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ml.chartshapes+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ml.chartshapes+xml"/>
  <Override PartName="/xl/worksheets/sheet1.xml" ContentType="application/vnd.openxmlformats-officedocument.spreadsheetml.worksheet+xml"/>
  <Override PartName="/xl/drawings/drawing11.xml" ContentType="application/vnd.openxmlformats-officedocument.drawingml.chartshapes+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Default Extension="emf" ContentType="image/x-emf"/>
  <Override PartName="/xl/drawings/drawing18.xml" ContentType="application/vnd.openxmlformats-officedocument.drawingml.chartshapes+xml"/>
  <Override PartName="/xl/drawings/drawing27.xml" ContentType="application/vnd.openxmlformats-officedocument.drawingml.chartshapes+xml"/>
  <Override PartName="/xl/drawings/drawing3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xl/drawings/drawing34.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ml.chartshapes+xml"/>
  <Override PartName="/xl/comments3.xml" ContentType="application/vnd.openxmlformats-officedocument.spreadsheetml.comments+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2" yWindow="5940" windowWidth="15576" windowHeight="5952" tabRatio="871"/>
  </bookViews>
  <sheets>
    <sheet name="0.Contents" sheetId="61" r:id="rId1"/>
    <sheet name="0.1 計量単位" sheetId="99" r:id="rId2"/>
    <sheet name="1.Total" sheetId="64" r:id="rId3"/>
    <sheet name="2.CO2-Sector" sheetId="65" r:id="rId4"/>
    <sheet name="3.Allocated_CO2-Sector" sheetId="66" r:id="rId5"/>
    <sheet name="4.Allocated_CO2-Sector (detail)" sheetId="67" r:id="rId6"/>
    <sheet name="5.CO2-capita" sheetId="68" r:id="rId7"/>
    <sheet name="6.CO2-GDP" sheetId="69" r:id="rId8"/>
    <sheet name="7.CO2-Source" sheetId="70" r:id="rId9"/>
    <sheet name="8.CO2-Share-KPBY" sheetId="71" r:id="rId10"/>
    <sheet name="9.CO2-Share-2012" sheetId="90" r:id="rId11"/>
    <sheet name="10.CO2-bunker" sheetId="73" r:id="rId12"/>
    <sheet name="11.CH4" sheetId="74" r:id="rId13"/>
    <sheet name="12.CH4_detail" sheetId="75" r:id="rId14"/>
    <sheet name="13.N2O" sheetId="76" r:id="rId15"/>
    <sheet name="14.N2O_detail" sheetId="77" r:id="rId16"/>
    <sheet name="15.F-gas" sheetId="100" r:id="rId17"/>
    <sheet name="16.家庭におけるCO2排出量（世帯あたり）" sheetId="97" r:id="rId18"/>
    <sheet name="17.家庭におけるCO2排出量（一人あたり）" sheetId="101" r:id="rId19"/>
    <sheet name="18.KP-LULUCF" sheetId="103" r:id="rId20"/>
    <sheet name="19.KP約束達成状況" sheetId="104" r:id="rId21"/>
    <sheet name="【参考】CRF-CO2" sheetId="102" r:id="rId22"/>
  </sheets>
  <definedNames>
    <definedName name="_Regression_Out" hidden="1">#REF!</definedName>
    <definedName name="_Regression_X" hidden="1">#REF!</definedName>
    <definedName name="_Regression_Y" hidden="1">#REF!</definedName>
    <definedName name="_xlnm.Print_Area" localSheetId="0">'0.Contents'!$A$2:$C$30</definedName>
    <definedName name="_xlnm.Print_Area" localSheetId="2">'1.Total'!$A$1:$CA$64</definedName>
    <definedName name="_xlnm.Print_Area" localSheetId="19">'18.KP-LULUCF'!$A$1:$R$28</definedName>
  </definedNames>
  <calcPr calcId="125725"/>
</workbook>
</file>

<file path=xl/calcChain.xml><?xml version="1.0" encoding="utf-8"?>
<calcChain xmlns="http://schemas.openxmlformats.org/spreadsheetml/2006/main">
  <c r="AE23" i="64"/>
  <c r="AE33"/>
  <c r="AD23"/>
  <c r="AC33"/>
  <c r="AB23"/>
  <c r="AE32"/>
  <c r="AD22"/>
  <c r="AC32"/>
  <c r="AB22"/>
  <c r="AE31"/>
  <c r="AD21"/>
  <c r="AC31"/>
  <c r="AB21"/>
  <c r="AB32"/>
  <c r="AA22"/>
  <c r="AD33"/>
  <c r="AC23"/>
  <c r="AE22"/>
  <c r="AD32"/>
  <c r="AC22"/>
  <c r="AE21"/>
  <c r="AD31"/>
  <c r="AC21"/>
  <c r="AB33"/>
  <c r="AA23"/>
  <c r="AB31"/>
  <c r="AA21"/>
  <c r="J48" i="104"/>
  <c r="E11" i="103" l="1"/>
  <c r="K54" i="104"/>
  <c r="J46"/>
  <c r="J10" i="103" l="1"/>
  <c r="J8"/>
  <c r="F43" i="104" l="1"/>
  <c r="H43"/>
  <c r="E43"/>
  <c r="G43"/>
  <c r="I43"/>
  <c r="J9" i="103"/>
  <c r="E39" i="104"/>
  <c r="G11" i="103"/>
  <c r="I11"/>
  <c r="J14"/>
  <c r="L14" s="1"/>
  <c r="F11"/>
  <c r="H11"/>
  <c r="G39" i="104" l="1"/>
  <c r="F39"/>
  <c r="H39"/>
  <c r="I39"/>
  <c r="J11" i="103"/>
  <c r="J12" s="1"/>
  <c r="M14"/>
  <c r="L12" l="1"/>
  <c r="J43" i="104"/>
  <c r="J16" i="103" l="1"/>
  <c r="L16" s="1"/>
  <c r="M12"/>
  <c r="J41" i="104" l="1"/>
  <c r="M16" i="103"/>
  <c r="J37" i="104" l="1"/>
  <c r="AC78" i="100" l="1"/>
  <c r="AC79"/>
  <c r="AE81"/>
  <c r="AC82"/>
  <c r="AE85"/>
  <c r="AC88"/>
  <c r="AE90"/>
  <c r="AC94"/>
  <c r="AE96"/>
  <c r="AA54"/>
  <c r="AB54"/>
  <c r="AC54"/>
  <c r="AD54"/>
  <c r="AE54"/>
  <c r="AE78"/>
  <c r="AC80"/>
  <c r="AE82"/>
  <c r="AC84"/>
  <c r="AC85"/>
  <c r="AE87"/>
  <c r="AC89"/>
  <c r="AC90"/>
  <c r="AE93"/>
  <c r="AC95"/>
  <c r="AC96"/>
  <c r="AC93" l="1"/>
  <c r="AC87"/>
  <c r="AC81"/>
  <c r="AE94"/>
  <c r="AE88"/>
  <c r="AE80"/>
  <c r="AD96"/>
  <c r="AB95"/>
  <c r="AB94"/>
  <c r="AD93"/>
  <c r="AD90"/>
  <c r="AE95"/>
  <c r="AE89"/>
  <c r="AE84"/>
  <c r="AE79"/>
  <c r="AB96"/>
  <c r="AD95"/>
  <c r="AD94"/>
  <c r="AB93"/>
  <c r="AB90"/>
  <c r="AD89"/>
  <c r="AB89"/>
  <c r="AD88"/>
  <c r="AB88"/>
  <c r="AD87"/>
  <c r="AB87"/>
  <c r="AD85"/>
  <c r="AB85"/>
  <c r="AD84"/>
  <c r="AB84"/>
  <c r="AD82"/>
  <c r="AB82"/>
  <c r="AD81"/>
  <c r="AB81"/>
  <c r="AD80"/>
  <c r="AB80"/>
  <c r="AD79"/>
  <c r="AB79"/>
  <c r="AD78"/>
  <c r="AB78"/>
  <c r="AD5"/>
  <c r="AB5"/>
  <c r="AE5"/>
  <c r="AE29" s="1"/>
  <c r="AC5"/>
  <c r="AA5"/>
  <c r="AV78"/>
  <c r="AT78"/>
  <c r="AR78"/>
  <c r="AP78"/>
  <c r="AN78"/>
  <c r="AL78"/>
  <c r="AJ78"/>
  <c r="AH78"/>
  <c r="AF54"/>
  <c r="AG54"/>
  <c r="AI54"/>
  <c r="AK54"/>
  <c r="AM54"/>
  <c r="AO54"/>
  <c r="AQ54"/>
  <c r="AS54"/>
  <c r="AU54"/>
  <c r="AG78"/>
  <c r="AI78"/>
  <c r="AK78"/>
  <c r="AM78"/>
  <c r="AO78"/>
  <c r="AQ78"/>
  <c r="AS78"/>
  <c r="AU78"/>
  <c r="AF78"/>
  <c r="AD20"/>
  <c r="AD47" s="1"/>
  <c r="AE20"/>
  <c r="AC20"/>
  <c r="AA20"/>
  <c r="AA44" s="1"/>
  <c r="AD14"/>
  <c r="AD42" s="1"/>
  <c r="AH54"/>
  <c r="AJ54"/>
  <c r="AL54"/>
  <c r="AN54"/>
  <c r="AP54"/>
  <c r="AR54"/>
  <c r="AT54"/>
  <c r="AV54"/>
  <c r="AB20"/>
  <c r="AB14"/>
  <c r="AB42" s="1"/>
  <c r="AE14"/>
  <c r="AE39" s="1"/>
  <c r="AC14"/>
  <c r="AC40" s="1"/>
  <c r="AA14"/>
  <c r="AA39" s="1"/>
  <c r="AB40"/>
  <c r="AC42"/>
  <c r="AD45"/>
  <c r="AE46"/>
  <c r="AA46"/>
  <c r="AE32"/>
  <c r="AE30"/>
  <c r="AA37"/>
  <c r="AA34"/>
  <c r="AD33"/>
  <c r="AD31"/>
  <c r="AC48"/>
  <c r="AC45"/>
  <c r="AC47"/>
  <c r="AB36"/>
  <c r="AB32"/>
  <c r="AB33"/>
  <c r="AC31"/>
  <c r="AE31" l="1"/>
  <c r="AE38"/>
  <c r="AE34"/>
  <c r="AE37"/>
  <c r="AA47"/>
  <c r="AC25"/>
  <c r="AE40"/>
  <c r="AE33"/>
  <c r="AA48"/>
  <c r="AA45"/>
  <c r="AE36"/>
  <c r="AC34"/>
  <c r="AD41"/>
  <c r="AD48"/>
  <c r="AC38"/>
  <c r="AB39"/>
  <c r="AC37"/>
  <c r="AE92"/>
  <c r="AC41"/>
  <c r="AC39"/>
  <c r="AD86"/>
  <c r="AC86"/>
  <c r="AB38"/>
  <c r="AB41"/>
  <c r="AB45"/>
  <c r="AD77"/>
  <c r="AD29"/>
  <c r="AA30"/>
  <c r="AA32"/>
  <c r="AE48"/>
  <c r="AE45"/>
  <c r="AB47"/>
  <c r="AD25"/>
  <c r="AD46"/>
  <c r="AC30"/>
  <c r="AD37"/>
  <c r="AD34"/>
  <c r="AA33"/>
  <c r="AE25"/>
  <c r="AE97" s="1"/>
  <c r="AE44"/>
  <c r="AB48"/>
  <c r="AE41"/>
  <c r="AA25"/>
  <c r="AA31"/>
  <c r="AD36"/>
  <c r="AD30"/>
  <c r="AA38"/>
  <c r="AA36"/>
  <c r="AA29"/>
  <c r="AE77"/>
  <c r="AE47"/>
  <c r="AB86"/>
  <c r="AD32"/>
  <c r="AC44"/>
  <c r="AB30"/>
  <c r="AC32"/>
  <c r="AC36"/>
  <c r="AC77"/>
  <c r="AB37"/>
  <c r="AB25"/>
  <c r="AC97" s="1"/>
  <c r="AB31"/>
  <c r="AD40"/>
  <c r="AD39"/>
  <c r="AD38"/>
  <c r="AC46"/>
  <c r="AC92"/>
  <c r="AA40"/>
  <c r="AA42"/>
  <c r="AA41"/>
  <c r="AE86"/>
  <c r="AE42"/>
  <c r="AD92"/>
  <c r="AD44"/>
  <c r="AB92"/>
  <c r="AB46"/>
  <c r="AB44"/>
  <c r="AC33"/>
  <c r="AC29"/>
  <c r="AB34"/>
  <c r="AB77"/>
  <c r="AB29"/>
  <c r="AD97"/>
  <c r="AB97" l="1"/>
  <c r="AW78" l="1"/>
  <c r="AW54"/>
  <c r="D5" i="104" l="1"/>
  <c r="D25"/>
  <c r="D23"/>
  <c r="D21"/>
  <c r="D33"/>
  <c r="D31"/>
  <c r="D29"/>
  <c r="J51" l="1"/>
  <c r="J49"/>
  <c r="J47"/>
  <c r="J44"/>
  <c r="J42"/>
  <c r="J38"/>
  <c r="D19"/>
  <c r="AW10" i="97" l="1"/>
  <c r="AW96" i="100" l="1"/>
  <c r="AW94"/>
  <c r="AW18" i="77"/>
  <c r="AW40" i="102"/>
  <c r="AW29"/>
  <c r="AW58" s="1"/>
  <c r="AW10"/>
  <c r="AW56" s="1"/>
  <c r="AW54"/>
  <c r="AW65"/>
  <c r="AW76"/>
  <c r="AW10" i="101"/>
  <c r="AW38"/>
  <c r="AW38" i="97"/>
  <c r="AW28" i="100"/>
  <c r="AW52"/>
  <c r="AW76"/>
  <c r="AW93"/>
  <c r="AW5" i="77"/>
  <c r="AW9" i="76"/>
  <c r="AW14" i="77"/>
  <c r="AW34"/>
  <c r="AW26"/>
  <c r="AW27"/>
  <c r="AW28"/>
  <c r="AW29"/>
  <c r="AW30"/>
  <c r="AW31"/>
  <c r="AW33"/>
  <c r="AW35"/>
  <c r="AW36"/>
  <c r="AW37"/>
  <c r="AW38"/>
  <c r="AW42"/>
  <c r="AW58"/>
  <c r="AW8" i="76"/>
  <c r="AW13"/>
  <c r="AW22"/>
  <c r="AW31"/>
  <c r="AV13" i="74"/>
  <c r="AW13" s="1"/>
  <c r="AV22"/>
  <c r="AW22"/>
  <c r="AV31"/>
  <c r="AW31"/>
  <c r="AW33" i="75"/>
  <c r="AW14"/>
  <c r="AW37"/>
  <c r="AW39"/>
  <c r="AW40"/>
  <c r="AW41"/>
  <c r="AW42"/>
  <c r="AV33"/>
  <c r="AV14"/>
  <c r="AV37"/>
  <c r="AV32"/>
  <c r="AV36"/>
  <c r="AV38"/>
  <c r="AV39"/>
  <c r="AV40"/>
  <c r="AV41"/>
  <c r="AV42"/>
  <c r="AW4" i="73"/>
  <c r="AW7"/>
  <c r="AW10" i="70"/>
  <c r="AW12"/>
  <c r="AW16"/>
  <c r="AW12" i="69"/>
  <c r="AW20"/>
  <c r="AW25"/>
  <c r="AW4"/>
  <c r="AW12" i="68"/>
  <c r="AW20"/>
  <c r="AW25"/>
  <c r="AW35" i="75" l="1"/>
  <c r="AW67" s="1"/>
  <c r="AW7" i="76"/>
  <c r="D9" i="90"/>
  <c r="D8"/>
  <c r="AW5" i="76"/>
  <c r="C8" i="90"/>
  <c r="C12"/>
  <c r="C11"/>
  <c r="AV35" i="75"/>
  <c r="AW5" i="70"/>
  <c r="C9" i="90"/>
  <c r="AW59" i="102"/>
  <c r="D5" i="90"/>
  <c r="AF93" i="100"/>
  <c r="AF94"/>
  <c r="AF95"/>
  <c r="AF96"/>
  <c r="AW20"/>
  <c r="AW95"/>
  <c r="AW9" i="74"/>
  <c r="AV9"/>
  <c r="AW6" i="102"/>
  <c r="AW55" s="1"/>
  <c r="AW24"/>
  <c r="AW57" s="1"/>
  <c r="AW35"/>
  <c r="AW34" s="1"/>
  <c r="AW60" s="1"/>
  <c r="AW26" i="101"/>
  <c r="AW28"/>
  <c r="AW30"/>
  <c r="AW32"/>
  <c r="AW34"/>
  <c r="AW52"/>
  <c r="AW54"/>
  <c r="AW56"/>
  <c r="AW58"/>
  <c r="AW25"/>
  <c r="AW27"/>
  <c r="AW29"/>
  <c r="AW31"/>
  <c r="AW33"/>
  <c r="AW51"/>
  <c r="AW53"/>
  <c r="AW55"/>
  <c r="AW57"/>
  <c r="AW26" i="97"/>
  <c r="AW28"/>
  <c r="AW30"/>
  <c r="AW32"/>
  <c r="AW34"/>
  <c r="AW52"/>
  <c r="AW54"/>
  <c r="AW56"/>
  <c r="AW58"/>
  <c r="AW25"/>
  <c r="AW27"/>
  <c r="AW29"/>
  <c r="AW31"/>
  <c r="AW33"/>
  <c r="AW51"/>
  <c r="AW53"/>
  <c r="AW55"/>
  <c r="AW57"/>
  <c r="AW6" i="76"/>
  <c r="AW10" s="1"/>
  <c r="AW23" i="77"/>
  <c r="AW32"/>
  <c r="AW38" i="75"/>
  <c r="AW70" s="1"/>
  <c r="AW32"/>
  <c r="AW64" s="1"/>
  <c r="AW73"/>
  <c r="AW71"/>
  <c r="AW69"/>
  <c r="AW74"/>
  <c r="AW72"/>
  <c r="AW65"/>
  <c r="AV5"/>
  <c r="AW17"/>
  <c r="AW11"/>
  <c r="AW36"/>
  <c r="AV17"/>
  <c r="AV11"/>
  <c r="AW5"/>
  <c r="AW4" i="68"/>
  <c r="AX20"/>
  <c r="AY20" s="1"/>
  <c r="AZ20" s="1"/>
  <c r="BA20" s="1"/>
  <c r="BB20" s="1"/>
  <c r="BC20" s="1"/>
  <c r="BD20" s="1"/>
  <c r="BE20" s="1"/>
  <c r="AX12"/>
  <c r="AY12" s="1"/>
  <c r="AZ12" s="1"/>
  <c r="BA12" s="1"/>
  <c r="BB12" s="1"/>
  <c r="BC12" s="1"/>
  <c r="BD12" s="1"/>
  <c r="BE12" s="1"/>
  <c r="AX4"/>
  <c r="AY4" s="1"/>
  <c r="AZ4" s="1"/>
  <c r="BA4" s="1"/>
  <c r="BB4" s="1"/>
  <c r="BC4" s="1"/>
  <c r="BD4" s="1"/>
  <c r="BE4" s="1"/>
  <c r="AW12" i="67"/>
  <c r="AW17"/>
  <c r="AW34"/>
  <c r="AW38"/>
  <c r="AW45"/>
  <c r="AW54"/>
  <c r="AW75"/>
  <c r="AW76"/>
  <c r="AW79"/>
  <c r="AW80"/>
  <c r="AW81"/>
  <c r="AW82"/>
  <c r="AW84"/>
  <c r="AW85"/>
  <c r="AW86"/>
  <c r="AW88"/>
  <c r="AW10" i="66"/>
  <c r="AW27"/>
  <c r="AW57"/>
  <c r="AW35"/>
  <c r="D12" i="90" s="1"/>
  <c r="AW38" i="66"/>
  <c r="AW39"/>
  <c r="AW40"/>
  <c r="AW41"/>
  <c r="AW43"/>
  <c r="AW44"/>
  <c r="AW45"/>
  <c r="AW46"/>
  <c r="D11" i="90" s="1"/>
  <c r="AW48" i="66"/>
  <c r="AW53"/>
  <c r="AW54"/>
  <c r="AW58"/>
  <c r="AW65"/>
  <c r="AW77"/>
  <c r="AW11" i="65"/>
  <c r="AW28"/>
  <c r="AW33"/>
  <c r="AW38"/>
  <c r="AW37" i="66" s="1"/>
  <c r="AW43" i="65"/>
  <c r="AW42" i="66" s="1"/>
  <c r="AW54" i="65"/>
  <c r="AW58"/>
  <c r="AW70" s="1"/>
  <c r="AW61"/>
  <c r="AW73" s="1"/>
  <c r="AW62"/>
  <c r="AW74" s="1"/>
  <c r="AW66"/>
  <c r="AW78"/>
  <c r="AV7" i="74" l="1"/>
  <c r="AW44" i="67"/>
  <c r="AW11"/>
  <c r="AW10" s="1"/>
  <c r="I15" i="104"/>
  <c r="AW87" i="67"/>
  <c r="AW53"/>
  <c r="AV5" i="74"/>
  <c r="I17" i="104"/>
  <c r="I13"/>
  <c r="AW33" i="67"/>
  <c r="AW5" i="74"/>
  <c r="AW32" s="1"/>
  <c r="AW36"/>
  <c r="AW61" i="66"/>
  <c r="AW60"/>
  <c r="AW32" i="67"/>
  <c r="AW5" i="102"/>
  <c r="AW50" i="97"/>
  <c r="AW50" i="101"/>
  <c r="AW56" i="65"/>
  <c r="AW68" s="1"/>
  <c r="C6" i="90"/>
  <c r="AW56" i="66"/>
  <c r="D7" i="90"/>
  <c r="AW57" i="65"/>
  <c r="AW69" s="1"/>
  <c r="C7" i="90"/>
  <c r="AW55" i="66"/>
  <c r="D6" i="90"/>
  <c r="AW83" i="67"/>
  <c r="AW34" i="75"/>
  <c r="AW8" i="74"/>
  <c r="AW37" i="65"/>
  <c r="C10" i="90" s="1"/>
  <c r="AW78" i="67"/>
  <c r="AW7" i="74"/>
  <c r="AV34" i="75"/>
  <c r="AV8" i="74"/>
  <c r="AW24" i="97"/>
  <c r="AW24" i="101"/>
  <c r="AW44" i="100"/>
  <c r="AW45"/>
  <c r="AW47"/>
  <c r="AW46"/>
  <c r="AW48"/>
  <c r="AW15" i="76"/>
  <c r="AW17"/>
  <c r="AW19"/>
  <c r="AW16"/>
  <c r="AW14"/>
  <c r="AW39" i="77"/>
  <c r="AW18" i="76"/>
  <c r="AW68" i="75"/>
  <c r="AW32" i="66"/>
  <c r="AW5" s="1"/>
  <c r="AW6" i="65"/>
  <c r="C5" i="90" s="1"/>
  <c r="AW59" i="65"/>
  <c r="AV25" i="69"/>
  <c r="AS42" i="75"/>
  <c r="AT42"/>
  <c r="AT5"/>
  <c r="AA32"/>
  <c r="AD38"/>
  <c r="AP38" i="101"/>
  <c r="AJ38"/>
  <c r="AR10"/>
  <c r="AU25" i="69"/>
  <c r="AM25"/>
  <c r="AI25"/>
  <c r="AQ25" i="68"/>
  <c r="AR42" i="75"/>
  <c r="AO42"/>
  <c r="AM42"/>
  <c r="AJ42"/>
  <c r="AJ58" s="1"/>
  <c r="AG42"/>
  <c r="AB42"/>
  <c r="AJ40"/>
  <c r="AR39"/>
  <c r="AS71" s="1"/>
  <c r="AJ39"/>
  <c r="AG38"/>
  <c r="AP17"/>
  <c r="AB37"/>
  <c r="AK38"/>
  <c r="AS36"/>
  <c r="Z17"/>
  <c r="AL14"/>
  <c r="AL9" i="74" s="1"/>
  <c r="AF14" i="75"/>
  <c r="AB14"/>
  <c r="AR14"/>
  <c r="AP11"/>
  <c r="AJ11"/>
  <c r="AF11"/>
  <c r="AT11"/>
  <c r="AK11"/>
  <c r="AK8" i="74" s="1"/>
  <c r="AC11" i="75"/>
  <c r="Z11"/>
  <c r="AL32"/>
  <c r="AD32"/>
  <c r="AE5"/>
  <c r="AQ33"/>
  <c r="AN33"/>
  <c r="AJ33"/>
  <c r="AI33"/>
  <c r="AC5"/>
  <c r="AS5"/>
  <c r="Z32"/>
  <c r="AT54" i="67"/>
  <c r="AN58" i="66"/>
  <c r="AF27"/>
  <c r="AF56" s="1"/>
  <c r="AS40" i="102"/>
  <c r="AC40"/>
  <c r="AU59"/>
  <c r="AQ86" i="67"/>
  <c r="AT85"/>
  <c r="AK43" i="66"/>
  <c r="AH84" i="67"/>
  <c r="AE84"/>
  <c r="AV41" i="66"/>
  <c r="AC82" i="67"/>
  <c r="AN80"/>
  <c r="AJ80"/>
  <c r="AT33" i="65"/>
  <c r="AR59"/>
  <c r="AT7" i="73"/>
  <c r="AS7"/>
  <c r="AR7"/>
  <c r="AP7"/>
  <c r="AM7"/>
  <c r="AL7"/>
  <c r="AK7"/>
  <c r="AJ7"/>
  <c r="AI7"/>
  <c r="AE7"/>
  <c r="AD7"/>
  <c r="AB7"/>
  <c r="AA7"/>
  <c r="AC59" i="102"/>
  <c r="AX29"/>
  <c r="AY29"/>
  <c r="AZ29"/>
  <c r="BA29"/>
  <c r="BB29"/>
  <c r="BC29"/>
  <c r="BD29"/>
  <c r="BE29"/>
  <c r="AB76"/>
  <c r="AC76"/>
  <c r="AD76"/>
  <c r="AE76"/>
  <c r="AF76"/>
  <c r="AG76"/>
  <c r="AH76"/>
  <c r="AI76"/>
  <c r="AJ76"/>
  <c r="AK76"/>
  <c r="AL76"/>
  <c r="AM76"/>
  <c r="AN76"/>
  <c r="AO76"/>
  <c r="AP76"/>
  <c r="AQ76"/>
  <c r="AR76"/>
  <c r="AS76"/>
  <c r="AT76"/>
  <c r="AU76"/>
  <c r="AV76"/>
  <c r="AX76"/>
  <c r="AY76" s="1"/>
  <c r="AZ76" s="1"/>
  <c r="BA76" s="1"/>
  <c r="BB76" s="1"/>
  <c r="BC76" s="1"/>
  <c r="BD76" s="1"/>
  <c r="BE76" s="1"/>
  <c r="AB65"/>
  <c r="AC65"/>
  <c r="AD65"/>
  <c r="AE65"/>
  <c r="AF65"/>
  <c r="AG65"/>
  <c r="AH65"/>
  <c r="AI65"/>
  <c r="AJ65"/>
  <c r="AK65"/>
  <c r="AL65"/>
  <c r="AM65"/>
  <c r="AN65"/>
  <c r="AO65"/>
  <c r="AP65"/>
  <c r="AQ65"/>
  <c r="AR65"/>
  <c r="AS65"/>
  <c r="AT65"/>
  <c r="AU65"/>
  <c r="AV65"/>
  <c r="AX65"/>
  <c r="AY65" s="1"/>
  <c r="AZ65" s="1"/>
  <c r="BA65" s="1"/>
  <c r="BB65" s="1"/>
  <c r="BC65" s="1"/>
  <c r="BD65" s="1"/>
  <c r="BE65" s="1"/>
  <c r="AB54"/>
  <c r="AC54"/>
  <c r="AD54"/>
  <c r="AE54"/>
  <c r="AF54"/>
  <c r="AG54"/>
  <c r="AH54"/>
  <c r="AI54"/>
  <c r="AJ54"/>
  <c r="AK54"/>
  <c r="AL54"/>
  <c r="AM54"/>
  <c r="AN54"/>
  <c r="AO54"/>
  <c r="AP54"/>
  <c r="AQ54"/>
  <c r="AR54"/>
  <c r="AS54"/>
  <c r="AT54"/>
  <c r="AU54"/>
  <c r="AV54"/>
  <c r="AX54"/>
  <c r="AY54"/>
  <c r="AZ54" s="1"/>
  <c r="BA54" s="1"/>
  <c r="BB54" s="1"/>
  <c r="BC54" s="1"/>
  <c r="BD54" s="1"/>
  <c r="BE54" s="1"/>
  <c r="AB4"/>
  <c r="AC4"/>
  <c r="AD4"/>
  <c r="AE4"/>
  <c r="AF4"/>
  <c r="AG4"/>
  <c r="AH4"/>
  <c r="AI4"/>
  <c r="AJ4"/>
  <c r="AK4"/>
  <c r="AL4"/>
  <c r="AM4"/>
  <c r="AN4"/>
  <c r="AO4"/>
  <c r="AP4"/>
  <c r="AQ4"/>
  <c r="AR4"/>
  <c r="AS4"/>
  <c r="AT4"/>
  <c r="AU4"/>
  <c r="AV4"/>
  <c r="AW4"/>
  <c r="AX4"/>
  <c r="AY4"/>
  <c r="AZ4"/>
  <c r="BA4"/>
  <c r="BB4"/>
  <c r="BC4"/>
  <c r="BD4"/>
  <c r="BE4"/>
  <c r="Z10" i="70"/>
  <c r="AG76" i="100"/>
  <c r="AH76"/>
  <c r="AI76"/>
  <c r="AJ76"/>
  <c r="AK76"/>
  <c r="AL76"/>
  <c r="AM76"/>
  <c r="AN76"/>
  <c r="AO76"/>
  <c r="AP76"/>
  <c r="AQ76"/>
  <c r="AR76"/>
  <c r="AS76"/>
  <c r="AT76"/>
  <c r="AU76"/>
  <c r="AV76"/>
  <c r="AB76"/>
  <c r="AC76"/>
  <c r="AD76"/>
  <c r="AE76"/>
  <c r="AG52"/>
  <c r="AH52"/>
  <c r="AI52"/>
  <c r="AJ52"/>
  <c r="AK52"/>
  <c r="AL52"/>
  <c r="AM52"/>
  <c r="AN52"/>
  <c r="AO52"/>
  <c r="AP52"/>
  <c r="AQ52"/>
  <c r="AR52"/>
  <c r="AS52"/>
  <c r="AT52"/>
  <c r="AU52"/>
  <c r="AV52"/>
  <c r="AB52"/>
  <c r="AC52"/>
  <c r="AD52"/>
  <c r="AE52"/>
  <c r="AG28"/>
  <c r="AH28"/>
  <c r="AI28"/>
  <c r="AJ28"/>
  <c r="AK28"/>
  <c r="AL28"/>
  <c r="AM28"/>
  <c r="AN28"/>
  <c r="AO28"/>
  <c r="AP28"/>
  <c r="AQ28"/>
  <c r="AR28"/>
  <c r="AS28"/>
  <c r="AT28"/>
  <c r="AU28"/>
  <c r="AV28"/>
  <c r="AB28"/>
  <c r="AC28"/>
  <c r="AD28"/>
  <c r="AE28"/>
  <c r="AB4"/>
  <c r="AC4"/>
  <c r="AD4"/>
  <c r="AE4"/>
  <c r="AF4"/>
  <c r="AG4"/>
  <c r="AH4"/>
  <c r="AI4"/>
  <c r="AJ4"/>
  <c r="AK4"/>
  <c r="AL4"/>
  <c r="AM4"/>
  <c r="AN4"/>
  <c r="AO4"/>
  <c r="AP4"/>
  <c r="AQ4"/>
  <c r="AR4"/>
  <c r="AS4"/>
  <c r="AT4"/>
  <c r="AU4"/>
  <c r="AV4"/>
  <c r="AW4"/>
  <c r="AX4"/>
  <c r="AY4"/>
  <c r="AZ4"/>
  <c r="BA4"/>
  <c r="BB4"/>
  <c r="BC4"/>
  <c r="BD4"/>
  <c r="BE4"/>
  <c r="Z5" i="69"/>
  <c r="Z46" i="66"/>
  <c r="Z60"/>
  <c r="Z45"/>
  <c r="Z44"/>
  <c r="Z43"/>
  <c r="Z41"/>
  <c r="Z40"/>
  <c r="Z39"/>
  <c r="Z38"/>
  <c r="Z35"/>
  <c r="Z61" s="1"/>
  <c r="AA41"/>
  <c r="Z6" i="65"/>
  <c r="Z55"/>
  <c r="Z11"/>
  <c r="Z56"/>
  <c r="Z28"/>
  <c r="Z33"/>
  <c r="Z5" i="68"/>
  <c r="Z38" i="65"/>
  <c r="Z37" i="66"/>
  <c r="Z43" i="65"/>
  <c r="Z42" i="66"/>
  <c r="AB27" i="64"/>
  <c r="AC27" s="1"/>
  <c r="AD27" s="1"/>
  <c r="AE27" s="1"/>
  <c r="AF27" s="1"/>
  <c r="AG27" s="1"/>
  <c r="AH27" s="1"/>
  <c r="AI27" s="1"/>
  <c r="AJ27" s="1"/>
  <c r="AK27" s="1"/>
  <c r="AL27" s="1"/>
  <c r="AM27" s="1"/>
  <c r="AN27" s="1"/>
  <c r="AO27" s="1"/>
  <c r="AP27" s="1"/>
  <c r="AQ27" s="1"/>
  <c r="AR27" s="1"/>
  <c r="AS27" s="1"/>
  <c r="AT27" s="1"/>
  <c r="AU27" s="1"/>
  <c r="AV27" s="1"/>
  <c r="AW27" s="1"/>
  <c r="Z76" i="67"/>
  <c r="Z57" i="65"/>
  <c r="Z58"/>
  <c r="Z59"/>
  <c r="Z61"/>
  <c r="Z62"/>
  <c r="AB4" i="77"/>
  <c r="AC4"/>
  <c r="AD4"/>
  <c r="AE4"/>
  <c r="AF4"/>
  <c r="AG4"/>
  <c r="AH4"/>
  <c r="AI4"/>
  <c r="AJ4"/>
  <c r="AK4"/>
  <c r="AL4"/>
  <c r="AM4"/>
  <c r="AN4"/>
  <c r="AO4"/>
  <c r="AP4"/>
  <c r="AQ4"/>
  <c r="AR4"/>
  <c r="AS4"/>
  <c r="AT4"/>
  <c r="AU4"/>
  <c r="AV4"/>
  <c r="AW4"/>
  <c r="AX4"/>
  <c r="AY4"/>
  <c r="AZ4"/>
  <c r="BA4"/>
  <c r="BB4"/>
  <c r="BC4"/>
  <c r="BD4"/>
  <c r="BE4"/>
  <c r="AB26"/>
  <c r="AC26"/>
  <c r="AD26"/>
  <c r="AE26"/>
  <c r="AF26"/>
  <c r="AG26"/>
  <c r="AH26"/>
  <c r="AI26"/>
  <c r="AJ26"/>
  <c r="AK26"/>
  <c r="AL26"/>
  <c r="AM26"/>
  <c r="AN26"/>
  <c r="AO26"/>
  <c r="AP26"/>
  <c r="AQ26"/>
  <c r="AR26"/>
  <c r="AS26"/>
  <c r="AT26"/>
  <c r="AU26"/>
  <c r="AV26"/>
  <c r="AX26"/>
  <c r="AY26" s="1"/>
  <c r="AZ26" s="1"/>
  <c r="BA26" s="1"/>
  <c r="BB26" s="1"/>
  <c r="BC26" s="1"/>
  <c r="BD26" s="1"/>
  <c r="BE26" s="1"/>
  <c r="AB42"/>
  <c r="AC42"/>
  <c r="AD42"/>
  <c r="AE42"/>
  <c r="AF42"/>
  <c r="AG42"/>
  <c r="AH42"/>
  <c r="AI42"/>
  <c r="AJ42"/>
  <c r="AK42"/>
  <c r="AL42"/>
  <c r="AM42"/>
  <c r="AN42"/>
  <c r="AO42"/>
  <c r="AP42"/>
  <c r="AQ42"/>
  <c r="AR42"/>
  <c r="AS42"/>
  <c r="AT42"/>
  <c r="AU42"/>
  <c r="AV42"/>
  <c r="AX42"/>
  <c r="AY42"/>
  <c r="AZ42" s="1"/>
  <c r="BA42" s="1"/>
  <c r="BB42" s="1"/>
  <c r="BC42" s="1"/>
  <c r="BD42" s="1"/>
  <c r="BE42" s="1"/>
  <c r="AB58"/>
  <c r="AC58"/>
  <c r="AD58"/>
  <c r="AE58"/>
  <c r="AF58"/>
  <c r="AG58"/>
  <c r="AH58"/>
  <c r="AI58"/>
  <c r="AJ58"/>
  <c r="AK58"/>
  <c r="AL58"/>
  <c r="AM58"/>
  <c r="AN58"/>
  <c r="AO58"/>
  <c r="AP58"/>
  <c r="AQ58"/>
  <c r="AR58"/>
  <c r="AS58"/>
  <c r="AT58"/>
  <c r="AU58"/>
  <c r="AV58"/>
  <c r="AX58"/>
  <c r="AY58" s="1"/>
  <c r="AZ58" s="1"/>
  <c r="BA58" s="1"/>
  <c r="BB58" s="1"/>
  <c r="BC58" s="1"/>
  <c r="BD58" s="1"/>
  <c r="BE58" s="1"/>
  <c r="AB4" i="76"/>
  <c r="AC4"/>
  <c r="AD4"/>
  <c r="AE4"/>
  <c r="AF4"/>
  <c r="AG4"/>
  <c r="AH4"/>
  <c r="AI4"/>
  <c r="AJ4"/>
  <c r="AK4"/>
  <c r="AL4"/>
  <c r="AM4"/>
  <c r="AN4"/>
  <c r="AO4"/>
  <c r="AP4"/>
  <c r="AQ4"/>
  <c r="AR4"/>
  <c r="AS4"/>
  <c r="AT4"/>
  <c r="AU4"/>
  <c r="AV4"/>
  <c r="AW4"/>
  <c r="AX4"/>
  <c r="AY4"/>
  <c r="AZ4"/>
  <c r="BA4"/>
  <c r="BB4"/>
  <c r="BC4"/>
  <c r="BD4"/>
  <c r="BE4"/>
  <c r="AB13"/>
  <c r="AC13"/>
  <c r="AD13"/>
  <c r="AE13"/>
  <c r="AF13"/>
  <c r="AG13"/>
  <c r="AH13"/>
  <c r="AI13"/>
  <c r="AJ13"/>
  <c r="AK13"/>
  <c r="AL13"/>
  <c r="AM13"/>
  <c r="AN13"/>
  <c r="AO13"/>
  <c r="AP13"/>
  <c r="AQ13"/>
  <c r="AR13"/>
  <c r="AS13"/>
  <c r="AT13"/>
  <c r="AU13"/>
  <c r="AV13"/>
  <c r="AB22"/>
  <c r="AC22"/>
  <c r="AD22"/>
  <c r="AE22"/>
  <c r="AF22"/>
  <c r="AG22"/>
  <c r="AH22"/>
  <c r="AI22"/>
  <c r="AJ22"/>
  <c r="AK22"/>
  <c r="AL22"/>
  <c r="AM22"/>
  <c r="AN22"/>
  <c r="AO22"/>
  <c r="AP22"/>
  <c r="AQ22"/>
  <c r="AR22"/>
  <c r="AS22"/>
  <c r="AT22"/>
  <c r="AU22"/>
  <c r="AV22"/>
  <c r="AB31"/>
  <c r="AC31"/>
  <c r="AD31"/>
  <c r="AE31"/>
  <c r="AF31"/>
  <c r="AG31"/>
  <c r="AH31"/>
  <c r="AI31"/>
  <c r="AJ31"/>
  <c r="AK31"/>
  <c r="AL31"/>
  <c r="AM31"/>
  <c r="AN31"/>
  <c r="AO31"/>
  <c r="AP31"/>
  <c r="AQ31"/>
  <c r="AR31"/>
  <c r="AS31"/>
  <c r="AT31"/>
  <c r="AU31"/>
  <c r="AV31"/>
  <c r="AB4" i="75"/>
  <c r="AC4" s="1"/>
  <c r="AD4" s="1"/>
  <c r="AE4" s="1"/>
  <c r="AF4" s="1"/>
  <c r="AG4" s="1"/>
  <c r="AH4" s="1"/>
  <c r="AI4" s="1"/>
  <c r="AJ4" s="1"/>
  <c r="AK4" s="1"/>
  <c r="AL4" s="1"/>
  <c r="AM4" s="1"/>
  <c r="AN4" s="1"/>
  <c r="AO4" s="1"/>
  <c r="AP4" s="1"/>
  <c r="AQ4" s="1"/>
  <c r="AR4" s="1"/>
  <c r="AS4" s="1"/>
  <c r="AT4" s="1"/>
  <c r="AU4" s="1"/>
  <c r="AB31"/>
  <c r="AC31" s="1"/>
  <c r="AD31" s="1"/>
  <c r="AE31" s="1"/>
  <c r="AF31" s="1"/>
  <c r="AG31" s="1"/>
  <c r="AH31" s="1"/>
  <c r="AI31" s="1"/>
  <c r="AJ31" s="1"/>
  <c r="AK31" s="1"/>
  <c r="AL31" s="1"/>
  <c r="AM31" s="1"/>
  <c r="AN31" s="1"/>
  <c r="AO31" s="1"/>
  <c r="AP31" s="1"/>
  <c r="AQ31" s="1"/>
  <c r="AR31" s="1"/>
  <c r="AS31" s="1"/>
  <c r="AT31" s="1"/>
  <c r="AU31" s="1"/>
  <c r="AV31" s="1"/>
  <c r="AW31" s="1"/>
  <c r="AB47"/>
  <c r="AC47" s="1"/>
  <c r="AD47" s="1"/>
  <c r="AE47" s="1"/>
  <c r="AF47" s="1"/>
  <c r="AG47" s="1"/>
  <c r="AH47" s="1"/>
  <c r="AI47" s="1"/>
  <c r="AJ47" s="1"/>
  <c r="AK47" s="1"/>
  <c r="AL47" s="1"/>
  <c r="AM47" s="1"/>
  <c r="AN47" s="1"/>
  <c r="AO47" s="1"/>
  <c r="AP47" s="1"/>
  <c r="AQ47" s="1"/>
  <c r="AR47" s="1"/>
  <c r="AS47" s="1"/>
  <c r="AT47" s="1"/>
  <c r="AU47" s="1"/>
  <c r="AV47" s="1"/>
  <c r="AW47" s="1"/>
  <c r="AB63"/>
  <c r="AC63" s="1"/>
  <c r="AD63" s="1"/>
  <c r="AE63" s="1"/>
  <c r="AF63" s="1"/>
  <c r="AG63" s="1"/>
  <c r="AH63" s="1"/>
  <c r="AI63" s="1"/>
  <c r="AJ63" s="1"/>
  <c r="AK63" s="1"/>
  <c r="AL63" s="1"/>
  <c r="AM63" s="1"/>
  <c r="AN63" s="1"/>
  <c r="AO63" s="1"/>
  <c r="AP63" s="1"/>
  <c r="AQ63" s="1"/>
  <c r="AR63" s="1"/>
  <c r="AS63" s="1"/>
  <c r="AT63" s="1"/>
  <c r="AU63" s="1"/>
  <c r="AV63" s="1"/>
  <c r="AW63" s="1"/>
  <c r="AB4" i="74"/>
  <c r="AC4"/>
  <c r="AD4"/>
  <c r="AE4"/>
  <c r="AF4"/>
  <c r="AG4"/>
  <c r="AH4"/>
  <c r="AI4"/>
  <c r="AJ4"/>
  <c r="AK4"/>
  <c r="AL4"/>
  <c r="AM4"/>
  <c r="AN4"/>
  <c r="AO4"/>
  <c r="AP4"/>
  <c r="AQ4"/>
  <c r="AR4"/>
  <c r="AS4"/>
  <c r="AT4"/>
  <c r="AU4"/>
  <c r="AV4"/>
  <c r="AW4"/>
  <c r="AX4"/>
  <c r="AY4"/>
  <c r="AZ4"/>
  <c r="BA4"/>
  <c r="BB4"/>
  <c r="BC4"/>
  <c r="BD4"/>
  <c r="BE4"/>
  <c r="AB13"/>
  <c r="AC13"/>
  <c r="AD13"/>
  <c r="AE13"/>
  <c r="AF13"/>
  <c r="AG13"/>
  <c r="AH13"/>
  <c r="AI13"/>
  <c r="AJ13"/>
  <c r="AK13"/>
  <c r="AL13"/>
  <c r="AM13"/>
  <c r="AN13"/>
  <c r="AO13"/>
  <c r="AP13"/>
  <c r="AQ13"/>
  <c r="AR13"/>
  <c r="AS13"/>
  <c r="AT13"/>
  <c r="AU13"/>
  <c r="AB22"/>
  <c r="AC22"/>
  <c r="AD22"/>
  <c r="AE22"/>
  <c r="AF22"/>
  <c r="AG22"/>
  <c r="AH22"/>
  <c r="AI22"/>
  <c r="AJ22"/>
  <c r="AK22"/>
  <c r="AL22"/>
  <c r="AM22"/>
  <c r="AN22"/>
  <c r="AO22"/>
  <c r="AP22"/>
  <c r="AQ22"/>
  <c r="AR22"/>
  <c r="AS22"/>
  <c r="AT22"/>
  <c r="AU22"/>
  <c r="AB31"/>
  <c r="AC31"/>
  <c r="AD31"/>
  <c r="AE31"/>
  <c r="AF31"/>
  <c r="AG31"/>
  <c r="AH31"/>
  <c r="AI31"/>
  <c r="AJ31"/>
  <c r="AK31"/>
  <c r="AL31"/>
  <c r="AM31"/>
  <c r="AN31"/>
  <c r="AO31"/>
  <c r="AP31"/>
  <c r="AQ31"/>
  <c r="AR31"/>
  <c r="AS31"/>
  <c r="AT31"/>
  <c r="AU31"/>
  <c r="AB4" i="73"/>
  <c r="AC4"/>
  <c r="AD4"/>
  <c r="AE4"/>
  <c r="AF4"/>
  <c r="AG4"/>
  <c r="AH4"/>
  <c r="AI4"/>
  <c r="AJ4"/>
  <c r="AK4"/>
  <c r="AL4"/>
  <c r="AM4"/>
  <c r="AN4"/>
  <c r="AO4"/>
  <c r="AP4"/>
  <c r="AQ4"/>
  <c r="AR4"/>
  <c r="AS4"/>
  <c r="AT4"/>
  <c r="AU4"/>
  <c r="AV4"/>
  <c r="C8" i="71"/>
  <c r="C9"/>
  <c r="C11"/>
  <c r="C12"/>
  <c r="D11"/>
  <c r="AB4" i="70"/>
  <c r="AC4"/>
  <c r="AD4"/>
  <c r="AE4"/>
  <c r="AF4"/>
  <c r="AG4"/>
  <c r="AH4"/>
  <c r="AI4"/>
  <c r="AJ4"/>
  <c r="AK4"/>
  <c r="AL4"/>
  <c r="AM4"/>
  <c r="AN4"/>
  <c r="AO4"/>
  <c r="AP4"/>
  <c r="AQ4"/>
  <c r="AR4"/>
  <c r="AS4"/>
  <c r="AT4"/>
  <c r="AU4"/>
  <c r="AV4"/>
  <c r="AW4"/>
  <c r="AX4"/>
  <c r="AY4"/>
  <c r="AZ4"/>
  <c r="BA4"/>
  <c r="BB4"/>
  <c r="BC4"/>
  <c r="BD4"/>
  <c r="BE4"/>
  <c r="Z12"/>
  <c r="AB16"/>
  <c r="AC16"/>
  <c r="AD16"/>
  <c r="AE16"/>
  <c r="AF16"/>
  <c r="AG16"/>
  <c r="AH16"/>
  <c r="AI16"/>
  <c r="AJ16"/>
  <c r="AK16"/>
  <c r="AL16"/>
  <c r="AM16"/>
  <c r="AN16"/>
  <c r="AO16"/>
  <c r="AP16"/>
  <c r="AQ16"/>
  <c r="AR16"/>
  <c r="AS16"/>
  <c r="AT16"/>
  <c r="AU16"/>
  <c r="AV16"/>
  <c r="AB4" i="69"/>
  <c r="AC4" s="1"/>
  <c r="AD4" s="1"/>
  <c r="AE4" s="1"/>
  <c r="AF4" s="1"/>
  <c r="AG4" s="1"/>
  <c r="AH4" s="1"/>
  <c r="AI4" s="1"/>
  <c r="AJ4" s="1"/>
  <c r="AK4" s="1"/>
  <c r="AL4" s="1"/>
  <c r="AM4" s="1"/>
  <c r="AN4" s="1"/>
  <c r="AO4" s="1"/>
  <c r="AP4" s="1"/>
  <c r="AQ4" s="1"/>
  <c r="AR4" s="1"/>
  <c r="AS4" s="1"/>
  <c r="AT4" s="1"/>
  <c r="AU4" s="1"/>
  <c r="AV4" s="1"/>
  <c r="AB12"/>
  <c r="AC12"/>
  <c r="AD12" s="1"/>
  <c r="AE12" s="1"/>
  <c r="AF12" s="1"/>
  <c r="AG12" s="1"/>
  <c r="AH12" s="1"/>
  <c r="AI12" s="1"/>
  <c r="AJ12" s="1"/>
  <c r="AK12" s="1"/>
  <c r="AL12" s="1"/>
  <c r="AM12" s="1"/>
  <c r="AN12" s="1"/>
  <c r="AO12" s="1"/>
  <c r="AP12" s="1"/>
  <c r="AQ12" s="1"/>
  <c r="AR12" s="1"/>
  <c r="AS12" s="1"/>
  <c r="AT12" s="1"/>
  <c r="AU12" s="1"/>
  <c r="AV12" s="1"/>
  <c r="AB20"/>
  <c r="AC20" s="1"/>
  <c r="AD20" s="1"/>
  <c r="AE20" s="1"/>
  <c r="AF20" s="1"/>
  <c r="AG20" s="1"/>
  <c r="AH20" s="1"/>
  <c r="AI20" s="1"/>
  <c r="AJ20" s="1"/>
  <c r="AK20" s="1"/>
  <c r="AL20" s="1"/>
  <c r="AM20" s="1"/>
  <c r="AN20" s="1"/>
  <c r="AO20" s="1"/>
  <c r="AP20" s="1"/>
  <c r="AQ20" s="1"/>
  <c r="AR20" s="1"/>
  <c r="AS20" s="1"/>
  <c r="AT20" s="1"/>
  <c r="AU20" s="1"/>
  <c r="AV20" s="1"/>
  <c r="AB4" i="68"/>
  <c r="AC4" s="1"/>
  <c r="AD4" s="1"/>
  <c r="AE4" s="1"/>
  <c r="AF4" s="1"/>
  <c r="AG4" s="1"/>
  <c r="AH4" s="1"/>
  <c r="AI4" s="1"/>
  <c r="AJ4" s="1"/>
  <c r="AK4" s="1"/>
  <c r="AL4" s="1"/>
  <c r="AM4" s="1"/>
  <c r="AN4" s="1"/>
  <c r="AO4" s="1"/>
  <c r="AP4" s="1"/>
  <c r="AQ4" s="1"/>
  <c r="AR4" s="1"/>
  <c r="AS4" s="1"/>
  <c r="AT4" s="1"/>
  <c r="AU4" s="1"/>
  <c r="AV4" s="1"/>
  <c r="AB12"/>
  <c r="AC12" s="1"/>
  <c r="AD12" s="1"/>
  <c r="AE12" s="1"/>
  <c r="AF12" s="1"/>
  <c r="AG12" s="1"/>
  <c r="AH12" s="1"/>
  <c r="AI12" s="1"/>
  <c r="AJ12" s="1"/>
  <c r="AK12" s="1"/>
  <c r="AL12" s="1"/>
  <c r="AM12" s="1"/>
  <c r="AN12" s="1"/>
  <c r="AO12" s="1"/>
  <c r="AP12" s="1"/>
  <c r="AQ12" s="1"/>
  <c r="AR12" s="1"/>
  <c r="AS12" s="1"/>
  <c r="AT12" s="1"/>
  <c r="AU12" s="1"/>
  <c r="AV12" s="1"/>
  <c r="AB20"/>
  <c r="AC20"/>
  <c r="AD20" s="1"/>
  <c r="AE20" s="1"/>
  <c r="AF20" s="1"/>
  <c r="AG20" s="1"/>
  <c r="AH20" s="1"/>
  <c r="AI20" s="1"/>
  <c r="AJ20" s="1"/>
  <c r="AK20" s="1"/>
  <c r="AL20" s="1"/>
  <c r="AM20" s="1"/>
  <c r="AN20" s="1"/>
  <c r="AO20" s="1"/>
  <c r="AP20" s="1"/>
  <c r="AQ20" s="1"/>
  <c r="AR20" s="1"/>
  <c r="AS20" s="1"/>
  <c r="AT20" s="1"/>
  <c r="AU20" s="1"/>
  <c r="AV20" s="1"/>
  <c r="AB4" i="67"/>
  <c r="AC4"/>
  <c r="AD4"/>
  <c r="AE4"/>
  <c r="AF4"/>
  <c r="AG4"/>
  <c r="AH4"/>
  <c r="AI4"/>
  <c r="AJ4"/>
  <c r="AK4"/>
  <c r="AL4"/>
  <c r="AM4"/>
  <c r="AN4"/>
  <c r="AO4"/>
  <c r="AP4"/>
  <c r="AQ4"/>
  <c r="AR4"/>
  <c r="AS4"/>
  <c r="AT4"/>
  <c r="AU4"/>
  <c r="AV4"/>
  <c r="AW4"/>
  <c r="AX4"/>
  <c r="AY4"/>
  <c r="AZ4"/>
  <c r="BA4"/>
  <c r="BB4"/>
  <c r="BC4"/>
  <c r="BD4"/>
  <c r="BE4"/>
  <c r="Z78"/>
  <c r="Z79"/>
  <c r="Z80"/>
  <c r="Z81"/>
  <c r="Z82"/>
  <c r="Z83"/>
  <c r="Z84"/>
  <c r="Z85"/>
  <c r="Z86"/>
  <c r="AB4" i="66"/>
  <c r="AC4"/>
  <c r="AD4"/>
  <c r="AE4"/>
  <c r="AF4"/>
  <c r="AG4"/>
  <c r="AH4"/>
  <c r="AI4"/>
  <c r="AJ4"/>
  <c r="AK4"/>
  <c r="AL4"/>
  <c r="AM4"/>
  <c r="AN4"/>
  <c r="AO4"/>
  <c r="AP4"/>
  <c r="AQ4"/>
  <c r="AR4"/>
  <c r="AS4"/>
  <c r="AT4"/>
  <c r="AU4"/>
  <c r="AV4"/>
  <c r="AW4"/>
  <c r="AX4"/>
  <c r="AY4"/>
  <c r="AZ4"/>
  <c r="BA4"/>
  <c r="BB4"/>
  <c r="BC4"/>
  <c r="BD4"/>
  <c r="BE4"/>
  <c r="AB53"/>
  <c r="AC53"/>
  <c r="AD53"/>
  <c r="AE53"/>
  <c r="AF53"/>
  <c r="AG53"/>
  <c r="AH53"/>
  <c r="AI53"/>
  <c r="AJ53"/>
  <c r="AK53"/>
  <c r="AL53"/>
  <c r="AM53"/>
  <c r="AN53"/>
  <c r="AO53"/>
  <c r="AP53"/>
  <c r="AQ53"/>
  <c r="AR53"/>
  <c r="AS53"/>
  <c r="AT53"/>
  <c r="AU53"/>
  <c r="AV53"/>
  <c r="AX53"/>
  <c r="AY53" s="1"/>
  <c r="AZ53" s="1"/>
  <c r="BA53" s="1"/>
  <c r="BB53" s="1"/>
  <c r="BC53" s="1"/>
  <c r="BD53" s="1"/>
  <c r="BE53" s="1"/>
  <c r="AB65"/>
  <c r="AC65"/>
  <c r="AD65"/>
  <c r="AE65"/>
  <c r="AF65"/>
  <c r="AG65"/>
  <c r="AH65"/>
  <c r="AI65"/>
  <c r="AJ65"/>
  <c r="AK65"/>
  <c r="AL65"/>
  <c r="AM65"/>
  <c r="AN65"/>
  <c r="AO65"/>
  <c r="AP65"/>
  <c r="AQ65"/>
  <c r="AR65"/>
  <c r="AS65"/>
  <c r="AT65"/>
  <c r="AU65"/>
  <c r="AV65"/>
  <c r="AX65"/>
  <c r="AY65" s="1"/>
  <c r="AZ65" s="1"/>
  <c r="BA65" s="1"/>
  <c r="BB65" s="1"/>
  <c r="BC65" s="1"/>
  <c r="BD65" s="1"/>
  <c r="BE65" s="1"/>
  <c r="AB77"/>
  <c r="AC77"/>
  <c r="AD77"/>
  <c r="AE77"/>
  <c r="AF77"/>
  <c r="AG77"/>
  <c r="AH77"/>
  <c r="AI77"/>
  <c r="AJ77"/>
  <c r="AK77"/>
  <c r="AL77"/>
  <c r="AM77"/>
  <c r="AN77"/>
  <c r="AO77"/>
  <c r="AP77"/>
  <c r="AQ77"/>
  <c r="AR77"/>
  <c r="AS77"/>
  <c r="AT77"/>
  <c r="AU77"/>
  <c r="AV77"/>
  <c r="AX77"/>
  <c r="AY77" s="1"/>
  <c r="AZ77" s="1"/>
  <c r="BA77" s="1"/>
  <c r="BB77" s="1"/>
  <c r="BC77" s="1"/>
  <c r="BD77" s="1"/>
  <c r="BE77" s="1"/>
  <c r="AB4" i="65"/>
  <c r="AC4"/>
  <c r="AD4"/>
  <c r="AE4"/>
  <c r="AF4"/>
  <c r="AG4"/>
  <c r="AH4"/>
  <c r="AI4"/>
  <c r="AJ4"/>
  <c r="AK4"/>
  <c r="AL4"/>
  <c r="AM4"/>
  <c r="AN4"/>
  <c r="AO4"/>
  <c r="AP4"/>
  <c r="AQ4"/>
  <c r="AR4"/>
  <c r="AS4"/>
  <c r="AT4"/>
  <c r="AU4"/>
  <c r="AV4"/>
  <c r="AW4"/>
  <c r="AX4"/>
  <c r="AY4"/>
  <c r="AZ4"/>
  <c r="BA4"/>
  <c r="BB4"/>
  <c r="BC4"/>
  <c r="BD4"/>
  <c r="BE4"/>
  <c r="AB54"/>
  <c r="AC54"/>
  <c r="AD54"/>
  <c r="AE54"/>
  <c r="AF54"/>
  <c r="AG54"/>
  <c r="AH54"/>
  <c r="AI54"/>
  <c r="AJ54"/>
  <c r="AK54"/>
  <c r="AL54"/>
  <c r="AM54"/>
  <c r="AN54"/>
  <c r="AO54"/>
  <c r="AP54"/>
  <c r="AQ54"/>
  <c r="AR54"/>
  <c r="AS54"/>
  <c r="AT54"/>
  <c r="AU54"/>
  <c r="AV54"/>
  <c r="AX54"/>
  <c r="AY54" s="1"/>
  <c r="AZ54" s="1"/>
  <c r="BA54" s="1"/>
  <c r="BB54" s="1"/>
  <c r="BC54" s="1"/>
  <c r="BD54" s="1"/>
  <c r="BE54" s="1"/>
  <c r="AB66"/>
  <c r="AC66"/>
  <c r="AD66"/>
  <c r="AE66"/>
  <c r="AF66"/>
  <c r="AG66"/>
  <c r="AH66"/>
  <c r="AI66"/>
  <c r="AJ66"/>
  <c r="AK66"/>
  <c r="AL66"/>
  <c r="AM66"/>
  <c r="AN66"/>
  <c r="AO66"/>
  <c r="AP66"/>
  <c r="AQ66"/>
  <c r="AR66"/>
  <c r="AS66"/>
  <c r="AT66"/>
  <c r="AU66"/>
  <c r="AV66"/>
  <c r="AX66"/>
  <c r="AY66" s="1"/>
  <c r="AZ66" s="1"/>
  <c r="BA66" s="1"/>
  <c r="BB66" s="1"/>
  <c r="BC66" s="1"/>
  <c r="BD66" s="1"/>
  <c r="BE66" s="1"/>
  <c r="AB78"/>
  <c r="AC78"/>
  <c r="AD78"/>
  <c r="AE78"/>
  <c r="AF78"/>
  <c r="AG78"/>
  <c r="AH78"/>
  <c r="AI78"/>
  <c r="AJ78"/>
  <c r="AK78"/>
  <c r="AL78"/>
  <c r="AM78"/>
  <c r="AN78"/>
  <c r="AO78"/>
  <c r="AP78"/>
  <c r="AQ78"/>
  <c r="AR78"/>
  <c r="AS78"/>
  <c r="AT78"/>
  <c r="AU78"/>
  <c r="AV78"/>
  <c r="AX78"/>
  <c r="AY78" s="1"/>
  <c r="AZ78" s="1"/>
  <c r="BA78" s="1"/>
  <c r="BB78" s="1"/>
  <c r="BC78" s="1"/>
  <c r="BD78" s="1"/>
  <c r="BE78" s="1"/>
  <c r="AL4" i="64"/>
  <c r="AM4" s="1"/>
  <c r="AN4" s="1"/>
  <c r="AO4" s="1"/>
  <c r="AP4" s="1"/>
  <c r="AQ4" s="1"/>
  <c r="AR4" s="1"/>
  <c r="AS4" s="1"/>
  <c r="AT4" s="1"/>
  <c r="AU4" s="1"/>
  <c r="AV4" s="1"/>
  <c r="AW4" s="1"/>
  <c r="AX4" s="1"/>
  <c r="AY4" s="1"/>
  <c r="AZ4" s="1"/>
  <c r="BA4" s="1"/>
  <c r="BB4" s="1"/>
  <c r="BC4" s="1"/>
  <c r="BD4" s="1"/>
  <c r="BE4" s="1"/>
  <c r="AB17"/>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Z18"/>
  <c r="Z19"/>
  <c r="Z20"/>
  <c r="Z21"/>
  <c r="Z22"/>
  <c r="Z23"/>
  <c r="Z24"/>
  <c r="C7" i="71"/>
  <c r="C5"/>
  <c r="C6"/>
  <c r="Z37" i="65"/>
  <c r="Z77" i="67"/>
  <c r="Z32" i="77"/>
  <c r="AW48" s="1"/>
  <c r="AL59" i="65"/>
  <c r="AL58" i="66"/>
  <c r="AL70" s="1"/>
  <c r="AH34" i="67"/>
  <c r="AE37" i="77"/>
  <c r="AI58" i="65"/>
  <c r="AN58"/>
  <c r="AN70" s="1"/>
  <c r="AD54" i="66"/>
  <c r="AK34" i="77"/>
  <c r="AB39" i="66"/>
  <c r="AS40"/>
  <c r="AS43"/>
  <c r="AS82" i="67"/>
  <c r="AS81"/>
  <c r="AB45" i="66"/>
  <c r="AB81" i="67"/>
  <c r="AP41" i="66"/>
  <c r="AG82" i="67"/>
  <c r="AH30" i="77"/>
  <c r="AH46" s="1"/>
  <c r="AF40" i="66"/>
  <c r="AT59" i="65"/>
  <c r="AT41" i="66"/>
  <c r="AT54"/>
  <c r="AT38"/>
  <c r="AG38"/>
  <c r="AP80" i="67"/>
  <c r="AB76"/>
  <c r="AT79"/>
  <c r="AT82"/>
  <c r="Z5" i="65"/>
  <c r="AQ25" i="69"/>
  <c r="AD34" i="67"/>
  <c r="AQ10" i="70"/>
  <c r="AN38" i="77"/>
  <c r="AE25" i="69"/>
  <c r="AM8" i="76"/>
  <c r="AS32" i="77"/>
  <c r="AR8" i="76"/>
  <c r="AG9"/>
  <c r="AV85" i="67"/>
  <c r="AH45" i="66"/>
  <c r="AM12" i="70"/>
  <c r="AL79" i="67"/>
  <c r="AL38" i="66"/>
  <c r="AA44"/>
  <c r="AA85" i="67"/>
  <c r="AE44" i="66"/>
  <c r="AE85" i="67"/>
  <c r="AN44" i="66"/>
  <c r="AU44"/>
  <c r="AA35"/>
  <c r="AA61" s="1"/>
  <c r="AB38"/>
  <c r="D5" i="71"/>
  <c r="AS59" i="65"/>
  <c r="AJ39" i="66"/>
  <c r="AM45"/>
  <c r="AG7" i="73"/>
  <c r="AN46" i="66"/>
  <c r="AN60" s="1"/>
  <c r="AN61" i="65"/>
  <c r="AN12" i="70"/>
  <c r="AU37" i="75"/>
  <c r="AT93" i="100"/>
  <c r="AH7" i="73"/>
  <c r="AH39" i="66"/>
  <c r="AO47" i="67"/>
  <c r="AL37" i="75"/>
  <c r="AM14"/>
  <c r="AF33"/>
  <c r="AR11"/>
  <c r="AB36"/>
  <c r="AS37"/>
  <c r="AQ7" i="73"/>
  <c r="AL35" i="66"/>
  <c r="AL61" s="1"/>
  <c r="Z8" i="76"/>
  <c r="AR38" i="75"/>
  <c r="AJ29" i="77"/>
  <c r="AG28"/>
  <c r="AL57" i="66"/>
  <c r="AC8" i="76"/>
  <c r="AE42" i="75"/>
  <c r="AS94" i="100"/>
  <c r="AF31" i="77"/>
  <c r="Z9" i="68"/>
  <c r="AR38" i="101"/>
  <c r="AV38"/>
  <c r="AN25" i="68"/>
  <c r="AO7" i="73"/>
  <c r="AO39" i="66"/>
  <c r="AS80" i="67"/>
  <c r="AS39" i="66"/>
  <c r="AE40"/>
  <c r="AE81" i="67"/>
  <c r="AI81"/>
  <c r="AM40" i="66"/>
  <c r="AQ81" i="67"/>
  <c r="AQ41" i="66"/>
  <c r="AF84" i="67"/>
  <c r="AF43" i="66"/>
  <c r="AM43" i="65"/>
  <c r="AM84" i="67"/>
  <c r="AM43" i="66"/>
  <c r="AM44"/>
  <c r="AM85" i="67"/>
  <c r="AB28" i="77"/>
  <c r="AI28"/>
  <c r="AU10" i="70"/>
  <c r="AL80" i="67"/>
  <c r="AG41" i="66"/>
  <c r="AK82" i="67"/>
  <c r="AK41" i="66"/>
  <c r="AH58"/>
  <c r="AI82" s="1"/>
  <c r="AS8" i="76"/>
  <c r="AS35" s="1"/>
  <c r="AD31" i="77"/>
  <c r="AJ36" i="75"/>
  <c r="AR58" i="65"/>
  <c r="AM33" i="75"/>
  <c r="AO11"/>
  <c r="AF10" i="70"/>
  <c r="AD42" i="75"/>
  <c r="AD58" s="1"/>
  <c r="AQ94" i="100"/>
  <c r="AB41" i="75"/>
  <c r="Z37"/>
  <c r="AE10" i="70"/>
  <c r="AE5" s="1"/>
  <c r="AD37" i="77"/>
  <c r="AJ12" i="70"/>
  <c r="AF38" i="75"/>
  <c r="AG70" s="1"/>
  <c r="AD14"/>
  <c r="AM17"/>
  <c r="AF9" i="76"/>
  <c r="AD10" i="70"/>
  <c r="AF34" i="77"/>
  <c r="AF20" i="100"/>
  <c r="AB33" i="75"/>
  <c r="AM11"/>
  <c r="AK46" i="66"/>
  <c r="AK60" s="1"/>
  <c r="Z33" i="75"/>
  <c r="AQ49" s="1"/>
  <c r="AQ32" i="77"/>
  <c r="AC46" i="66"/>
  <c r="AC60" s="1"/>
  <c r="AK37" i="75"/>
  <c r="AI11"/>
  <c r="AI34" s="1"/>
  <c r="AE32" i="77"/>
  <c r="AV32" i="66"/>
  <c r="AN11" i="75"/>
  <c r="AN34" s="1"/>
  <c r="AR35" i="66"/>
  <c r="AR61" s="1"/>
  <c r="AF36" i="75"/>
  <c r="AT18" i="77"/>
  <c r="AD41" i="75"/>
  <c r="AD57" s="1"/>
  <c r="AN17"/>
  <c r="AE37"/>
  <c r="AE17"/>
  <c r="AV76" i="67"/>
  <c r="AV10" i="70"/>
  <c r="AV35" i="66"/>
  <c r="AL12" i="70"/>
  <c r="AI33" i="77"/>
  <c r="AO40" i="75"/>
  <c r="AL40"/>
  <c r="AH35" i="66"/>
  <c r="AH61" s="1"/>
  <c r="AB35" i="77"/>
  <c r="AD40" i="75"/>
  <c r="AC36" i="77"/>
  <c r="AA57" i="66"/>
  <c r="AI35" i="77"/>
  <c r="AF12" i="70"/>
  <c r="AI62" i="65"/>
  <c r="AI76" i="67"/>
  <c r="AL41" i="75"/>
  <c r="AM73" s="1"/>
  <c r="AU46" i="66"/>
  <c r="AU60" s="1"/>
  <c r="AK12" i="70"/>
  <c r="AC40" i="75"/>
  <c r="AD72" s="1"/>
  <c r="AJ35" i="77"/>
  <c r="AJ67" s="1"/>
  <c r="AU33" i="75"/>
  <c r="Z40"/>
  <c r="AL61" i="65"/>
  <c r="AE41" i="75"/>
  <c r="AE73" s="1"/>
  <c r="AN40"/>
  <c r="AK40"/>
  <c r="AL72" s="1"/>
  <c r="AT41"/>
  <c r="AV57" i="66"/>
  <c r="AA46"/>
  <c r="AA60" s="1"/>
  <c r="AA72" s="1"/>
  <c r="AA61" i="65"/>
  <c r="AA73" s="1"/>
  <c r="AA12" i="70"/>
  <c r="AF41" i="75"/>
  <c r="AF73" s="1"/>
  <c r="AQ41"/>
  <c r="AS33"/>
  <c r="AG41"/>
  <c r="AP33" i="65"/>
  <c r="AA35" i="77"/>
  <c r="AB40" i="75"/>
  <c r="AK39"/>
  <c r="Z31" i="77"/>
  <c r="AF47" s="1"/>
  <c r="AR36"/>
  <c r="AC25" i="68"/>
  <c r="AG25"/>
  <c r="AD25" i="69"/>
  <c r="AV17" i="68"/>
  <c r="AX20" i="69"/>
  <c r="AY20" s="1"/>
  <c r="AZ20" s="1"/>
  <c r="BA20" s="1"/>
  <c r="BB20" s="1"/>
  <c r="BC20" s="1"/>
  <c r="BD20" s="1"/>
  <c r="BE20" s="1"/>
  <c r="AX4"/>
  <c r="AY4" s="1"/>
  <c r="AZ4" s="1"/>
  <c r="BA4" s="1"/>
  <c r="BB4" s="1"/>
  <c r="BC4" s="1"/>
  <c r="BD4" s="1"/>
  <c r="BE4" s="1"/>
  <c r="AX12"/>
  <c r="AY12" s="1"/>
  <c r="AZ12" s="1"/>
  <c r="BA12" s="1"/>
  <c r="BB12" s="1"/>
  <c r="BC12" s="1"/>
  <c r="BD12" s="1"/>
  <c r="BE12" s="1"/>
  <c r="AF17" i="68"/>
  <c r="AB25"/>
  <c r="AF25"/>
  <c r="AM25"/>
  <c r="AV93" i="100"/>
  <c r="AO14" i="77"/>
  <c r="AS41" i="75"/>
  <c r="AS36" i="77"/>
  <c r="AP34"/>
  <c r="AD14"/>
  <c r="AV35"/>
  <c r="AG34"/>
  <c r="AH38" i="75"/>
  <c r="AC37"/>
  <c r="AU36"/>
  <c r="AV68" s="1"/>
  <c r="AQ38"/>
  <c r="AD36"/>
  <c r="AP41"/>
  <c r="AM96" i="100"/>
  <c r="AU38" i="75"/>
  <c r="AP38"/>
  <c r="AJ34" i="77"/>
  <c r="AK36" i="75"/>
  <c r="AH33" i="77"/>
  <c r="AO36" i="75"/>
  <c r="AG36"/>
  <c r="AC7" i="73"/>
  <c r="AK8" i="76"/>
  <c r="AM31" i="77"/>
  <c r="AV37"/>
  <c r="AW69" s="1"/>
  <c r="AJ32"/>
  <c r="AP58" i="65"/>
  <c r="AP70" s="1"/>
  <c r="AE35" i="66"/>
  <c r="AE61" s="1"/>
  <c r="AE62" i="65"/>
  <c r="AE74" s="1"/>
  <c r="AR31" i="77"/>
  <c r="AR9" i="76"/>
  <c r="AC79" i="67"/>
  <c r="AE11" i="75"/>
  <c r="AK28" i="65"/>
  <c r="AK57" s="1"/>
  <c r="AK69" s="1"/>
  <c r="AH41" i="66"/>
  <c r="AV43" i="65"/>
  <c r="AF45" i="66"/>
  <c r="AF86" i="67"/>
  <c r="AL59" i="102"/>
  <c r="AM81" s="1"/>
  <c r="AS54" i="66"/>
  <c r="AH20" i="100"/>
  <c r="AM94"/>
  <c r="AP8" i="76"/>
  <c r="AD9"/>
  <c r="AL94" i="100"/>
  <c r="AH24" i="102"/>
  <c r="AH57" s="1"/>
  <c r="AO48" i="66"/>
  <c r="AG46"/>
  <c r="AG60" s="1"/>
  <c r="AF88" i="67"/>
  <c r="AS30" i="77"/>
  <c r="AV62" i="65"/>
  <c r="AO29" i="77"/>
  <c r="AG84" i="67"/>
  <c r="AM86"/>
  <c r="AG43" i="66"/>
  <c r="AE30" i="77"/>
  <c r="AH82" i="67"/>
  <c r="AC85"/>
  <c r="AH59" i="65"/>
  <c r="AH71" s="1"/>
  <c r="AQ28"/>
  <c r="AQ57" s="1"/>
  <c r="AU58"/>
  <c r="AU70" s="1"/>
  <c r="AA82" i="67"/>
  <c r="AS41" i="66"/>
  <c r="AQ44"/>
  <c r="AQ85" i="67"/>
  <c r="AC86"/>
  <c r="AH86"/>
  <c r="AN45" i="66"/>
  <c r="AN86" i="67"/>
  <c r="AL40" i="102"/>
  <c r="AV58" i="66"/>
  <c r="AO38" i="67"/>
  <c r="AU93" i="100"/>
  <c r="AI30" i="77"/>
  <c r="AP37"/>
  <c r="AP69" s="1"/>
  <c r="AK34" i="67"/>
  <c r="AH29" i="102"/>
  <c r="AH58" s="1"/>
  <c r="AO39" i="75"/>
  <c r="AD5" i="77"/>
  <c r="AI59" i="102"/>
  <c r="AM33" i="77"/>
  <c r="AG37"/>
  <c r="AV28" i="65"/>
  <c r="AV57" s="1"/>
  <c r="AR33" i="77"/>
  <c r="AQ38"/>
  <c r="AR38"/>
  <c r="AG59" i="65"/>
  <c r="AO59"/>
  <c r="AU35" i="66"/>
  <c r="AU61" s="1"/>
  <c r="AF38"/>
  <c r="AK39"/>
  <c r="AQ84" i="67"/>
  <c r="AU43" i="65"/>
  <c r="AK59" i="102"/>
  <c r="AO59"/>
  <c r="AP81" s="1"/>
  <c r="AI32" i="66"/>
  <c r="AI38" i="67"/>
  <c r="AS47"/>
  <c r="AS45" s="1"/>
  <c r="AL28" i="77"/>
  <c r="AV31"/>
  <c r="AW63" s="1"/>
  <c r="AU41" i="75"/>
  <c r="AV73" s="1"/>
  <c r="AV94" i="100"/>
  <c r="AD35" i="77"/>
  <c r="Z9" i="76"/>
  <c r="AL46" i="66"/>
  <c r="AL60" s="1"/>
  <c r="AA38" i="77"/>
  <c r="AM32" i="66"/>
  <c r="AB31" i="77"/>
  <c r="AU43" i="66"/>
  <c r="AF79" i="67"/>
  <c r="AS34"/>
  <c r="AM9" i="76"/>
  <c r="AM35" i="66"/>
  <c r="AM61" s="1"/>
  <c r="AM62" i="65"/>
  <c r="AM74" s="1"/>
  <c r="AM76" i="67"/>
  <c r="AV40" i="66"/>
  <c r="AV81" i="67"/>
  <c r="AD82"/>
  <c r="AD41" i="66"/>
  <c r="AL41"/>
  <c r="AL82" i="67"/>
  <c r="AO41" i="66"/>
  <c r="AO82" i="67"/>
  <c r="AB59" i="102"/>
  <c r="AO54" i="66"/>
  <c r="AU8" i="76"/>
  <c r="AI9"/>
  <c r="AQ31" i="77"/>
  <c r="AM37" i="75"/>
  <c r="Z29" i="77"/>
  <c r="AG35"/>
  <c r="AQ11" i="75"/>
  <c r="AO20" i="100"/>
  <c r="AO58" i="65"/>
  <c r="AQ61"/>
  <c r="AQ85" s="1"/>
  <c r="AQ12" i="70"/>
  <c r="AD35" i="66"/>
  <c r="AD61" s="1"/>
  <c r="AA36" i="77"/>
  <c r="AW52" s="1"/>
  <c r="AU62" i="65"/>
  <c r="AU74" s="1"/>
  <c r="AQ43"/>
  <c r="AQ42" i="66" s="1"/>
  <c r="AP29" i="77"/>
  <c r="AR29"/>
  <c r="AM32"/>
  <c r="AM48" s="1"/>
  <c r="Z32" i="67"/>
  <c r="AC84"/>
  <c r="AC43" i="66"/>
  <c r="AT38" i="77"/>
  <c r="AI31"/>
  <c r="AB86" i="67"/>
  <c r="AR45" i="66"/>
  <c r="AJ62" i="65"/>
  <c r="AP79" i="67"/>
  <c r="AP38" i="66"/>
  <c r="AK80" i="67"/>
  <c r="AN39" i="66"/>
  <c r="AR39"/>
  <c r="AR80" i="67"/>
  <c r="AV39" i="66"/>
  <c r="AV80" i="67"/>
  <c r="AI40" i="66"/>
  <c r="AM81" i="67"/>
  <c r="AJ85"/>
  <c r="AJ44" i="66"/>
  <c r="AR44"/>
  <c r="AO58"/>
  <c r="AO82" s="1"/>
  <c r="AS58"/>
  <c r="AH12" i="67"/>
  <c r="AC42" i="75"/>
  <c r="AK42"/>
  <c r="AR27" i="77"/>
  <c r="AC28"/>
  <c r="AF29"/>
  <c r="AU9" i="76"/>
  <c r="AK37" i="77"/>
  <c r="AS48" i="66"/>
  <c r="AA29" i="77"/>
  <c r="AL34"/>
  <c r="AL66" s="1"/>
  <c r="AJ36"/>
  <c r="AJ52" s="1"/>
  <c r="AR34"/>
  <c r="AE59" i="102"/>
  <c r="AQ42" i="75"/>
  <c r="AA34" i="77"/>
  <c r="AP59" i="65"/>
  <c r="AP83" s="1"/>
  <c r="AQ35" i="66"/>
  <c r="AQ61" s="1"/>
  <c r="AI84" i="67"/>
  <c r="AO86"/>
  <c r="AF48" i="66"/>
  <c r="AL54"/>
  <c r="AP54"/>
  <c r="AL33" i="75"/>
  <c r="AR33"/>
  <c r="AR65" s="1"/>
  <c r="AN29" i="77"/>
  <c r="AG8" i="76"/>
  <c r="Z34" i="77"/>
  <c r="AC37"/>
  <c r="AO37"/>
  <c r="AQ33"/>
  <c r="AA59" i="102"/>
  <c r="AN41" i="75"/>
  <c r="AV29" i="77"/>
  <c r="AW61" s="1"/>
  <c r="AN36"/>
  <c r="AQ34"/>
  <c r="AL53" i="75"/>
  <c r="AH38" i="66"/>
  <c r="AI54"/>
  <c r="AM54"/>
  <c r="AM78" s="1"/>
  <c r="AJ47" i="67"/>
  <c r="AU32" i="77"/>
  <c r="AT58" i="66"/>
  <c r="AT57"/>
  <c r="D12" i="71"/>
  <c r="AG32" i="66"/>
  <c r="AQ57"/>
  <c r="AG57"/>
  <c r="AN32"/>
  <c r="AC54"/>
  <c r="AC58"/>
  <c r="AN88" i="67"/>
  <c r="AC34"/>
  <c r="AP12"/>
  <c r="AG47"/>
  <c r="AG45" s="1"/>
  <c r="AR88"/>
  <c r="AS38"/>
  <c r="AJ88"/>
  <c r="AK47"/>
  <c r="AG34"/>
  <c r="AT36" i="77"/>
  <c r="AV33"/>
  <c r="AW65" s="1"/>
  <c r="AU7" i="73"/>
  <c r="AV7"/>
  <c r="AG38" i="77"/>
  <c r="AK38"/>
  <c r="AP35" i="66"/>
  <c r="AP61" s="1"/>
  <c r="AJ48"/>
  <c r="AT48"/>
  <c r="AP42" i="75"/>
  <c r="AR37" i="77"/>
  <c r="AG48" i="66"/>
  <c r="AR59" i="102"/>
  <c r="AR70" s="1"/>
  <c r="AG59"/>
  <c r="AS35" i="66"/>
  <c r="AS61" s="1"/>
  <c r="AS85" s="1"/>
  <c r="AL42" i="75"/>
  <c r="AG20" i="100"/>
  <c r="AR48" i="66"/>
  <c r="AE28" i="77"/>
  <c r="AM40" i="75"/>
  <c r="AT14"/>
  <c r="AB33" i="77"/>
  <c r="AD59" i="102"/>
  <c r="AD70" s="1"/>
  <c r="AH59"/>
  <c r="AI57" i="66"/>
  <c r="AI81" s="1"/>
  <c r="AT58" i="65"/>
  <c r="AG80" i="67"/>
  <c r="AN40" i="66"/>
  <c r="AP82" i="67"/>
  <c r="AL84"/>
  <c r="AQ43" i="66"/>
  <c r="AG54"/>
  <c r="AS35" i="77"/>
  <c r="AM38"/>
  <c r="AM54" s="1"/>
  <c r="AQ45" i="66"/>
  <c r="AI80" i="67"/>
  <c r="AE59" i="65"/>
  <c r="AI59"/>
  <c r="AI71" s="1"/>
  <c r="AI33"/>
  <c r="AQ59"/>
  <c r="AJ58"/>
  <c r="AJ33"/>
  <c r="AT35" i="66"/>
  <c r="AT61" s="1"/>
  <c r="AT85" s="1"/>
  <c r="AT10" i="70"/>
  <c r="AT62" i="65"/>
  <c r="AT76" i="67"/>
  <c r="AI79"/>
  <c r="AI38" i="66"/>
  <c r="AM79" i="67"/>
  <c r="AM38" i="66"/>
  <c r="AV38" i="65"/>
  <c r="AD80" i="67"/>
  <c r="AD39" i="66"/>
  <c r="AU39"/>
  <c r="AH40"/>
  <c r="AH81" i="67"/>
  <c r="AP40" i="66"/>
  <c r="AP81" i="67"/>
  <c r="AJ82"/>
  <c r="AJ41" i="66"/>
  <c r="AP43"/>
  <c r="AT43"/>
  <c r="AT43" i="65"/>
  <c r="AT42" i="66" s="1"/>
  <c r="AT84" i="67"/>
  <c r="AG43" i="65"/>
  <c r="AG85" i="67"/>
  <c r="AG44" i="66"/>
  <c r="AO85" i="67"/>
  <c r="AA45" i="66"/>
  <c r="AU86" i="67"/>
  <c r="AU45" i="66"/>
  <c r="AA54"/>
  <c r="AQ58"/>
  <c r="AO75" i="67"/>
  <c r="AN93" i="100"/>
  <c r="AM93"/>
  <c r="AN94"/>
  <c r="AP33" i="75"/>
  <c r="AC27" i="77"/>
  <c r="AF30"/>
  <c r="AF62" s="1"/>
  <c r="AN8" i="76"/>
  <c r="AN26" s="1"/>
  <c r="AN30" i="77"/>
  <c r="AG32"/>
  <c r="AG48" s="1"/>
  <c r="AD25" i="68"/>
  <c r="AK25"/>
  <c r="AL25"/>
  <c r="AR25"/>
  <c r="AJ25" i="69"/>
  <c r="AN25"/>
  <c r="AO25"/>
  <c r="AV82" i="67"/>
  <c r="AU33" i="77"/>
  <c r="AN35"/>
  <c r="AA33" i="65"/>
  <c r="AM59"/>
  <c r="AD58"/>
  <c r="AN62"/>
  <c r="AN35" i="66"/>
  <c r="AN61" s="1"/>
  <c r="AN76" i="67"/>
  <c r="AN10" i="70"/>
  <c r="AN5" s="1"/>
  <c r="AD38" i="66"/>
  <c r="AD38" i="65"/>
  <c r="AQ39" i="66"/>
  <c r="AD81" i="67"/>
  <c r="AL81"/>
  <c r="AL40" i="66"/>
  <c r="AF41"/>
  <c r="AN41"/>
  <c r="AN82" i="67"/>
  <c r="AD84"/>
  <c r="AD43" i="66"/>
  <c r="AL43" i="65"/>
  <c r="AB44" i="66"/>
  <c r="AB85" i="67"/>
  <c r="AK44" i="66"/>
  <c r="AK85" i="67"/>
  <c r="AS44" i="66"/>
  <c r="AK45"/>
  <c r="Z58"/>
  <c r="D9" i="71"/>
  <c r="AS57" i="66"/>
  <c r="AS32"/>
  <c r="AG93" i="100"/>
  <c r="AQ93"/>
  <c r="AJ94"/>
  <c r="AK94"/>
  <c r="AU94"/>
  <c r="AK27" i="77"/>
  <c r="AE29"/>
  <c r="AF61" s="1"/>
  <c r="AA8" i="76"/>
  <c r="AT30" i="77"/>
  <c r="AT8" i="76"/>
  <c r="AC31" i="77"/>
  <c r="AC9" i="76"/>
  <c r="AC27" s="1"/>
  <c r="AH31" i="77"/>
  <c r="AH9" i="76"/>
  <c r="AT9"/>
  <c r="AT31" i="77"/>
  <c r="Z33"/>
  <c r="Z35"/>
  <c r="AS18"/>
  <c r="AH25" i="68"/>
  <c r="AI25"/>
  <c r="AH17"/>
  <c r="AP25"/>
  <c r="AO25"/>
  <c r="AC25" i="69"/>
  <c r="AB25"/>
  <c r="AF25"/>
  <c r="AG25"/>
  <c r="AS25"/>
  <c r="AT10" i="101"/>
  <c r="AT31" s="1"/>
  <c r="AO31" i="77"/>
  <c r="AD79" i="67"/>
  <c r="AN6" i="102"/>
  <c r="AQ40" i="75"/>
  <c r="AO29" i="102"/>
  <c r="AO58" s="1"/>
  <c r="AH34" i="77"/>
  <c r="AM20" i="100"/>
  <c r="AI10" i="70"/>
  <c r="AH27" i="77"/>
  <c r="AK95" i="100"/>
  <c r="AM27" i="77"/>
  <c r="AS12" i="70"/>
  <c r="AO76" i="67"/>
  <c r="AO10" i="70"/>
  <c r="AO62" i="65"/>
  <c r="AN38"/>
  <c r="AM12" i="67"/>
  <c r="AE25" i="68"/>
  <c r="AS25"/>
  <c r="AK25" i="69"/>
  <c r="AP25"/>
  <c r="AO10" i="97"/>
  <c r="AT38" i="101"/>
  <c r="AR33" i="65"/>
  <c r="AC41" i="66"/>
  <c r="AJ76" i="67"/>
  <c r="AQ12"/>
  <c r="AA43" i="65"/>
  <c r="AA42" i="66" s="1"/>
  <c r="AT44"/>
  <c r="AJ35"/>
  <c r="AJ61" s="1"/>
  <c r="AT25" i="69"/>
  <c r="AT25" i="68"/>
  <c r="AH25" i="69"/>
  <c r="AL25"/>
  <c r="AF39" i="75"/>
  <c r="AM53"/>
  <c r="AA37"/>
  <c r="AP95" i="100"/>
  <c r="AR40" i="75"/>
  <c r="AP36"/>
  <c r="AL29" i="77"/>
  <c r="AD46" i="66"/>
  <c r="AD60" s="1"/>
  <c r="AD72" s="1"/>
  <c r="AS14" i="77"/>
  <c r="AS33"/>
  <c r="AM37"/>
  <c r="Z6" i="69"/>
  <c r="Z6" i="68"/>
  <c r="AP82" i="65"/>
  <c r="AT32" i="77"/>
  <c r="AB38" i="101"/>
  <c r="AR62" i="65"/>
  <c r="AR74" s="1"/>
  <c r="AR10" i="70"/>
  <c r="AR5" s="1"/>
  <c r="AG95" i="100"/>
  <c r="AP46" i="66"/>
  <c r="AP60" s="1"/>
  <c r="AP72" s="1"/>
  <c r="AP61" i="65"/>
  <c r="AP73" s="1"/>
  <c r="AG10" i="70"/>
  <c r="AQ20" i="100"/>
  <c r="AS76" i="67"/>
  <c r="AF35" i="66"/>
  <c r="AF61" s="1"/>
  <c r="AF76" i="67"/>
  <c r="AF62" i="65"/>
  <c r="AT95" i="100"/>
  <c r="AT71" i="65"/>
  <c r="AA38" i="101"/>
  <c r="AV24" i="102"/>
  <c r="AV57" s="1"/>
  <c r="AE79" i="67"/>
  <c r="AE38" i="66"/>
  <c r="AJ38" i="77"/>
  <c r="AJ54" s="1"/>
  <c r="Z60" i="65"/>
  <c r="C10" i="71"/>
  <c r="C13"/>
  <c r="E12" s="1"/>
  <c r="Z36" i="66"/>
  <c r="Z59"/>
  <c r="Z11" i="70"/>
  <c r="AG45" i="66"/>
  <c r="AJ61" i="65"/>
  <c r="AJ73" s="1"/>
  <c r="AB61"/>
  <c r="AB73" s="1"/>
  <c r="E6" i="71"/>
  <c r="AN7" i="73"/>
  <c r="AF7"/>
  <c r="AR25" i="69"/>
  <c r="AO52" i="97"/>
  <c r="AO33"/>
  <c r="AO57"/>
  <c r="AO53"/>
  <c r="AO54"/>
  <c r="AO26"/>
  <c r="AO25"/>
  <c r="AO24" s="1"/>
  <c r="AO28"/>
  <c r="AO27"/>
  <c r="AO29"/>
  <c r="AO34"/>
  <c r="AO58"/>
  <c r="AO32"/>
  <c r="AO30"/>
  <c r="AT26" i="101"/>
  <c r="AT34"/>
  <c r="AT27"/>
  <c r="AO31" i="97"/>
  <c r="AT33" i="101"/>
  <c r="Z63" i="65"/>
  <c r="E5" i="71"/>
  <c r="D10"/>
  <c r="AK14" i="77"/>
  <c r="AP96" i="100"/>
  <c r="AH36" i="77"/>
  <c r="Z38" i="75"/>
  <c r="AF17"/>
  <c r="AM36"/>
  <c r="AM52" s="1"/>
  <c r="AN48" i="66"/>
  <c r="Z37" i="77"/>
  <c r="AH62" i="65"/>
  <c r="AH76" i="67"/>
  <c r="AH33" i="65"/>
  <c r="AH58"/>
  <c r="AH70" s="1"/>
  <c r="AH57" i="66"/>
  <c r="AV58" i="65"/>
  <c r="AV82" s="1"/>
  <c r="AF43"/>
  <c r="AF83" i="67" s="1"/>
  <c r="AE69" i="77"/>
  <c r="AC62" i="65"/>
  <c r="AC10" i="70"/>
  <c r="AC35" i="66"/>
  <c r="AC61" s="1"/>
  <c r="AQ79" i="67"/>
  <c r="AK84"/>
  <c r="AD43" i="65"/>
  <c r="AT45" i="66"/>
  <c r="AK88" i="67"/>
  <c r="AF54" i="66"/>
  <c r="AK54"/>
  <c r="AA10"/>
  <c r="AA55" s="1"/>
  <c r="AO10"/>
  <c r="AO55" s="1"/>
  <c r="AP27"/>
  <c r="AP56" s="1"/>
  <c r="AD32"/>
  <c r="AD5" s="1"/>
  <c r="AD58"/>
  <c r="AG17" i="67"/>
  <c r="AS17"/>
  <c r="AK38"/>
  <c r="AF47"/>
  <c r="AC33" i="75"/>
  <c r="AC65" s="1"/>
  <c r="AB30" i="77"/>
  <c r="AJ30"/>
  <c r="AF5"/>
  <c r="AR45"/>
  <c r="AC76" i="67"/>
  <c r="AF29" i="102"/>
  <c r="AF58" s="1"/>
  <c r="AV75" i="67"/>
  <c r="AU54" i="66"/>
  <c r="AC39"/>
  <c r="AA27" i="77"/>
  <c r="AN32"/>
  <c r="AN48" s="1"/>
  <c r="AJ14"/>
  <c r="AJ33"/>
  <c r="AQ29" i="102"/>
  <c r="AQ58" s="1"/>
  <c r="AQ48" i="77"/>
  <c r="AF36"/>
  <c r="AT33"/>
  <c r="AQ5"/>
  <c r="AQ6" i="76" s="1"/>
  <c r="AQ95" i="100"/>
  <c r="AE46" i="66"/>
  <c r="AE60" s="1"/>
  <c r="AE12" i="70"/>
  <c r="AV59" i="102"/>
  <c r="AD44" i="66"/>
  <c r="AF11" i="65"/>
  <c r="AF56" s="1"/>
  <c r="AA59"/>
  <c r="AQ6" i="102"/>
  <c r="AQ55" s="1"/>
  <c r="AK10"/>
  <c r="AK56" s="1"/>
  <c r="AJ38" i="66"/>
  <c r="AN38"/>
  <c r="AV38"/>
  <c r="AV79" i="67"/>
  <c r="AI82"/>
  <c r="AI38" i="65"/>
  <c r="AI37" i="66" s="1"/>
  <c r="AO88" i="67"/>
  <c r="AG35" i="102"/>
  <c r="AK35"/>
  <c r="AQ35"/>
  <c r="AP10" i="66"/>
  <c r="AP55" s="1"/>
  <c r="AQ79" s="1"/>
  <c r="AE27"/>
  <c r="AE56" s="1"/>
  <c r="AK27"/>
  <c r="AR27"/>
  <c r="AR56" s="1"/>
  <c r="AA32"/>
  <c r="AA5" s="1"/>
  <c r="AR57"/>
  <c r="AL12" i="67"/>
  <c r="AB34"/>
  <c r="AR34"/>
  <c r="AU34"/>
  <c r="AE38"/>
  <c r="AL38"/>
  <c r="AA47"/>
  <c r="AB75"/>
  <c r="AI75"/>
  <c r="AM75"/>
  <c r="AT75"/>
  <c r="AH42" i="75"/>
  <c r="AH74" s="1"/>
  <c r="AJ28" i="77"/>
  <c r="AJ5"/>
  <c r="AQ36"/>
  <c r="AR68" s="1"/>
  <c r="AL5" i="75"/>
  <c r="AC17"/>
  <c r="AJ8" i="76"/>
  <c r="AJ26" s="1"/>
  <c r="AM33" i="65"/>
  <c r="AJ38"/>
  <c r="AJ78" i="67" s="1"/>
  <c r="AU5" i="77"/>
  <c r="AT12" i="67"/>
  <c r="AT11" s="1"/>
  <c r="AN37" i="75"/>
  <c r="AN53" s="1"/>
  <c r="AH48" i="66"/>
  <c r="AP34" i="67"/>
  <c r="AV45"/>
  <c r="AB54" i="66"/>
  <c r="AA58"/>
  <c r="AA70" s="1"/>
  <c r="AS34" i="77"/>
  <c r="AA40" i="75"/>
  <c r="AB72" s="1"/>
  <c r="AP85" i="67"/>
  <c r="AO35" i="102"/>
  <c r="AE34" i="67"/>
  <c r="AE33" s="1"/>
  <c r="AC80"/>
  <c r="AR75"/>
  <c r="AF24" i="102"/>
  <c r="AF57" s="1"/>
  <c r="AU34" i="77"/>
  <c r="AR5"/>
  <c r="AR6" i="76" s="1"/>
  <c r="AU17" i="75"/>
  <c r="AQ37"/>
  <c r="AH17"/>
  <c r="AO33" i="77"/>
  <c r="AG14"/>
  <c r="AB36"/>
  <c r="AB18"/>
  <c r="AD37" i="75"/>
  <c r="AD69" s="1"/>
  <c r="AK33" i="77"/>
  <c r="AS39" i="75"/>
  <c r="AO35" i="77"/>
  <c r="AO51" s="1"/>
  <c r="AU24" i="102"/>
  <c r="AU57" s="1"/>
  <c r="AM36" i="77"/>
  <c r="AP35"/>
  <c r="AC35"/>
  <c r="AC51" s="1"/>
  <c r="AC18"/>
  <c r="Z41" i="75"/>
  <c r="AH41"/>
  <c r="AI74" i="65"/>
  <c r="AF42" i="75"/>
  <c r="AU6" i="102"/>
  <c r="AK35" i="77"/>
  <c r="AR32"/>
  <c r="AR64" s="1"/>
  <c r="Z18"/>
  <c r="AE5"/>
  <c r="AC61" i="65"/>
  <c r="AC85" s="1"/>
  <c r="AT34" i="77"/>
  <c r="AK5"/>
  <c r="AU61" i="65"/>
  <c r="AU12" i="70"/>
  <c r="AG28" i="65"/>
  <c r="AG57" s="1"/>
  <c r="AG69" s="1"/>
  <c r="AK61"/>
  <c r="AP48" i="66"/>
  <c r="AT36" i="75"/>
  <c r="AD48" i="66"/>
  <c r="AG58" i="65"/>
  <c r="AG70" s="1"/>
  <c r="AS62"/>
  <c r="AS10" i="70"/>
  <c r="AV96" i="100"/>
  <c r="AQ82" i="67"/>
  <c r="AN9" i="76"/>
  <c r="AP94" i="100"/>
  <c r="AD29" i="77"/>
  <c r="AD45" s="1"/>
  <c r="AP57" i="66"/>
  <c r="AD85" i="67"/>
  <c r="AB38" i="77"/>
  <c r="AN42" i="75"/>
  <c r="AN74" s="1"/>
  <c r="AN79" i="67"/>
  <c r="AU48" i="77"/>
  <c r="AC6" i="65"/>
  <c r="AO6"/>
  <c r="AO55" s="1"/>
  <c r="AO67" s="1"/>
  <c r="AG11"/>
  <c r="AG56" s="1"/>
  <c r="AG68" s="1"/>
  <c r="AD28"/>
  <c r="AD57" s="1"/>
  <c r="AI28"/>
  <c r="AI57" s="1"/>
  <c r="AF59"/>
  <c r="AF71" s="1"/>
  <c r="AR71"/>
  <c r="AC10" i="102"/>
  <c r="AC56" s="1"/>
  <c r="AT29"/>
  <c r="AP62" i="65"/>
  <c r="AA38" i="66"/>
  <c r="AT38" i="65"/>
  <c r="AT37" i="66" s="1"/>
  <c r="AU40"/>
  <c r="AU81" i="67"/>
  <c r="AF82"/>
  <c r="AR82"/>
  <c r="AR41" i="66"/>
  <c r="AV86" i="67"/>
  <c r="AP88"/>
  <c r="AU35" i="102"/>
  <c r="AT40"/>
  <c r="AD40"/>
  <c r="AI40"/>
  <c r="AI10" i="66"/>
  <c r="AV10"/>
  <c r="AS27"/>
  <c r="AS56" s="1"/>
  <c r="AK58"/>
  <c r="AR58"/>
  <c r="AU58"/>
  <c r="AE57"/>
  <c r="Z12" i="67"/>
  <c r="AU17"/>
  <c r="AN17"/>
  <c r="AL34"/>
  <c r="AB38"/>
  <c r="AF38"/>
  <c r="AG38"/>
  <c r="AM47"/>
  <c r="AQ47"/>
  <c r="AL54"/>
  <c r="AO54"/>
  <c r="AE54"/>
  <c r="AS75"/>
  <c r="AA75"/>
  <c r="AE75"/>
  <c r="AH93" i="100"/>
  <c r="AG94"/>
  <c r="AO94"/>
  <c r="AH96"/>
  <c r="AB27" i="77"/>
  <c r="AL27"/>
  <c r="AL8" i="76"/>
  <c r="AL30" i="77"/>
  <c r="AV30"/>
  <c r="AW62" s="1"/>
  <c r="AV8" i="76"/>
  <c r="AW35" s="1"/>
  <c r="AK9"/>
  <c r="AP31" i="77"/>
  <c r="AP9" i="76"/>
  <c r="AU31" i="77"/>
  <c r="AU63" s="1"/>
  <c r="AC33"/>
  <c r="AR35"/>
  <c r="AS37"/>
  <c r="AJ14" i="75"/>
  <c r="AR28" i="65"/>
  <c r="AR57" s="1"/>
  <c r="AR69" s="1"/>
  <c r="AN37" i="77"/>
  <c r="AO69" s="1"/>
  <c r="AH11" i="75"/>
  <c r="AI27" i="77"/>
  <c r="AM6" i="65"/>
  <c r="AM55" s="1"/>
  <c r="AD59"/>
  <c r="AD33"/>
  <c r="AU79" i="67"/>
  <c r="AG39" i="66"/>
  <c r="AA84" i="67"/>
  <c r="AV43" i="66"/>
  <c r="AI44"/>
  <c r="AI85" i="67"/>
  <c r="AE86"/>
  <c r="AE45" i="66"/>
  <c r="AB88" i="67"/>
  <c r="AQ54"/>
  <c r="AU11" i="75"/>
  <c r="AP28" i="77"/>
  <c r="AM29"/>
  <c r="AN61" s="1"/>
  <c r="AR38" i="66"/>
  <c r="AS5" i="76"/>
  <c r="AP43" i="65"/>
  <c r="AB8" i="76"/>
  <c r="AC81" i="102"/>
  <c r="AH32" i="77"/>
  <c r="AH47" i="100"/>
  <c r="AE27" i="77"/>
  <c r="AG33" i="75"/>
  <c r="AG49" s="1"/>
  <c r="AH10" i="70"/>
  <c r="AH5" s="1"/>
  <c r="AO33" i="75"/>
  <c r="AH37" i="77"/>
  <c r="AJ37"/>
  <c r="AI10" i="102"/>
  <c r="AI56" s="1"/>
  <c r="AI67" s="1"/>
  <c r="AA40" i="66"/>
  <c r="AT86" i="67"/>
  <c r="AP44" i="66"/>
  <c r="AS11" i="65"/>
  <c r="AS56" s="1"/>
  <c r="AE82" i="67"/>
  <c r="AB84"/>
  <c r="AL43" i="66"/>
  <c r="AS84" i="67"/>
  <c r="AB48" i="66"/>
  <c r="AM48"/>
  <c r="AI88" i="67"/>
  <c r="AJ59" i="102"/>
  <c r="AP59"/>
  <c r="AQ10" i="66"/>
  <c r="AQ55" s="1"/>
  <c r="AQ32"/>
  <c r="AC57"/>
  <c r="Z17" i="67"/>
  <c r="AH17"/>
  <c r="AH38"/>
  <c r="AC38"/>
  <c r="AD47"/>
  <c r="AT94" i="100"/>
  <c r="AN95"/>
  <c r="AG29" i="77"/>
  <c r="AQ37"/>
  <c r="AJ32" i="66"/>
  <c r="AJ57"/>
  <c r="AO36" i="77"/>
  <c r="AO68" s="1"/>
  <c r="AP33"/>
  <c r="AM18"/>
  <c r="AI81" i="102"/>
  <c r="AI43" i="65"/>
  <c r="AV95" i="100"/>
  <c r="AA5" i="77"/>
  <c r="AC32"/>
  <c r="AJ20" i="100"/>
  <c r="AK86" i="67"/>
  <c r="AQ38" i="66"/>
  <c r="AS58" i="65"/>
  <c r="AS70" s="1"/>
  <c r="AM71"/>
  <c r="AM83"/>
  <c r="AA86" i="67"/>
  <c r="AK17"/>
  <c r="AC88"/>
  <c r="AU38" i="66"/>
  <c r="AP11" i="67"/>
  <c r="AP47"/>
  <c r="AT27" i="66"/>
  <c r="AD33" i="75"/>
  <c r="AU45" i="67"/>
  <c r="AU28" i="77"/>
  <c r="AR32" i="66"/>
  <c r="AR5" s="1"/>
  <c r="AE61" i="65"/>
  <c r="AE73" s="1"/>
  <c r="AM35" i="77"/>
  <c r="AJ79" i="67"/>
  <c r="AP40" i="102"/>
  <c r="AF87" i="67"/>
  <c r="AV84"/>
  <c r="AR28" i="77"/>
  <c r="AR60" s="1"/>
  <c r="AO24" i="102"/>
  <c r="AO57" s="1"/>
  <c r="AK32" i="77"/>
  <c r="AI34"/>
  <c r="AI66" s="1"/>
  <c r="AF37"/>
  <c r="AR41" i="75"/>
  <c r="AJ6" i="102"/>
  <c r="AE40" i="75"/>
  <c r="AE72" s="1"/>
  <c r="AA39"/>
  <c r="AO14"/>
  <c r="AL32" i="66"/>
  <c r="AM58" i="65"/>
  <c r="AM70" s="1"/>
  <c r="AJ6"/>
  <c r="AJ55" s="1"/>
  <c r="AJ67" s="1"/>
  <c r="AI35" i="66"/>
  <c r="AI61" s="1"/>
  <c r="AO95" i="100"/>
  <c r="AI45" i="66"/>
  <c r="AI86" i="67"/>
  <c r="AQ96" i="100"/>
  <c r="AH37" i="75"/>
  <c r="AB12" i="70"/>
  <c r="AB46" i="66"/>
  <c r="AB60" s="1"/>
  <c r="AT29" i="77"/>
  <c r="AQ58" i="65"/>
  <c r="AQ70" s="1"/>
  <c r="AQ33"/>
  <c r="AD62"/>
  <c r="AD74" s="1"/>
  <c r="AD76" i="67"/>
  <c r="AL29" i="102"/>
  <c r="AL58" s="1"/>
  <c r="AJ46" i="66"/>
  <c r="AJ60" s="1"/>
  <c r="AJ72" s="1"/>
  <c r="AV48"/>
  <c r="AB37" i="77"/>
  <c r="AQ28"/>
  <c r="AI5"/>
  <c r="AO8" i="76"/>
  <c r="AO35" s="1"/>
  <c r="AD57" i="66"/>
  <c r="Z30" i="77"/>
  <c r="AQ59" i="102"/>
  <c r="AQ70" s="1"/>
  <c r="AV38" i="77"/>
  <c r="AP24" i="102"/>
  <c r="AP57" s="1"/>
  <c r="AU35" i="77"/>
  <c r="AF38"/>
  <c r="AH6" i="65"/>
  <c r="AN11"/>
  <c r="AN56" s="1"/>
  <c r="AP28"/>
  <c r="AP57" s="1"/>
  <c r="AB28"/>
  <c r="AB57" s="1"/>
  <c r="AC33"/>
  <c r="AG33"/>
  <c r="AU33"/>
  <c r="AC58"/>
  <c r="AC70" s="1"/>
  <c r="AQ24" i="102"/>
  <c r="AT24"/>
  <c r="AT57" s="1"/>
  <c r="AB10" i="70"/>
  <c r="AB5" s="1"/>
  <c r="AB35" i="66"/>
  <c r="AB61" s="1"/>
  <c r="AB62" i="65"/>
  <c r="AB86" s="1"/>
  <c r="AM10" i="70"/>
  <c r="AQ76" i="67"/>
  <c r="AQ62" i="65"/>
  <c r="AQ86" s="1"/>
  <c r="AB79" i="67"/>
  <c r="AH79"/>
  <c r="AH38" i="65"/>
  <c r="AB80" i="67"/>
  <c r="AF38" i="65"/>
  <c r="AF39" i="66"/>
  <c r="AF80" i="67"/>
  <c r="AQ80"/>
  <c r="AU80"/>
  <c r="AD40" i="66"/>
  <c r="AL38" i="65"/>
  <c r="AL78" i="67" s="1"/>
  <c r="AU84"/>
  <c r="AC43" i="65"/>
  <c r="AC44" i="66"/>
  <c r="AH85" i="67"/>
  <c r="AH44" i="66"/>
  <c r="AL85" i="67"/>
  <c r="AO44" i="66"/>
  <c r="AS85" i="67"/>
  <c r="AV44" i="66"/>
  <c r="AD45"/>
  <c r="AJ45"/>
  <c r="AJ86" i="67"/>
  <c r="AS86"/>
  <c r="AM46" i="66"/>
  <c r="AM60" s="1"/>
  <c r="AA88" i="67"/>
  <c r="AS35" i="102"/>
  <c r="AD35"/>
  <c r="AD34" s="1"/>
  <c r="AD60" s="1"/>
  <c r="AU40"/>
  <c r="AU34" s="1"/>
  <c r="AU60" s="1"/>
  <c r="AE54" i="66"/>
  <c r="AJ54"/>
  <c r="AN54"/>
  <c r="AO78" s="1"/>
  <c r="AQ54"/>
  <c r="AQ78" s="1"/>
  <c r="AF10"/>
  <c r="AD10"/>
  <c r="AD55" s="1"/>
  <c r="Z27"/>
  <c r="D7" i="71" s="1"/>
  <c r="AF58" i="66"/>
  <c r="AF70" s="1"/>
  <c r="AF32"/>
  <c r="AI58"/>
  <c r="AA12" i="67"/>
  <c r="AG12"/>
  <c r="AD12"/>
  <c r="AJ17"/>
  <c r="AR17"/>
  <c r="AF34"/>
  <c r="AI34"/>
  <c r="AM34"/>
  <c r="AA34"/>
  <c r="AV34"/>
  <c r="AP38"/>
  <c r="AE47"/>
  <c r="AR47"/>
  <c r="AH47"/>
  <c r="AH45" s="1"/>
  <c r="AH44" s="1"/>
  <c r="AL47"/>
  <c r="AC54"/>
  <c r="AF54"/>
  <c r="AV54"/>
  <c r="AV53" s="1"/>
  <c r="AC75"/>
  <c r="AH75"/>
  <c r="AK93" i="100"/>
  <c r="AL93"/>
  <c r="AO93"/>
  <c r="AP93"/>
  <c r="AH46"/>
  <c r="AH94"/>
  <c r="AI94"/>
  <c r="AL20"/>
  <c r="AR94"/>
  <c r="AG11" i="75"/>
  <c r="Z36"/>
  <c r="AJ37"/>
  <c r="AC5" i="77"/>
  <c r="AN5"/>
  <c r="AN6" i="76" s="1"/>
  <c r="AD28" i="77"/>
  <c r="AP27"/>
  <c r="AK29"/>
  <c r="AA30"/>
  <c r="AF8" i="76"/>
  <c r="AI8"/>
  <c r="AI26" s="1"/>
  <c r="AM30" i="77"/>
  <c r="AM46" s="1"/>
  <c r="AR30"/>
  <c r="AS62" s="1"/>
  <c r="AA9" i="76"/>
  <c r="AA31" i="77"/>
  <c r="AB63" s="1"/>
  <c r="AG31"/>
  <c r="AG63" s="1"/>
  <c r="AV9" i="76"/>
  <c r="Z14" i="77"/>
  <c r="AV40" i="102"/>
  <c r="AQ14" i="77"/>
  <c r="AJ17" i="75"/>
  <c r="AD27" i="77"/>
  <c r="AD59" s="1"/>
  <c r="AI61" i="65"/>
  <c r="AI73" s="1"/>
  <c r="AE76" i="67"/>
  <c r="AG86"/>
  <c r="AS38" i="77"/>
  <c r="AH38"/>
  <c r="AA11" i="65"/>
  <c r="AA56" s="1"/>
  <c r="AE10" i="102"/>
  <c r="AE56" s="1"/>
  <c r="AE24"/>
  <c r="AJ10" i="70"/>
  <c r="AI39" i="66"/>
  <c r="AQ88" i="67"/>
  <c r="AB40" i="102"/>
  <c r="AR10" i="66"/>
  <c r="AR55" s="1"/>
  <c r="AR79" s="1"/>
  <c r="AB10"/>
  <c r="AB55" s="1"/>
  <c r="AO27"/>
  <c r="AO56" s="1"/>
  <c r="AP80" s="1"/>
  <c r="AN57"/>
  <c r="AR12" i="67"/>
  <c r="AT17"/>
  <c r="AO34"/>
  <c r="AO33" s="1"/>
  <c r="AN34"/>
  <c r="AJ38"/>
  <c r="AN38"/>
  <c r="AI47"/>
  <c r="AI45" s="1"/>
  <c r="AI44" s="1"/>
  <c r="AD54"/>
  <c r="AQ75"/>
  <c r="AK75"/>
  <c r="AD75"/>
  <c r="AH40" i="75"/>
  <c r="AA42"/>
  <c r="AF28" i="77"/>
  <c r="AK30"/>
  <c r="AS6" i="65"/>
  <c r="AI35" i="102"/>
  <c r="AH35"/>
  <c r="AS10" i="66"/>
  <c r="AS55" s="1"/>
  <c r="AI12" i="67"/>
  <c r="AI17"/>
  <c r="AS54"/>
  <c r="AS53" s="1"/>
  <c r="AI54"/>
  <c r="AU75"/>
  <c r="AF42" i="66"/>
  <c r="AD11" i="67"/>
  <c r="AI83"/>
  <c r="AL33"/>
  <c r="AM7" i="76"/>
  <c r="AD45" i="67"/>
  <c r="AQ53"/>
  <c r="AG5" i="76"/>
  <c r="AJ6"/>
  <c r="AI78" i="67"/>
  <c r="AC74" i="65"/>
  <c r="AH74"/>
  <c r="AI86"/>
  <c r="AK5" i="76"/>
  <c r="AV67" i="77"/>
  <c r="AM45" i="67"/>
  <c r="AJ62" i="77"/>
  <c r="AM33" i="67"/>
  <c r="AA87"/>
  <c r="AL37" i="66"/>
  <c r="AI46" i="77"/>
  <c r="AE53" i="67"/>
  <c r="AI55" i="66"/>
  <c r="AU73" i="65"/>
  <c r="AB33" i="67"/>
  <c r="AA71" i="65"/>
  <c r="AM67"/>
  <c r="AF47" i="100"/>
  <c r="AK48" i="77"/>
  <c r="AQ34" i="75"/>
  <c r="AB29" i="102"/>
  <c r="AB58" s="1"/>
  <c r="AO5" i="76"/>
  <c r="AD18" i="77"/>
  <c r="AD36"/>
  <c r="AD52" s="1"/>
  <c r="AI37" i="75"/>
  <c r="AG39"/>
  <c r="AU96" i="100"/>
  <c r="AT20"/>
  <c r="AF37" i="75"/>
  <c r="AT35" i="77"/>
  <c r="AL45" i="66"/>
  <c r="AG61" i="65"/>
  <c r="AA28"/>
  <c r="AA57" s="1"/>
  <c r="AA69" s="1"/>
  <c r="AP86" i="67"/>
  <c r="AP45" i="66"/>
  <c r="AO46"/>
  <c r="AO60" s="1"/>
  <c r="AO72" s="1"/>
  <c r="AO61" i="65"/>
  <c r="AA41" i="75"/>
  <c r="AP39"/>
  <c r="AF59" i="102"/>
  <c r="AF81" s="1"/>
  <c r="AE38" i="77"/>
  <c r="AO18"/>
  <c r="AH11" i="65"/>
  <c r="AH56" s="1"/>
  <c r="AL11"/>
  <c r="AL56" s="1"/>
  <c r="AL68" s="1"/>
  <c r="AJ11"/>
  <c r="AV33"/>
  <c r="AG10" i="102"/>
  <c r="AG56" s="1"/>
  <c r="AQ10"/>
  <c r="AQ56" s="1"/>
  <c r="AJ24"/>
  <c r="AJ57" s="1"/>
  <c r="AA80" i="67"/>
  <c r="AP38" i="65"/>
  <c r="AP78" i="67" s="1"/>
  <c r="AP39" i="66"/>
  <c r="AC40"/>
  <c r="AC81" i="67"/>
  <c r="AO81"/>
  <c r="AJ43" i="66"/>
  <c r="AJ43" i="65"/>
  <c r="AJ42" i="66" s="1"/>
  <c r="AR43"/>
  <c r="AR84" i="67"/>
  <c r="AP35" i="102"/>
  <c r="AO40"/>
  <c r="AO34" s="1"/>
  <c r="AA40"/>
  <c r="AJ40"/>
  <c r="AR40"/>
  <c r="AE58" i="66"/>
  <c r="AE32"/>
  <c r="Z57"/>
  <c r="D8" i="71"/>
  <c r="Z32" i="66"/>
  <c r="AB12" i="67"/>
  <c r="AE12"/>
  <c r="AE11" s="1"/>
  <c r="AN12"/>
  <c r="AN11" s="1"/>
  <c r="AS12"/>
  <c r="AQ36" i="75"/>
  <c r="AV35" i="102"/>
  <c r="AL35" i="77"/>
  <c r="AL18"/>
  <c r="AI42" i="75"/>
  <c r="AI58" s="1"/>
  <c r="AC27" i="66"/>
  <c r="AQ27"/>
  <c r="AJ12" i="67"/>
  <c r="AC5" i="74"/>
  <c r="AL53" i="67"/>
  <c r="AG29" i="102"/>
  <c r="AG58" s="1"/>
  <c r="AR24"/>
  <c r="AR57" s="1"/>
  <c r="AA18" i="77"/>
  <c r="AJ38" i="75"/>
  <c r="AO12" i="70"/>
  <c r="AE39" i="75"/>
  <c r="AE71" s="1"/>
  <c r="AO38" i="65"/>
  <c r="AO78" i="67" s="1"/>
  <c r="AA37" i="77"/>
  <c r="AF40" i="102"/>
  <c r="AQ29" i="77"/>
  <c r="Z14" i="75"/>
  <c r="AJ10" i="102"/>
  <c r="AS5" i="77"/>
  <c r="AA6" i="102"/>
  <c r="AU42" i="75"/>
  <c r="AI41"/>
  <c r="AC34" i="77"/>
  <c r="AI18"/>
  <c r="AI7" i="76" s="1"/>
  <c r="AO32" i="77"/>
  <c r="AD24" i="102"/>
  <c r="AD57" s="1"/>
  <c r="AN36" i="75"/>
  <c r="AH36"/>
  <c r="AH68" s="1"/>
  <c r="AC38"/>
  <c r="AO34" i="77"/>
  <c r="AO50" s="1"/>
  <c r="AJ41" i="75"/>
  <c r="AA24" i="102"/>
  <c r="AA57" s="1"/>
  <c r="AW68" s="1"/>
  <c r="AR96" i="100"/>
  <c r="AL36" i="77"/>
  <c r="AS20" i="100"/>
  <c r="AT40" i="75"/>
  <c r="AQ27" i="77"/>
  <c r="AI46" i="66"/>
  <c r="AI60" s="1"/>
  <c r="AJ84" i="67"/>
  <c r="AB6" i="65"/>
  <c r="AL6"/>
  <c r="AL55" s="1"/>
  <c r="AU6"/>
  <c r="AI6"/>
  <c r="AI55" s="1"/>
  <c r="AI67" s="1"/>
  <c r="AC11"/>
  <c r="AK11"/>
  <c r="AK56" s="1"/>
  <c r="AJ59"/>
  <c r="AN59"/>
  <c r="AN71" s="1"/>
  <c r="AN33"/>
  <c r="AL58"/>
  <c r="AK6" i="102"/>
  <c r="AA10" i="70"/>
  <c r="AA5" s="1"/>
  <c r="AA62" i="65"/>
  <c r="AA74" s="1"/>
  <c r="AP76" i="67"/>
  <c r="AP10" i="70"/>
  <c r="AG79" i="67"/>
  <c r="AO79"/>
  <c r="AB82"/>
  <c r="AB41" i="66"/>
  <c r="AE41"/>
  <c r="AM82" i="67"/>
  <c r="AM41" i="66"/>
  <c r="AU38" i="65"/>
  <c r="AE43"/>
  <c r="AO84" i="67"/>
  <c r="AO43" i="66"/>
  <c r="AO43" i="65"/>
  <c r="AR35" i="102"/>
  <c r="AF35"/>
  <c r="AD27" i="66"/>
  <c r="AM58"/>
  <c r="AN82" s="1"/>
  <c r="AL95" i="100"/>
  <c r="AJ96"/>
  <c r="AS32" i="75"/>
  <c r="AM32"/>
  <c r="AL32" i="67"/>
  <c r="AL31" s="1"/>
  <c r="AP74" i="65"/>
  <c r="AR69" i="77"/>
  <c r="AF26" i="76"/>
  <c r="AJ55" i="102"/>
  <c r="AF6" i="76"/>
  <c r="AM5" i="70"/>
  <c r="AT78" i="67"/>
  <c r="AM35" i="76"/>
  <c r="AS10" i="102"/>
  <c r="AS56" s="1"/>
  <c r="AB17" i="67"/>
  <c r="AK12"/>
  <c r="AK11" s="1"/>
  <c r="AF55" i="66"/>
  <c r="AG88" i="67"/>
  <c r="AB38" i="65"/>
  <c r="AB37" i="66" s="1"/>
  <c r="AE29" i="102"/>
  <c r="AE58" s="1"/>
  <c r="AO10"/>
  <c r="AO56" s="1"/>
  <c r="AE6" i="65"/>
  <c r="AE55" s="1"/>
  <c r="AD32" i="77"/>
  <c r="AD48" s="1"/>
  <c r="AJ18"/>
  <c r="AI14" i="75"/>
  <c r="AE33" i="65"/>
  <c r="AC36" i="75"/>
  <c r="AC52" s="1"/>
  <c r="AO5" i="70"/>
  <c r="AJ35" i="102"/>
  <c r="AI6"/>
  <c r="AI55" s="1"/>
  <c r="AE58" i="65"/>
  <c r="AA14" i="75"/>
  <c r="AB11" i="65"/>
  <c r="AB56" s="1"/>
  <c r="AG6" i="102"/>
  <c r="AG55" s="1"/>
  <c r="AN75" i="67"/>
  <c r="AF45"/>
  <c r="AE81" i="66"/>
  <c r="AG38" i="65"/>
  <c r="AG78" i="67" s="1"/>
  <c r="AU41" i="66"/>
  <c r="AV10" i="102"/>
  <c r="AV56" s="1"/>
  <c r="AW78" s="1"/>
  <c r="AT39" i="75"/>
  <c r="AT71" s="1"/>
  <c r="AE43" i="66"/>
  <c r="AS96" i="100"/>
  <c r="AM49" i="77"/>
  <c r="AQ8" i="74"/>
  <c r="AV59" i="65"/>
  <c r="AV71" s="1"/>
  <c r="AU38" i="77"/>
  <c r="AG46" i="100"/>
  <c r="AB58" i="65"/>
  <c r="AB70" s="1"/>
  <c r="AA48" i="66"/>
  <c r="AS59" i="102"/>
  <c r="AD27" i="76"/>
  <c r="Z27" i="77"/>
  <c r="AW43" s="1"/>
  <c r="AF6" i="102"/>
  <c r="AO37" i="75"/>
  <c r="AO53" s="1"/>
  <c r="AH14" i="77"/>
  <c r="AL14"/>
  <c r="AG24" i="102"/>
  <c r="AG57" s="1"/>
  <c r="AI40" i="75"/>
  <c r="AI56" s="1"/>
  <c r="AF40"/>
  <c r="AU29" i="102"/>
  <c r="AU58" s="1"/>
  <c r="AU27" i="77"/>
  <c r="AN18"/>
  <c r="AN7" i="76" s="1"/>
  <c r="AT96" i="100"/>
  <c r="AP18" i="77"/>
  <c r="AP36"/>
  <c r="AP68" s="1"/>
  <c r="AV34"/>
  <c r="AW66" s="1"/>
  <c r="AC41" i="75"/>
  <c r="AC57" s="1"/>
  <c r="AV12" i="70"/>
  <c r="AV61" i="65"/>
  <c r="AV46" i="66"/>
  <c r="AV60" s="1"/>
  <c r="AH10" i="102"/>
  <c r="AH56" s="1"/>
  <c r="AP32" i="77"/>
  <c r="AP14"/>
  <c r="AP5" i="76" s="1"/>
  <c r="AP32" s="1"/>
  <c r="AT27" i="77"/>
  <c r="AT43" s="1"/>
  <c r="AU48" i="66"/>
  <c r="AO33" i="65"/>
  <c r="AU57" i="66"/>
  <c r="AU32"/>
  <c r="AU29" i="77"/>
  <c r="AC12" i="70"/>
  <c r="AL48" i="66"/>
  <c r="AG35"/>
  <c r="AG61" s="1"/>
  <c r="AG76" i="67"/>
  <c r="AG62" i="65"/>
  <c r="AH12" i="70"/>
  <c r="AH61" i="65"/>
  <c r="AH46" i="66"/>
  <c r="AH60" s="1"/>
  <c r="AH84" s="1"/>
  <c r="AD12" i="70"/>
  <c r="AD61" i="65"/>
  <c r="AE85" s="1"/>
  <c r="AF28"/>
  <c r="AI93" i="100"/>
  <c r="AI20"/>
  <c r="AN31" i="77"/>
  <c r="AS9" i="76"/>
  <c r="AS31" i="77"/>
  <c r="AP20" i="100"/>
  <c r="AM29" i="102"/>
  <c r="AM58" s="1"/>
  <c r="AM80" s="1"/>
  <c r="AH6"/>
  <c r="AH55" s="1"/>
  <c r="AD11" i="75"/>
  <c r="AE33" i="77"/>
  <c r="AE49" s="1"/>
  <c r="AE14"/>
  <c r="AO45" i="67"/>
  <c r="AE35" i="102"/>
  <c r="AA81" i="67"/>
  <c r="AN10" i="102"/>
  <c r="AN56" s="1"/>
  <c r="AB29" i="77"/>
  <c r="AB61" s="1"/>
  <c r="AB11" i="75"/>
  <c r="AH29" i="77"/>
  <c r="AB5"/>
  <c r="AB6" i="76" s="1"/>
  <c r="AI29" i="102"/>
  <c r="AI58" s="1"/>
  <c r="AI80" s="1"/>
  <c r="AU82" i="67"/>
  <c r="AA76"/>
  <c r="AO38" i="77"/>
  <c r="AC38"/>
  <c r="AL38"/>
  <c r="AN29" i="102"/>
  <c r="AN58" s="1"/>
  <c r="AM28" i="65"/>
  <c r="AM24" i="102"/>
  <c r="AM57" s="1"/>
  <c r="AS88" i="67"/>
  <c r="AT59" i="102"/>
  <c r="AL35"/>
  <c r="AL34" s="1"/>
  <c r="AL60" s="1"/>
  <c r="AM40"/>
  <c r="AQ40"/>
  <c r="AQ34" s="1"/>
  <c r="Z10" i="66"/>
  <c r="D6" i="71" s="1"/>
  <c r="AH10" i="66"/>
  <c r="AH55" s="1"/>
  <c r="AL10"/>
  <c r="AU10"/>
  <c r="AG10"/>
  <c r="AN10"/>
  <c r="AN55" s="1"/>
  <c r="AK10"/>
  <c r="AK55" s="1"/>
  <c r="AA27"/>
  <c r="AV12" i="67"/>
  <c r="AR11"/>
  <c r="AC17"/>
  <c r="AB47"/>
  <c r="AN47"/>
  <c r="Z44"/>
  <c r="AA54"/>
  <c r="AM54"/>
  <c r="AB54"/>
  <c r="AG54"/>
  <c r="AJ54"/>
  <c r="AK54"/>
  <c r="AT5" i="77"/>
  <c r="AT28"/>
  <c r="AF27"/>
  <c r="AF59" s="1"/>
  <c r="AN27"/>
  <c r="AV27"/>
  <c r="AI29"/>
  <c r="AI45" s="1"/>
  <c r="AS29"/>
  <c r="AS61" s="1"/>
  <c r="AE8" i="76"/>
  <c r="AF35" s="1"/>
  <c r="AH48" i="100"/>
  <c r="AH45"/>
  <c r="AF32" i="77"/>
  <c r="AF14"/>
  <c r="AF5" i="76" s="1"/>
  <c r="AM41" i="75"/>
  <c r="AN39"/>
  <c r="AV5" i="77"/>
  <c r="AV28"/>
  <c r="AL39" i="75"/>
  <c r="AG36" i="77"/>
  <c r="AU37"/>
  <c r="AC6" i="102"/>
  <c r="AG14" i="75"/>
  <c r="AT17"/>
  <c r="AC28" i="65"/>
  <c r="AC57" s="1"/>
  <c r="AG5" i="77"/>
  <c r="AQ14" i="75"/>
  <c r="AI96" i="100"/>
  <c r="AU20"/>
  <c r="AU95"/>
  <c r="AJ31" i="77"/>
  <c r="AI38"/>
  <c r="AR11" i="65"/>
  <c r="AR56" s="1"/>
  <c r="AD11"/>
  <c r="AD56" s="1"/>
  <c r="AD68" s="1"/>
  <c r="AT11"/>
  <c r="AT56" s="1"/>
  <c r="AQ11"/>
  <c r="AE6" i="102"/>
  <c r="AL6"/>
  <c r="AL55" s="1"/>
  <c r="AT6"/>
  <c r="AP10"/>
  <c r="AP56" s="1"/>
  <c r="AM10"/>
  <c r="AF10"/>
  <c r="AF56" s="1"/>
  <c r="AC24"/>
  <c r="AN24"/>
  <c r="AN57" s="1"/>
  <c r="AS24"/>
  <c r="AS57" s="1"/>
  <c r="AS79" i="67"/>
  <c r="AS38" i="66"/>
  <c r="AE39"/>
  <c r="AE38" i="65"/>
  <c r="AM80" i="67"/>
  <c r="AT80"/>
  <c r="AG81"/>
  <c r="AG40" i="66"/>
  <c r="AK81" i="67"/>
  <c r="AK40" i="66"/>
  <c r="AA43"/>
  <c r="AN43" i="65"/>
  <c r="AN43" i="66"/>
  <c r="AN84" i="67"/>
  <c r="AK40" i="102"/>
  <c r="AE40"/>
  <c r="AN40"/>
  <c r="AO57" i="66"/>
  <c r="AO12" i="67"/>
  <c r="AS14" i="75"/>
  <c r="AQ5" i="70"/>
  <c r="AP75" i="67"/>
  <c r="AK32" i="66"/>
  <c r="AK57"/>
  <c r="AN6" i="65"/>
  <c r="AN55" s="1"/>
  <c r="AI32" i="77"/>
  <c r="AI14"/>
  <c r="AL37" i="65"/>
  <c r="AL77" i="67" s="1"/>
  <c r="AC78" i="66"/>
  <c r="Z56"/>
  <c r="AL10" i="102"/>
  <c r="AL56" s="1"/>
  <c r="AR43" i="65"/>
  <c r="AK17" i="75"/>
  <c r="AU11" i="65"/>
  <c r="AU56" s="1"/>
  <c r="AU80" s="1"/>
  <c r="AI37" i="77"/>
  <c r="AE36" i="75"/>
  <c r="AG27" i="77"/>
  <c r="AU39" i="75"/>
  <c r="AM85" i="66"/>
  <c r="AB14" i="77"/>
  <c r="AJ9" i="76"/>
  <c r="AQ49" i="77"/>
  <c r="AS33" i="65"/>
  <c r="AB34" i="77"/>
  <c r="AS38" i="65"/>
  <c r="AM39" i="75"/>
  <c r="AK36" i="77"/>
  <c r="AK52" s="1"/>
  <c r="AQ35"/>
  <c r="Z28"/>
  <c r="AI36"/>
  <c r="AU28" i="65"/>
  <c r="AU57" s="1"/>
  <c r="AL38" i="75"/>
  <c r="AG96" i="100"/>
  <c r="AA38" i="75"/>
  <c r="AT12" i="70"/>
  <c r="AT46" i="66"/>
  <c r="AT60" s="1"/>
  <c r="AT72" s="1"/>
  <c r="AT61" i="65"/>
  <c r="AU85" s="1"/>
  <c r="AC48" i="66"/>
  <c r="AM38" i="75"/>
  <c r="AC35" i="102"/>
  <c r="AC34" s="1"/>
  <c r="AC60" s="1"/>
  <c r="AL10" i="70"/>
  <c r="AL5" s="1"/>
  <c r="AL76" i="67"/>
  <c r="AG6" i="65"/>
  <c r="AG55" s="1"/>
  <c r="AQ6"/>
  <c r="AO11"/>
  <c r="AO56" s="1"/>
  <c r="AO80" s="1"/>
  <c r="AN28"/>
  <c r="AN57" s="1"/>
  <c r="AB33"/>
  <c r="AF58"/>
  <c r="AS6" i="102"/>
  <c r="AK29"/>
  <c r="AK58" s="1"/>
  <c r="AK76" i="67"/>
  <c r="AK35" i="66"/>
  <c r="AK61" s="1"/>
  <c r="AK62" i="65"/>
  <c r="AK74" s="1"/>
  <c r="AA79" i="67"/>
  <c r="AK79"/>
  <c r="AK38" i="65"/>
  <c r="AK38" i="66"/>
  <c r="AT40"/>
  <c r="AI41"/>
  <c r="AQ38" i="65"/>
  <c r="AB43" i="66"/>
  <c r="AB43" i="65"/>
  <c r="AH43"/>
  <c r="AK43"/>
  <c r="AK37" s="1"/>
  <c r="AN35" i="102"/>
  <c r="AA35"/>
  <c r="AN27" i="66"/>
  <c r="AN56" s="1"/>
  <c r="AH27"/>
  <c r="AH56" s="1"/>
  <c r="AL27"/>
  <c r="AL56" s="1"/>
  <c r="AG27"/>
  <c r="AG56" s="1"/>
  <c r="AB58"/>
  <c r="AT32"/>
  <c r="AS95" i="100"/>
  <c r="AR95"/>
  <c r="AC32" i="75"/>
  <c r="AQ32"/>
  <c r="AO38"/>
  <c r="Z5" i="70"/>
  <c r="AF48" i="100"/>
  <c r="AD5" i="76"/>
  <c r="AO53" i="77"/>
  <c r="AN78" i="66"/>
  <c r="AT35" i="102"/>
  <c r="AR6" i="65"/>
  <c r="AA58" i="75"/>
  <c r="AA39" i="66"/>
  <c r="AV29" i="102"/>
  <c r="AV58" s="1"/>
  <c r="AW80" s="1"/>
  <c r="AI11" i="65"/>
  <c r="AI56" s="1"/>
  <c r="AI68" s="1"/>
  <c r="AD6"/>
  <c r="AD55" s="1"/>
  <c r="AA10" i="102"/>
  <c r="AA56" s="1"/>
  <c r="AW67" s="1"/>
  <c r="AQ17" i="75"/>
  <c r="AL72" i="66"/>
  <c r="AJ87" i="67"/>
  <c r="AT81"/>
  <c r="AP6" i="65"/>
  <c r="AP55" s="1"/>
  <c r="AN14" i="75"/>
  <c r="AC14" i="77"/>
  <c r="AQ34" i="67"/>
  <c r="AV46" i="77"/>
  <c r="AB35" i="102"/>
  <c r="AO40" i="66"/>
  <c r="AO38"/>
  <c r="AK10" i="70"/>
  <c r="AL24" i="102"/>
  <c r="AL57" s="1"/>
  <c r="AB10"/>
  <c r="AB56" s="1"/>
  <c r="AC78" s="1"/>
  <c r="AF33" i="65"/>
  <c r="AE11"/>
  <c r="AP11"/>
  <c r="AP56" s="1"/>
  <c r="AP68" s="1"/>
  <c r="AM27" i="66"/>
  <c r="AM56" s="1"/>
  <c r="AT10" i="102"/>
  <c r="AT56" s="1"/>
  <c r="AT78" s="1"/>
  <c r="AU10"/>
  <c r="AU56" s="1"/>
  <c r="AU67" s="1"/>
  <c r="AE6" i="76"/>
  <c r="AF33" s="1"/>
  <c r="AP6" i="102"/>
  <c r="Z5" i="77"/>
  <c r="AT14"/>
  <c r="AC38" i="65"/>
  <c r="AB32" i="75"/>
  <c r="AE38"/>
  <c r="AF70" s="1"/>
  <c r="AB59" i="65"/>
  <c r="AT6"/>
  <c r="AV6"/>
  <c r="AV55" s="1"/>
  <c r="AV67" s="1"/>
  <c r="AM47" i="100"/>
  <c r="AN70" i="66"/>
  <c r="AI70"/>
  <c r="AD70"/>
  <c r="AQ18" i="77"/>
  <c r="AM39" i="66"/>
  <c r="AF12" i="67"/>
  <c r="AF11" s="1"/>
  <c r="AL62" i="65"/>
  <c r="AR87" i="67"/>
  <c r="AT38" i="75"/>
  <c r="AK41"/>
  <c r="AK57" s="1"/>
  <c r="AR37"/>
  <c r="AP58" i="66"/>
  <c r="AK14" i="75"/>
  <c r="AP32" i="66"/>
  <c r="AA38" i="65"/>
  <c r="AA37" i="66" s="1"/>
  <c r="AD6" i="102"/>
  <c r="AO17" i="75"/>
  <c r="AI24" i="102"/>
  <c r="AI57" s="1"/>
  <c r="AI68" s="1"/>
  <c r="AE18" i="77"/>
  <c r="AU36"/>
  <c r="AG12" i="70"/>
  <c r="AF18" i="77"/>
  <c r="AF35"/>
  <c r="AL86" i="67"/>
  <c r="AB6" i="102"/>
  <c r="AB55" s="1"/>
  <c r="AL37" i="77"/>
  <c r="AL69" s="1"/>
  <c r="AU14"/>
  <c r="AR18"/>
  <c r="AH35"/>
  <c r="AH18"/>
  <c r="AI12" i="70"/>
  <c r="AA28" i="77"/>
  <c r="AK96" i="100"/>
  <c r="AL96"/>
  <c r="AK20"/>
  <c r="Z36" i="77"/>
  <c r="AO6" i="102"/>
  <c r="AH28" i="77"/>
  <c r="AI60" s="1"/>
  <c r="AH5"/>
  <c r="AU14" i="75"/>
  <c r="AR29" i="102"/>
  <c r="AR58" s="1"/>
  <c r="AS93" i="100"/>
  <c r="AR93"/>
  <c r="AT37" i="75"/>
  <c r="AQ48" i="66"/>
  <c r="AI95" i="100"/>
  <c r="AJ95"/>
  <c r="AL9" i="76"/>
  <c r="AL31" i="77"/>
  <c r="AP14" i="75"/>
  <c r="AO5" i="77"/>
  <c r="AO27"/>
  <c r="AM6" i="102"/>
  <c r="AM55" s="1"/>
  <c r="AB57" i="66"/>
  <c r="AB81" s="1"/>
  <c r="AA11" i="75"/>
  <c r="AV32" i="77"/>
  <c r="AW64" s="1"/>
  <c r="AV14"/>
  <c r="AF44" i="66"/>
  <c r="AF85" i="67"/>
  <c r="AR38" i="65"/>
  <c r="AR79" i="67"/>
  <c r="AR10" i="102"/>
  <c r="AR56" s="1"/>
  <c r="AR67" s="1"/>
  <c r="AK58" i="65"/>
  <c r="AK70" s="1"/>
  <c r="AK33"/>
  <c r="AE33" i="75"/>
  <c r="AH33" i="67"/>
  <c r="AH28" i="65"/>
  <c r="AH57" s="1"/>
  <c r="AL28"/>
  <c r="AL57" s="1"/>
  <c r="AE28"/>
  <c r="AJ28"/>
  <c r="AJ57" s="1"/>
  <c r="AS29" i="102"/>
  <c r="AS58" s="1"/>
  <c r="AM88" i="67"/>
  <c r="AM87" s="1"/>
  <c r="AH88"/>
  <c r="AL88"/>
  <c r="AV88"/>
  <c r="AM59" i="102"/>
  <c r="AM10" i="66"/>
  <c r="AT10"/>
  <c r="AT55" s="1"/>
  <c r="AC10"/>
  <c r="AE10"/>
  <c r="AI27"/>
  <c r="AU27"/>
  <c r="AU56" s="1"/>
  <c r="AJ27"/>
  <c r="AV27"/>
  <c r="AV56" s="1"/>
  <c r="AC32"/>
  <c r="AO17" i="67"/>
  <c r="AA17"/>
  <c r="AF17"/>
  <c r="AV17"/>
  <c r="AE17"/>
  <c r="AM17"/>
  <c r="AQ17"/>
  <c r="AD17"/>
  <c r="AL17"/>
  <c r="AP17"/>
  <c r="AJ34"/>
  <c r="AT34"/>
  <c r="AA38"/>
  <c r="AM38"/>
  <c r="AQ38"/>
  <c r="AT38"/>
  <c r="AH54"/>
  <c r="AP54"/>
  <c r="AN54"/>
  <c r="AU54"/>
  <c r="Z53"/>
  <c r="AS28" i="77"/>
  <c r="AL5"/>
  <c r="AP5"/>
  <c r="AD30"/>
  <c r="AE62" s="1"/>
  <c r="AD8" i="76"/>
  <c r="AH8"/>
  <c r="AQ30" i="77"/>
  <c r="AQ8" i="76"/>
  <c r="AQ26" s="1"/>
  <c r="AE9"/>
  <c r="AE31" i="77"/>
  <c r="AK31"/>
  <c r="AK63" s="1"/>
  <c r="AC29" i="102"/>
  <c r="AC58" s="1"/>
  <c r="AD34" i="77"/>
  <c r="AD33"/>
  <c r="AV6" i="102"/>
  <c r="AA29"/>
  <c r="AA58" s="1"/>
  <c r="AQ69" s="1"/>
  <c r="AE35" i="77"/>
  <c r="AF46" i="66"/>
  <c r="AF60" s="1"/>
  <c r="AF61" i="65"/>
  <c r="AB32" i="77"/>
  <c r="AR76" i="67"/>
  <c r="AR61" i="65"/>
  <c r="AR73" s="1"/>
  <c r="AA6"/>
  <c r="AA55" s="1"/>
  <c r="AA67" s="1"/>
  <c r="AR6" i="102"/>
  <c r="AK48" i="66"/>
  <c r="AQ46"/>
  <c r="AQ60" s="1"/>
  <c r="AQ72" s="1"/>
  <c r="AT33" i="75"/>
  <c r="AT49" s="1"/>
  <c r="AK28" i="77"/>
  <c r="AF57" i="66"/>
  <c r="AC29" i="77"/>
  <c r="AM57" i="66"/>
  <c r="AR14" i="77"/>
  <c r="AS28" i="65"/>
  <c r="AK59"/>
  <c r="AK71" s="1"/>
  <c r="AQ40" i="66"/>
  <c r="AN85" i="67"/>
  <c r="AR85"/>
  <c r="AU85"/>
  <c r="AC45" i="66"/>
  <c r="AR86" i="67"/>
  <c r="AV45" i="66"/>
  <c r="AE48"/>
  <c r="AI48"/>
  <c r="AH40" i="102"/>
  <c r="AH34" s="1"/>
  <c r="AG40"/>
  <c r="Z54" i="66"/>
  <c r="AB27"/>
  <c r="AB56" s="1"/>
  <c r="AG58"/>
  <c r="AV38" i="67"/>
  <c r="AC47"/>
  <c r="AT47"/>
  <c r="AF75"/>
  <c r="AJ75"/>
  <c r="AG75"/>
  <c r="AM95" i="100"/>
  <c r="AH33" i="75"/>
  <c r="AJ27" i="77"/>
  <c r="AM28"/>
  <c r="AO9" i="76"/>
  <c r="AP36" s="1"/>
  <c r="AK18" i="77"/>
  <c r="AA36" i="75"/>
  <c r="AE34" i="77"/>
  <c r="AF33"/>
  <c r="AT37"/>
  <c r="AU69" s="1"/>
  <c r="AV18"/>
  <c r="AV7" i="76" s="1"/>
  <c r="AW34" s="1"/>
  <c r="AD29" i="102"/>
  <c r="AD58" s="1"/>
  <c r="AS46" i="66"/>
  <c r="AS60" s="1"/>
  <c r="AS72" s="1"/>
  <c r="AP12" i="70"/>
  <c r="AO28" i="77"/>
  <c r="AO44" s="1"/>
  <c r="AG33"/>
  <c r="AC14" i="75"/>
  <c r="AB9" i="76"/>
  <c r="AB27" s="1"/>
  <c r="AC30" i="77"/>
  <c r="AU12" i="67"/>
  <c r="AA58" i="65"/>
  <c r="AA70" s="1"/>
  <c r="AK6"/>
  <c r="AK55" s="1"/>
  <c r="AL79" s="1"/>
  <c r="AF6"/>
  <c r="AF55" s="1"/>
  <c r="AO28"/>
  <c r="AO35" i="66"/>
  <c r="AO61" s="1"/>
  <c r="AU76" i="67"/>
  <c r="AL39" i="66"/>
  <c r="AO80" i="67"/>
  <c r="AB40" i="66"/>
  <c r="AF81" i="67"/>
  <c r="AJ40" i="66"/>
  <c r="AJ81" i="67"/>
  <c r="AN81"/>
  <c r="AR40" i="66"/>
  <c r="AR81" i="67"/>
  <c r="AD86"/>
  <c r="AO45" i="66"/>
  <c r="AS45"/>
  <c r="AM61" i="65"/>
  <c r="AM73" s="1"/>
  <c r="AM35" i="102"/>
  <c r="AM34" s="1"/>
  <c r="AM60" s="1"/>
  <c r="AH32" i="66"/>
  <c r="AL75" i="67"/>
  <c r="AH95" i="100"/>
  <c r="AG30" i="77"/>
  <c r="AP30"/>
  <c r="AP46" s="1"/>
  <c r="AU30"/>
  <c r="AL32"/>
  <c r="AE36"/>
  <c r="AE52" s="1"/>
  <c r="AJ93" i="100"/>
  <c r="AM11" i="65"/>
  <c r="AM56" s="1"/>
  <c r="AV11"/>
  <c r="AV56" s="1"/>
  <c r="AV68" s="1"/>
  <c r="AT28"/>
  <c r="AT57" s="1"/>
  <c r="AT69" s="1"/>
  <c r="AD10" i="102"/>
  <c r="AD56" s="1"/>
  <c r="AD67" s="1"/>
  <c r="AK24"/>
  <c r="AK57" s="1"/>
  <c r="AK68" s="1"/>
  <c r="AJ29"/>
  <c r="AJ58" s="1"/>
  <c r="AP84" i="67"/>
  <c r="AS43" i="65"/>
  <c r="AS42" i="66" s="1"/>
  <c r="AT88" i="67"/>
  <c r="AV54" i="66"/>
  <c r="AV78" s="1"/>
  <c r="AR54" i="67"/>
  <c r="AV64" i="77"/>
  <c r="AF48"/>
  <c r="AF43"/>
  <c r="AA56" i="66"/>
  <c r="AA68" s="1"/>
  <c r="AU55"/>
  <c r="AG74" i="65"/>
  <c r="AH86"/>
  <c r="AP48" i="77"/>
  <c r="AQ64"/>
  <c r="AH5" i="76"/>
  <c r="AH32" s="1"/>
  <c r="AD56" i="66"/>
  <c r="Z35" i="75"/>
  <c r="Z9" i="74"/>
  <c r="AA78" i="67"/>
  <c r="AC5" i="76"/>
  <c r="AD32" s="1"/>
  <c r="AK37" i="66"/>
  <c r="AK78" i="67"/>
  <c r="AQ55" i="65"/>
  <c r="AC44" i="77"/>
  <c r="AB5" i="76"/>
  <c r="AN83" i="67"/>
  <c r="AN42" i="66"/>
  <c r="AE55" i="102"/>
  <c r="AO37" i="66"/>
  <c r="AB57" i="75"/>
  <c r="AF81" i="66"/>
  <c r="AD50" i="77"/>
  <c r="AR8" i="74"/>
  <c r="AM63" i="77"/>
  <c r="AH6" i="76"/>
  <c r="AR7"/>
  <c r="AP55" i="102"/>
  <c r="Z13" i="70"/>
  <c r="Z19" s="1"/>
  <c r="AQ78" i="67"/>
  <c r="AQ37" i="66"/>
  <c r="AQ37" i="65"/>
  <c r="AQ36" i="66" s="1"/>
  <c r="AG43" i="77"/>
  <c r="AI69"/>
  <c r="AU73" i="75"/>
  <c r="AE35" i="76"/>
  <c r="AN43" i="77"/>
  <c r="AM53" i="67"/>
  <c r="AB45"/>
  <c r="AE34" i="102"/>
  <c r="AE60" s="1"/>
  <c r="AE82" s="1"/>
  <c r="AP44" i="100"/>
  <c r="AV61" i="77"/>
  <c r="AL5" i="76"/>
  <c r="AF55" i="102"/>
  <c r="AB43" i="77"/>
  <c r="AE43"/>
  <c r="AU70"/>
  <c r="AF44" i="67"/>
  <c r="AA35" i="75"/>
  <c r="AI9" i="74"/>
  <c r="AM82" i="65"/>
  <c r="AL70"/>
  <c r="AU58" i="75"/>
  <c r="AG82" i="65"/>
  <c r="AD61" i="77"/>
  <c r="AD7" i="76"/>
  <c r="AO6"/>
  <c r="AR69" i="75"/>
  <c r="AB35"/>
  <c r="AB51" s="1"/>
  <c r="AK5" i="74"/>
  <c r="AJ63" i="77"/>
  <c r="AU48" i="100"/>
  <c r="AU46"/>
  <c r="AU44"/>
  <c r="AU45"/>
  <c r="AV6" i="76"/>
  <c r="AW33" s="1"/>
  <c r="AV59" i="77"/>
  <c r="AI45" i="100"/>
  <c r="AI92"/>
  <c r="AI46"/>
  <c r="AI47"/>
  <c r="AI44"/>
  <c r="AP7" i="76"/>
  <c r="AN72" i="75"/>
  <c r="AO72"/>
  <c r="AG87" i="67"/>
  <c r="AE42" i="66"/>
  <c r="AF73" i="65"/>
  <c r="AA8" i="74"/>
  <c r="AE7" i="76"/>
  <c r="AE52" i="75"/>
  <c r="AL81" i="66"/>
  <c r="AT55" i="102"/>
  <c r="AG9" i="74"/>
  <c r="AG35" i="75"/>
  <c r="AT23" i="77"/>
  <c r="AJ53" i="67"/>
  <c r="AS87"/>
  <c r="AO44"/>
  <c r="AC73" i="75"/>
  <c r="AQ43" i="77"/>
  <c r="AR59"/>
  <c r="AE70" i="66"/>
  <c r="AE82"/>
  <c r="AD68" i="77"/>
  <c r="AC74" i="75"/>
  <c r="AS57" i="65"/>
  <c r="AS81" s="1"/>
  <c r="AD26" i="76"/>
  <c r="AJ56" i="66"/>
  <c r="AK46" i="100"/>
  <c r="AK92"/>
  <c r="AK48"/>
  <c r="AK45"/>
  <c r="AK47"/>
  <c r="AK44"/>
  <c r="AB60" i="77"/>
  <c r="AF67"/>
  <c r="AR9" i="74"/>
  <c r="AE5"/>
  <c r="AF8"/>
  <c r="AC7"/>
  <c r="AK42" i="66"/>
  <c r="AK83" i="67"/>
  <c r="AB83"/>
  <c r="AB42" i="66"/>
  <c r="AI68" i="77"/>
  <c r="AR42" i="66"/>
  <c r="AR83" i="67"/>
  <c r="AB69" i="77"/>
  <c r="AO11" i="67"/>
  <c r="AE37" i="66"/>
  <c r="AE78" i="67"/>
  <c r="AQ9" i="74"/>
  <c r="AR36" s="1"/>
  <c r="AV69" i="77"/>
  <c r="AH68"/>
  <c r="AG68"/>
  <c r="AF68" i="75"/>
  <c r="AK53" i="67"/>
  <c r="AL54" i="77"/>
  <c r="AD34" i="75"/>
  <c r="AI67" i="77"/>
  <c r="AG64"/>
  <c r="AN83" i="65"/>
  <c r="AC56"/>
  <c r="AC68" s="1"/>
  <c r="AB55"/>
  <c r="AH52" i="75"/>
  <c r="AO48" i="77"/>
  <c r="AQ56" i="66"/>
  <c r="AI74" i="75"/>
  <c r="AO73" i="65"/>
  <c r="AG73"/>
  <c r="AT7" i="76"/>
  <c r="AI48" i="100"/>
  <c r="Z18" i="70"/>
  <c r="Z25"/>
  <c r="AS69" i="65"/>
  <c r="Z17" i="70"/>
  <c r="AQ67" i="65"/>
  <c r="AE67"/>
  <c r="AR80" i="102"/>
  <c r="AB78"/>
  <c r="AP67"/>
  <c r="AC67"/>
  <c r="AS67"/>
  <c r="AV67"/>
  <c r="AB67"/>
  <c r="AT68" i="65"/>
  <c r="AQ84" i="66"/>
  <c r="AK69" i="102"/>
  <c r="AC69" i="65"/>
  <c r="AV80" i="102"/>
  <c r="AT68"/>
  <c r="AM68"/>
  <c r="AS68"/>
  <c r="AF68"/>
  <c r="AN68"/>
  <c r="AH80"/>
  <c r="AG80"/>
  <c r="AP84" i="66"/>
  <c r="AP69" i="65"/>
  <c r="AO79" i="102"/>
  <c r="AO68"/>
  <c r="AF68" i="65"/>
  <c r="AK85" i="66"/>
  <c r="AJ85"/>
  <c r="AG72"/>
  <c r="AR68" i="65"/>
  <c r="AS80"/>
  <c r="AB68"/>
  <c r="AC80"/>
  <c r="AQ78" i="102"/>
  <c r="AQ67"/>
  <c r="AB69"/>
  <c r="AB79" i="66"/>
  <c r="AN68" i="65"/>
  <c r="AP79" i="102"/>
  <c r="AP68"/>
  <c r="AL69"/>
  <c r="AL80"/>
  <c r="AD69" i="65"/>
  <c r="AD81"/>
  <c r="AU79" i="102"/>
  <c r="AU68"/>
  <c r="AD85" i="66"/>
  <c r="AQ69" i="65"/>
  <c r="AR81"/>
  <c r="AQ81"/>
  <c r="AN66" i="66"/>
  <c r="AU47" i="100"/>
  <c r="AM43" i="77"/>
  <c r="AS68" i="66"/>
  <c r="AJ5" i="70"/>
  <c r="AO8" i="74"/>
  <c r="AL45" i="67"/>
  <c r="AT5" i="70"/>
  <c r="AK56" i="75"/>
  <c r="AC70" i="66"/>
  <c r="AH44" i="100"/>
  <c r="AV36" i="77"/>
  <c r="AW68" s="1"/>
  <c r="AP29" i="102"/>
  <c r="AP10" i="67"/>
  <c r="AR56" i="75"/>
  <c r="AO70" i="66"/>
  <c r="AB56" i="75"/>
  <c r="AS27" i="77"/>
  <c r="AA33"/>
  <c r="AS40" i="75"/>
  <c r="AS72" s="1"/>
  <c r="AN34" i="77"/>
  <c r="AL33"/>
  <c r="AL65" s="1"/>
  <c r="AD39" i="75"/>
  <c r="AG40"/>
  <c r="AG56" s="1"/>
  <c r="AB24" i="102"/>
  <c r="AS61" i="65"/>
  <c r="AS85" s="1"/>
  <c r="AN38" i="75"/>
  <c r="AS11"/>
  <c r="AG74"/>
  <c r="AU5" i="70"/>
  <c r="AG18" i="77"/>
  <c r="AU18"/>
  <c r="AF80" i="66"/>
  <c r="AM38" i="65"/>
  <c r="AM37" s="1"/>
  <c r="AD88" i="67"/>
  <c r="AM5" i="77"/>
  <c r="AO30"/>
  <c r="AO46" s="1"/>
  <c r="AL11" i="75"/>
  <c r="AK33"/>
  <c r="AH54" i="66"/>
  <c r="AI78" s="1"/>
  <c r="AU88" i="67"/>
  <c r="AC38" i="66"/>
  <c r="AD38" i="77"/>
  <c r="AD54" s="1"/>
  <c r="AP38"/>
  <c r="AC59" i="65"/>
  <c r="AD83" s="1"/>
  <c r="AU59"/>
  <c r="AV83" s="1"/>
  <c r="AL33"/>
  <c r="AL5" s="1"/>
  <c r="AE80" i="67"/>
  <c r="AT39" i="66"/>
  <c r="AH43"/>
  <c r="AI43"/>
  <c r="AL44"/>
  <c r="AE88" i="67"/>
  <c r="AN59" i="102"/>
  <c r="AR54" i="66"/>
  <c r="AJ10"/>
  <c r="AB32"/>
  <c r="AJ58"/>
  <c r="AJ82" s="1"/>
  <c r="AO32"/>
  <c r="AC12" i="67"/>
  <c r="AR38"/>
  <c r="AU38"/>
  <c r="AQ5" i="75"/>
  <c r="AN28" i="77"/>
  <c r="AQ9" i="76"/>
  <c r="AQ27" s="1"/>
  <c r="AG7"/>
  <c r="AJ25" i="68"/>
  <c r="AS38" i="101"/>
  <c r="AH38"/>
  <c r="AK10" i="97"/>
  <c r="AK34" s="1"/>
  <c r="AG10"/>
  <c r="AG58" s="1"/>
  <c r="AA10" i="101"/>
  <c r="AL10"/>
  <c r="AL28" s="1"/>
  <c r="AR17" i="68"/>
  <c r="AG17"/>
  <c r="AE17"/>
  <c r="AT17"/>
  <c r="AJ17"/>
  <c r="AL17"/>
  <c r="AB17"/>
  <c r="AI17"/>
  <c r="Z9" i="69"/>
  <c r="AG17" s="1"/>
  <c r="AQ38" i="97"/>
  <c r="AA10"/>
  <c r="AD38" i="101"/>
  <c r="AG38" i="97"/>
  <c r="AF10"/>
  <c r="AO56"/>
  <c r="AO55"/>
  <c r="AN38" i="101"/>
  <c r="AM10" i="97"/>
  <c r="AG51"/>
  <c r="AG31"/>
  <c r="AB10" i="101"/>
  <c r="AO38" i="97"/>
  <c r="AD17" i="69"/>
  <c r="AS17"/>
  <c r="AH10" i="101"/>
  <c r="AC38"/>
  <c r="AE38"/>
  <c r="AG38"/>
  <c r="AV25" i="68"/>
  <c r="AU25"/>
  <c r="AU17"/>
  <c r="AD10" i="97"/>
  <c r="AT10"/>
  <c r="AF10" i="101"/>
  <c r="AF56" s="1"/>
  <c r="AJ10"/>
  <c r="AC10" i="97"/>
  <c r="AC32" s="1"/>
  <c r="AP10" i="101"/>
  <c r="AP55" s="1"/>
  <c r="AU10" i="97"/>
  <c r="AU38" i="101"/>
  <c r="AB10" i="97"/>
  <c r="AB32" s="1"/>
  <c r="AH10"/>
  <c r="AR10"/>
  <c r="AR53" s="1"/>
  <c r="AS10" i="101"/>
  <c r="AP38" i="97"/>
  <c r="AD38"/>
  <c r="AH38"/>
  <c r="AL10"/>
  <c r="AL54" s="1"/>
  <c r="AC10" i="101"/>
  <c r="AC54" s="1"/>
  <c r="AM38" i="97"/>
  <c r="AG57"/>
  <c r="AF51"/>
  <c r="AO38" i="101"/>
  <c r="AK38"/>
  <c r="AE38" i="97"/>
  <c r="AN10" i="101"/>
  <c r="AN34" s="1"/>
  <c r="AV38" i="97"/>
  <c r="AJ38"/>
  <c r="AM10" i="101"/>
  <c r="AE10"/>
  <c r="AE10" i="97"/>
  <c r="AE56" s="1"/>
  <c r="AP27" i="101"/>
  <c r="AP53"/>
  <c r="AF34"/>
  <c r="AS10" i="97"/>
  <c r="AS54" s="1"/>
  <c r="AI38" i="101"/>
  <c r="AO51" i="97"/>
  <c r="AL51"/>
  <c r="AG10" i="101"/>
  <c r="AG58" s="1"/>
  <c r="AL29" i="97"/>
  <c r="AA38"/>
  <c r="AE33"/>
  <c r="AN58" i="101"/>
  <c r="AF38" i="97"/>
  <c r="AO10" i="101"/>
  <c r="AO30" s="1"/>
  <c r="AC32"/>
  <c r="AC34"/>
  <c r="AC31"/>
  <c r="AH55" i="97"/>
  <c r="AM30"/>
  <c r="AM57"/>
  <c r="AM55"/>
  <c r="AM25"/>
  <c r="AM34"/>
  <c r="AM51"/>
  <c r="AM53"/>
  <c r="AM58"/>
  <c r="AM31"/>
  <c r="AM33"/>
  <c r="AM27"/>
  <c r="AM24" s="1"/>
  <c r="AM56"/>
  <c r="AM32"/>
  <c r="AM26"/>
  <c r="AM29"/>
  <c r="AM54"/>
  <c r="AH27"/>
  <c r="AH56"/>
  <c r="AH34"/>
  <c r="AH33"/>
  <c r="AH57"/>
  <c r="AH51"/>
  <c r="AH30"/>
  <c r="AH26"/>
  <c r="AH58"/>
  <c r="AH29"/>
  <c r="AH25"/>
  <c r="AH24" s="1"/>
  <c r="AH52"/>
  <c r="AH53"/>
  <c r="AH31"/>
  <c r="AH28"/>
  <c r="AM53" i="101"/>
  <c r="AM30"/>
  <c r="AM51"/>
  <c r="AM52"/>
  <c r="AM58"/>
  <c r="AM57"/>
  <c r="AM54"/>
  <c r="AM56"/>
  <c r="AM34"/>
  <c r="AM32"/>
  <c r="AM26"/>
  <c r="AR54" i="97"/>
  <c r="AR55"/>
  <c r="AR31"/>
  <c r="AR26"/>
  <c r="AR58"/>
  <c r="AR32"/>
  <c r="AR27"/>
  <c r="AR52"/>
  <c r="AR29"/>
  <c r="AR30"/>
  <c r="AR57"/>
  <c r="AR56"/>
  <c r="AR25"/>
  <c r="AR28"/>
  <c r="AB32" i="101"/>
  <c r="AJ32"/>
  <c r="AH69" i="65"/>
  <c r="AV23" i="77"/>
  <c r="AV5" i="76"/>
  <c r="AW32" s="1"/>
  <c r="AC57" i="102"/>
  <c r="AC68" s="1"/>
  <c r="AE29" i="101"/>
  <c r="AO32"/>
  <c r="AN52"/>
  <c r="AS58"/>
  <c r="AE29" i="97"/>
  <c r="AP34" i="101"/>
  <c r="AT38" i="97"/>
  <c r="AM52"/>
  <c r="AM38" i="101"/>
  <c r="AD10"/>
  <c r="AD27" s="1"/>
  <c r="AK17" i="69"/>
  <c r="AL17"/>
  <c r="AJ17"/>
  <c r="AP17"/>
  <c r="AL38" i="101"/>
  <c r="AH54" i="97"/>
  <c r="AS31"/>
  <c r="AP30" i="101"/>
  <c r="AA25"/>
  <c r="AG32" i="97"/>
  <c r="AG28"/>
  <c r="AD57" i="101"/>
  <c r="AJ56" i="65"/>
  <c r="AK80" s="1"/>
  <c r="AF54" i="101"/>
  <c r="AF29"/>
  <c r="AF26"/>
  <c r="AF51"/>
  <c r="AH32"/>
  <c r="AB36" i="76"/>
  <c r="AI48" i="77"/>
  <c r="AT46" i="100"/>
  <c r="AO26" i="101"/>
  <c r="AO25"/>
  <c r="AC38" i="97"/>
  <c r="AN28" i="101"/>
  <c r="AS31"/>
  <c r="AJ31"/>
  <c r="AL27" i="97"/>
  <c r="AF33" i="101"/>
  <c r="AE25"/>
  <c r="AN10" i="97"/>
  <c r="AO56" i="101"/>
  <c r="AO53"/>
  <c r="AN29"/>
  <c r="AS54"/>
  <c r="AE34" i="97"/>
  <c r="AH51" i="101"/>
  <c r="AB31"/>
  <c r="AI10"/>
  <c r="AR51" i="97"/>
  <c r="AN38"/>
  <c r="AM28"/>
  <c r="AR80" i="66"/>
  <c r="AQ80"/>
  <c r="AJ64" i="77"/>
  <c r="AC36" i="76"/>
  <c r="AT84" i="66"/>
  <c r="AL80" i="65"/>
  <c r="AK68"/>
  <c r="AM79"/>
  <c r="AL67"/>
  <c r="AI72" i="66"/>
  <c r="AL33" i="97"/>
  <c r="AL55"/>
  <c r="AP32" i="101"/>
  <c r="AP28"/>
  <c r="AP33"/>
  <c r="AP52"/>
  <c r="AP54"/>
  <c r="AD53"/>
  <c r="AV17" i="69"/>
  <c r="AI17"/>
  <c r="AO17"/>
  <c r="AN17"/>
  <c r="AT17"/>
  <c r="AH17"/>
  <c r="AC17"/>
  <c r="AR34" i="97"/>
  <c r="AV10"/>
  <c r="AV31" s="1"/>
  <c r="AJ43" i="77"/>
  <c r="AK59"/>
  <c r="AJ59"/>
  <c r="AQ46"/>
  <c r="AC55" i="66"/>
  <c r="AC79" s="1"/>
  <c r="AM36" i="76"/>
  <c r="AL36"/>
  <c r="AF57" i="65"/>
  <c r="AF69" s="1"/>
  <c r="AJ83" i="67"/>
  <c r="AJ37" i="65"/>
  <c r="AJ77" i="67" s="1"/>
  <c r="AG29" i="101"/>
  <c r="AO58"/>
  <c r="AO31"/>
  <c r="AO57"/>
  <c r="AN26"/>
  <c r="AN55"/>
  <c r="AS33"/>
  <c r="AS56"/>
  <c r="AS51" i="97"/>
  <c r="AL32"/>
  <c r="AL34"/>
  <c r="AF52" i="101"/>
  <c r="AP57"/>
  <c r="AH25"/>
  <c r="AJ10" i="97"/>
  <c r="AJ57" s="1"/>
  <c r="AO51" i="101"/>
  <c r="AC25"/>
  <c r="AN54"/>
  <c r="AN53"/>
  <c r="AN31"/>
  <c r="AS27"/>
  <c r="AS55"/>
  <c r="AS28"/>
  <c r="AM25"/>
  <c r="AE31" i="97"/>
  <c r="AS38"/>
  <c r="AL26"/>
  <c r="AS30"/>
  <c r="AF32" i="101"/>
  <c r="AF55"/>
  <c r="AF57"/>
  <c r="AP31"/>
  <c r="AK38" i="97"/>
  <c r="AS25" i="101"/>
  <c r="AC34" i="97"/>
  <c r="AF27" i="101"/>
  <c r="AQ10"/>
  <c r="AQ27" s="1"/>
  <c r="AU56" i="97"/>
  <c r="Z8" i="69"/>
  <c r="AA17"/>
  <c r="AU17"/>
  <c r="AR17"/>
  <c r="AG33" i="97"/>
  <c r="AG29"/>
  <c r="AC52" i="101"/>
  <c r="AO33"/>
  <c r="AN51"/>
  <c r="AN56"/>
  <c r="AN50" s="1"/>
  <c r="AN30"/>
  <c r="AN57"/>
  <c r="AL31" i="97"/>
  <c r="AR38"/>
  <c r="AT51"/>
  <c r="AC53"/>
  <c r="AF30" i="101"/>
  <c r="AF25"/>
  <c r="AF53"/>
  <c r="AP56"/>
  <c r="AP50" s="1"/>
  <c r="AP51"/>
  <c r="AP58"/>
  <c r="AU38" i="97"/>
  <c r="AC33"/>
  <c r="AI38"/>
  <c r="AQ38" i="101"/>
  <c r="AV52" i="97"/>
  <c r="AV10" i="101"/>
  <c r="AV33" s="1"/>
  <c r="AK10"/>
  <c r="AK34" s="1"/>
  <c r="AP26"/>
  <c r="AS52" i="97"/>
  <c r="AF28" i="101"/>
  <c r="AF54" i="97"/>
  <c r="AE58"/>
  <c r="AQ17" i="69"/>
  <c r="AB17"/>
  <c r="Z7"/>
  <c r="AE17"/>
  <c r="AP10" i="97"/>
  <c r="AP29" s="1"/>
  <c r="AB38"/>
  <c r="AL38"/>
  <c r="AL53"/>
  <c r="AG34"/>
  <c r="AG55"/>
  <c r="AG27"/>
  <c r="AP25" i="101"/>
  <c r="AG53" i="97"/>
  <c r="AH34" i="101"/>
  <c r="AF28" i="97"/>
  <c r="AH32"/>
  <c r="AL28"/>
  <c r="AV29" i="101"/>
  <c r="AK32" i="97"/>
  <c r="AN55"/>
  <c r="AR33"/>
  <c r="AG56"/>
  <c r="AU83" i="65"/>
  <c r="AR66" i="66"/>
  <c r="AQ59"/>
  <c r="AQ11" i="70"/>
  <c r="AQ60" i="65"/>
  <c r="AQ72" s="1"/>
  <c r="AQ77" i="67"/>
  <c r="AD55" i="102"/>
  <c r="AL74" i="65"/>
  <c r="AL86"/>
  <c r="AM86"/>
  <c r="AO69" i="75"/>
  <c r="AT69" i="77"/>
  <c r="AC45"/>
  <c r="AJ56" i="102"/>
  <c r="Z20" i="70"/>
  <c r="Z22"/>
  <c r="AU46" i="77"/>
  <c r="AF70" i="65"/>
  <c r="AG68" i="66"/>
  <c r="AT60" i="77"/>
  <c r="AI53" i="75"/>
  <c r="AT79" i="102"/>
  <c r="AK6" i="76"/>
  <c r="Z24" i="70"/>
  <c r="AE51" i="77"/>
  <c r="AE56" i="65"/>
  <c r="AF80" s="1"/>
  <c r="AM56" i="102"/>
  <c r="AM67" s="1"/>
  <c r="AM64" i="75"/>
  <c r="AP71" i="65"/>
  <c r="AQ58" i="75"/>
  <c r="AG46" i="77"/>
  <c r="AF36" i="76"/>
  <c r="AS70" i="77"/>
  <c r="AF5" i="66"/>
  <c r="AT86" i="65"/>
  <c r="AS74"/>
  <c r="E11" i="71"/>
  <c r="E9"/>
  <c r="E8"/>
  <c r="E10"/>
  <c r="E7"/>
  <c r="AN74" i="65"/>
  <c r="AN68" i="77"/>
  <c r="AE8" i="74"/>
  <c r="AE34" i="75"/>
  <c r="AA51" i="77"/>
  <c r="AR20" i="100"/>
  <c r="AV20"/>
  <c r="AV44" s="1"/>
  <c r="AO96"/>
  <c r="AN96"/>
  <c r="AN20"/>
  <c r="AC68" i="77"/>
  <c r="AA14"/>
  <c r="AA32"/>
  <c r="AA48" s="1"/>
  <c r="AA33" i="75"/>
  <c r="AB65" s="1"/>
  <c r="AA5"/>
  <c r="AR82" i="65"/>
  <c r="AS26" i="76"/>
  <c r="AU26"/>
  <c r="AT26"/>
  <c r="AK58" i="75"/>
  <c r="AL58"/>
  <c r="AC58"/>
  <c r="AR58"/>
  <c r="AJ52"/>
  <c r="AP52"/>
  <c r="AH78" i="67"/>
  <c r="AH37" i="66"/>
  <c r="AO26" i="76"/>
  <c r="AL26"/>
  <c r="AB68" i="77"/>
  <c r="AH70" i="66"/>
  <c r="AR70"/>
  <c r="AP61" i="77"/>
  <c r="AP45"/>
  <c r="AA52"/>
  <c r="AE65"/>
  <c r="AD66" i="66"/>
  <c r="AF66"/>
  <c r="AC66"/>
  <c r="AN58" i="75"/>
  <c r="AO52"/>
  <c r="AT58"/>
  <c r="AG80" i="65"/>
  <c r="AK52" i="75"/>
  <c r="AG61" i="77"/>
  <c r="AF45"/>
  <c r="AK66"/>
  <c r="AN14"/>
  <c r="AN5" i="76" s="1"/>
  <c r="AN33" i="77"/>
  <c r="AN49" s="1"/>
  <c r="AG37" i="75"/>
  <c r="AH69" s="1"/>
  <c r="AG17"/>
  <c r="AL56"/>
  <c r="AT29" i="101"/>
  <c r="AT46" i="77"/>
  <c r="AR63"/>
  <c r="AC53" i="75"/>
  <c r="AR46" i="66"/>
  <c r="AR60" s="1"/>
  <c r="AR12" i="70"/>
  <c r="AM14" i="77"/>
  <c r="AM34"/>
  <c r="AN54"/>
  <c r="AN70"/>
  <c r="AT54" i="101"/>
  <c r="AT25"/>
  <c r="AT52"/>
  <c r="AB67" i="77"/>
  <c r="Z51" i="65"/>
  <c r="AT83"/>
  <c r="AH80" i="67"/>
  <c r="AI10" i="97"/>
  <c r="AI26" s="1"/>
  <c r="AD38" i="67"/>
  <c r="AQ10" i="97"/>
  <c r="AQ54" s="1"/>
  <c r="AF38" i="101"/>
  <c r="AI28"/>
  <c r="AI27"/>
  <c r="AI57"/>
  <c r="AI55"/>
  <c r="AI32"/>
  <c r="AI58"/>
  <c r="AI31"/>
  <c r="AI51"/>
  <c r="AI50" s="1"/>
  <c r="AI54"/>
  <c r="AI34"/>
  <c r="AI52"/>
  <c r="AI30"/>
  <c r="AN33" i="97"/>
  <c r="AN57"/>
  <c r="AN29"/>
  <c r="AN51"/>
  <c r="AN53"/>
  <c r="AN56"/>
  <c r="AN25"/>
  <c r="AN58"/>
  <c r="AN28"/>
  <c r="AN31"/>
  <c r="AN30"/>
  <c r="AN34"/>
  <c r="AN32"/>
  <c r="AK53" i="101"/>
  <c r="AI29"/>
  <c r="AE77" i="102"/>
  <c r="AV51" i="101"/>
  <c r="AV56"/>
  <c r="AV52"/>
  <c r="AV58"/>
  <c r="AV34"/>
  <c r="AV26"/>
  <c r="AV53"/>
  <c r="AV55"/>
  <c r="AV25"/>
  <c r="AV31"/>
  <c r="AV28"/>
  <c r="AV27"/>
  <c r="AV30"/>
  <c r="AV54"/>
  <c r="AV57"/>
  <c r="AV32"/>
  <c r="AI25"/>
  <c r="AJ29" i="97"/>
  <c r="AJ58"/>
  <c r="AJ32"/>
  <c r="AP30"/>
  <c r="AN27"/>
  <c r="AI26" i="101"/>
  <c r="AK29"/>
  <c r="AJ53" i="97"/>
  <c r="AN52"/>
  <c r="AK26" i="101"/>
  <c r="AK25"/>
  <c r="AK54"/>
  <c r="AK33"/>
  <c r="AK57"/>
  <c r="AK31"/>
  <c r="AK55"/>
  <c r="AK27"/>
  <c r="AK56"/>
  <c r="AK51"/>
  <c r="AK58"/>
  <c r="AK32"/>
  <c r="AD79" i="66"/>
  <c r="AK30" i="101"/>
  <c r="AP27" i="97"/>
  <c r="AN26"/>
  <c r="AN24" s="1"/>
  <c r="AQ29"/>
  <c r="AQ58"/>
  <c r="AQ34"/>
  <c r="AQ55"/>
  <c r="AQ51"/>
  <c r="AQ26"/>
  <c r="AQ31"/>
  <c r="AQ27"/>
  <c r="AQ28"/>
  <c r="AG53" i="75"/>
  <c r="AN92" i="100"/>
  <c r="AN44"/>
  <c r="AQ71" i="66"/>
  <c r="AP53" i="97"/>
  <c r="AN54"/>
  <c r="AK52" i="101"/>
  <c r="AI56"/>
  <c r="AI53"/>
  <c r="AP55" i="97"/>
  <c r="AP33"/>
  <c r="AP32"/>
  <c r="AP54"/>
  <c r="AP25"/>
  <c r="AP31"/>
  <c r="AP57"/>
  <c r="AP34"/>
  <c r="AP58"/>
  <c r="AP26"/>
  <c r="AP52"/>
  <c r="AP51"/>
  <c r="AP28"/>
  <c r="AQ57" i="101"/>
  <c r="AQ33"/>
  <c r="AQ56"/>
  <c r="AQ29"/>
  <c r="AQ52"/>
  <c r="AQ26"/>
  <c r="AQ25"/>
  <c r="AQ51"/>
  <c r="AQ50" s="1"/>
  <c r="AQ28"/>
  <c r="AQ58"/>
  <c r="AQ32"/>
  <c r="AQ34"/>
  <c r="AQ53"/>
  <c r="AQ54"/>
  <c r="AQ55"/>
  <c r="AJ68" i="65"/>
  <c r="AH50" i="97"/>
  <c r="AI29"/>
  <c r="AI32"/>
  <c r="AI52"/>
  <c r="AI53"/>
  <c r="AI54"/>
  <c r="AI28"/>
  <c r="AI30"/>
  <c r="AI27"/>
  <c r="AI58"/>
  <c r="AI34"/>
  <c r="AI33"/>
  <c r="AI55"/>
  <c r="AI56"/>
  <c r="AI31"/>
  <c r="AI25"/>
  <c r="AI51"/>
  <c r="AM66" i="77"/>
  <c r="AV45" i="100"/>
  <c r="AV47"/>
  <c r="AV48"/>
  <c r="AK28" i="101"/>
  <c r="AQ30"/>
  <c r="AJ60" i="65"/>
  <c r="AV56" i="97"/>
  <c r="AV32"/>
  <c r="AI57"/>
  <c r="AD58" i="101"/>
  <c r="AD54"/>
  <c r="AD31"/>
  <c r="AD29"/>
  <c r="AD51"/>
  <c r="AD52"/>
  <c r="AD33"/>
  <c r="AD34"/>
  <c r="AD30"/>
  <c r="AD25"/>
  <c r="AD32"/>
  <c r="AD26"/>
  <c r="AD28"/>
  <c r="AQ31"/>
  <c r="AR24" i="97"/>
  <c r="AI33" i="101"/>
  <c r="AI24" s="1"/>
  <c r="AD55"/>
  <c r="AN50" i="97"/>
  <c r="AC73" i="66" l="1"/>
  <c r="AL73"/>
  <c r="AJ73"/>
  <c r="AG73"/>
  <c r="AB73"/>
  <c r="AI73"/>
  <c r="AP73"/>
  <c r="AD73"/>
  <c r="AM73"/>
  <c r="AR27" i="76"/>
  <c r="AG36"/>
  <c r="AW73" i="66"/>
  <c r="AL32" i="76"/>
  <c r="AF73" i="66"/>
  <c r="AH73"/>
  <c r="AR73"/>
  <c r="AW72"/>
  <c r="AT66" i="102"/>
  <c r="AC56" i="66"/>
  <c r="AC5"/>
  <c r="AO69"/>
  <c r="AH69"/>
  <c r="AK69"/>
  <c r="AF69"/>
  <c r="AP69"/>
  <c r="AA55" i="75"/>
  <c r="AS55"/>
  <c r="AO55"/>
  <c r="AT55"/>
  <c r="AL55"/>
  <c r="AN23" i="77"/>
  <c r="AN48" i="100"/>
  <c r="AN45"/>
  <c r="AN46"/>
  <c r="AN47"/>
  <c r="AF66" i="102"/>
  <c r="AK79"/>
  <c r="AF55" i="75"/>
  <c r="AM36" i="66"/>
  <c r="AM59" s="1"/>
  <c r="AM77" i="67"/>
  <c r="AQ66" i="66"/>
  <c r="AD73" i="65"/>
  <c r="AL73" i="75"/>
  <c r="AE37" i="65"/>
  <c r="AE83" i="67"/>
  <c r="AJ47" i="100"/>
  <c r="AJ44"/>
  <c r="AJ46"/>
  <c r="AJ48"/>
  <c r="AI42" i="66"/>
  <c r="AI37" i="65"/>
  <c r="AC69" i="66"/>
  <c r="AS68" i="65"/>
  <c r="AT80"/>
  <c r="AH48" i="77"/>
  <c r="AI64"/>
  <c r="AH64"/>
  <c r="AE83" i="65"/>
  <c r="AD71"/>
  <c r="AP63" i="77"/>
  <c r="AU82" i="66"/>
  <c r="AU70"/>
  <c r="AI69" i="65"/>
  <c r="AI81"/>
  <c r="AT68" i="75"/>
  <c r="AU68"/>
  <c r="AS50" i="77"/>
  <c r="AS66"/>
  <c r="AG69" i="66"/>
  <c r="AN80" i="65"/>
  <c r="AM68"/>
  <c r="AU62" i="77"/>
  <c r="AV62"/>
  <c r="AW69" i="102"/>
  <c r="AV69"/>
  <c r="AR69"/>
  <c r="AI69"/>
  <c r="AU69"/>
  <c r="AG69"/>
  <c r="AH69"/>
  <c r="AN69"/>
  <c r="AB80"/>
  <c r="AC37" i="66"/>
  <c r="AC78" i="67"/>
  <c r="AT81" i="102"/>
  <c r="AS81"/>
  <c r="AE70" i="65"/>
  <c r="AF82"/>
  <c r="AW81" i="102"/>
  <c r="AV81"/>
  <c r="AA43" i="77"/>
  <c r="AA39"/>
  <c r="AB71" s="1"/>
  <c r="AB59"/>
  <c r="AF69" i="102"/>
  <c r="AL66"/>
  <c r="AP37" i="66"/>
  <c r="AP37" i="65"/>
  <c r="AP71" i="75"/>
  <c r="AP55"/>
  <c r="AN67" i="102"/>
  <c r="AN78"/>
  <c r="AE5" i="76"/>
  <c r="AE32" s="1"/>
  <c r="AE23" i="77"/>
  <c r="AN47"/>
  <c r="AN63"/>
  <c r="AU69" i="66"/>
  <c r="AG68" i="102"/>
  <c r="AG79"/>
  <c r="AF5"/>
  <c r="AA55"/>
  <c r="AA5"/>
  <c r="AO80"/>
  <c r="AO69"/>
  <c r="AO63" i="77"/>
  <c r="AO47"/>
  <c r="AC63"/>
  <c r="AC47"/>
  <c r="AR82" i="66"/>
  <c r="AQ70"/>
  <c r="AG83" i="67"/>
  <c r="AG42" i="66"/>
  <c r="AK82" i="65"/>
  <c r="AJ70"/>
  <c r="AE71"/>
  <c r="AF83"/>
  <c r="AG48" i="100"/>
  <c r="AG44"/>
  <c r="AH92"/>
  <c r="AH83" i="65"/>
  <c r="AG83"/>
  <c r="AW86"/>
  <c r="AV74"/>
  <c r="AV70" i="75"/>
  <c r="AU70"/>
  <c r="AA47" i="77"/>
  <c r="AS47"/>
  <c r="AQ47"/>
  <c r="AR70" i="65"/>
  <c r="AS82"/>
  <c r="AM42" i="66"/>
  <c r="AM83" i="67"/>
  <c r="AD35" i="76"/>
  <c r="AC26"/>
  <c r="AT78" i="66"/>
  <c r="AT66"/>
  <c r="AT72" i="75"/>
  <c r="AD78" i="102"/>
  <c r="Z23" i="70"/>
  <c r="AQ77" i="102"/>
  <c r="AE66"/>
  <c r="AC39" i="77"/>
  <c r="AQ67"/>
  <c r="AC70"/>
  <c r="AS36" i="76"/>
  <c r="AN34"/>
  <c r="AR34" i="102"/>
  <c r="AR60" s="1"/>
  <c r="AR71" s="1"/>
  <c r="AG85" i="65"/>
  <c r="AP65" i="77"/>
  <c r="AR33" i="76"/>
  <c r="AG86" i="65"/>
  <c r="AQ92" i="100"/>
  <c r="AN46" i="77"/>
  <c r="AC65"/>
  <c r="AG81" i="102"/>
  <c r="AP58" i="75"/>
  <c r="AM47" i="77"/>
  <c r="AM66" i="102"/>
  <c r="AH36" i="76"/>
  <c r="AU65" i="77"/>
  <c r="AI62"/>
  <c r="AS46"/>
  <c r="AS63"/>
  <c r="AH78" i="66"/>
  <c r="AU71" i="65"/>
  <c r="AR78" i="66"/>
  <c r="AH65" i="77"/>
  <c r="AD69" i="102"/>
  <c r="AM60" i="77"/>
  <c r="AV68" i="66"/>
  <c r="AT69" i="75"/>
  <c r="AU68" i="77"/>
  <c r="AN34" i="102"/>
  <c r="AN60" s="1"/>
  <c r="AN82" s="1"/>
  <c r="AJ23" i="77"/>
  <c r="AI53"/>
  <c r="AN59"/>
  <c r="AQ69" i="66"/>
  <c r="AM72" i="75"/>
  <c r="C13" i="90"/>
  <c r="E9" s="1"/>
  <c r="AJ69" i="102"/>
  <c r="AK80"/>
  <c r="AW79"/>
  <c r="AV68"/>
  <c r="AT48" i="77"/>
  <c r="AU64"/>
  <c r="AT70" i="65"/>
  <c r="AT82"/>
  <c r="AV54" i="97"/>
  <c r="AV26"/>
  <c r="AV30"/>
  <c r="AV46" i="100"/>
  <c r="AJ54" i="97"/>
  <c r="AV51"/>
  <c r="AJ31"/>
  <c r="AJ51"/>
  <c r="AJ56"/>
  <c r="AI83" i="65"/>
  <c r="AL55" i="101"/>
  <c r="AE26" i="97"/>
  <c r="AG34" i="101"/>
  <c r="AC27" i="97"/>
  <c r="AC25"/>
  <c r="AE55"/>
  <c r="AG30" i="101"/>
  <c r="AG53"/>
  <c r="AC54" i="97"/>
  <c r="AC29"/>
  <c r="AG52" i="101"/>
  <c r="AH81" i="65"/>
  <c r="AC28" i="101"/>
  <c r="AC56"/>
  <c r="AG56"/>
  <c r="AC51" i="97"/>
  <c r="AS58"/>
  <c r="AO60" i="77"/>
  <c r="AR23"/>
  <c r="AC80" i="66"/>
  <c r="AB68"/>
  <c r="AI85" i="65"/>
  <c r="AH73"/>
  <c r="AH85"/>
  <c r="AC55"/>
  <c r="AC67" s="1"/>
  <c r="AC5"/>
  <c r="AI65" i="77"/>
  <c r="AJ65"/>
  <c r="AK72" i="66"/>
  <c r="AK84"/>
  <c r="AD35" i="75"/>
  <c r="AD51" s="1"/>
  <c r="AD9" i="74"/>
  <c r="AW17" i="68"/>
  <c r="AN17"/>
  <c r="AQ17"/>
  <c r="AK17"/>
  <c r="Z7"/>
  <c r="Z8"/>
  <c r="AS17"/>
  <c r="AP17"/>
  <c r="AM17"/>
  <c r="AO17"/>
  <c r="AD17"/>
  <c r="AN73" i="65"/>
  <c r="AO85"/>
  <c r="AN85"/>
  <c r="AD48" i="75"/>
  <c r="AS55" i="102"/>
  <c r="AS5"/>
  <c r="AW44" i="77"/>
  <c r="AB44"/>
  <c r="AG44"/>
  <c r="AI44"/>
  <c r="AF44"/>
  <c r="AS44"/>
  <c r="AF74" i="65"/>
  <c r="AF86"/>
  <c r="AK54" i="77"/>
  <c r="AL70"/>
  <c r="AV33" i="97"/>
  <c r="AJ27"/>
  <c r="AV28"/>
  <c r="AV55"/>
  <c r="AV57"/>
  <c r="AV92" i="100"/>
  <c r="AE68" i="65"/>
  <c r="AJ28" i="97"/>
  <c r="AJ25"/>
  <c r="AJ26"/>
  <c r="AJ34"/>
  <c r="AM39" i="77"/>
  <c r="AE44"/>
  <c r="AQ74" i="75"/>
  <c r="AK86" i="65"/>
  <c r="AJ5" i="102"/>
  <c r="AS29" i="97"/>
  <c r="AG28" i="101"/>
  <c r="AE57" i="97"/>
  <c r="AG51" i="101"/>
  <c r="AG54"/>
  <c r="AE51" i="97"/>
  <c r="AC27" i="101"/>
  <c r="AC29"/>
  <c r="AG55"/>
  <c r="AO50" i="97"/>
  <c r="AP62" i="77"/>
  <c r="AO70" i="75"/>
  <c r="AC32" i="76"/>
  <c r="AH44" i="77"/>
  <c r="AT73" i="65"/>
  <c r="AM85"/>
  <c r="AM44" i="77"/>
  <c r="AB71" i="65"/>
  <c r="AB83"/>
  <c r="AP79"/>
  <c r="AQ79"/>
  <c r="AP67"/>
  <c r="AL36" i="66"/>
  <c r="AL59" s="1"/>
  <c r="AL71" s="1"/>
  <c r="AL60" i="65"/>
  <c r="AL72" s="1"/>
  <c r="AL11" i="70"/>
  <c r="AW60" i="77"/>
  <c r="AV60"/>
  <c r="AT44"/>
  <c r="AM57" i="65"/>
  <c r="AM69" s="1"/>
  <c r="AM5"/>
  <c r="AO54" i="77"/>
  <c r="AO70"/>
  <c r="AN80" i="102"/>
  <c r="AM69"/>
  <c r="AL51" i="77"/>
  <c r="AM67"/>
  <c r="AR48"/>
  <c r="AC48"/>
  <c r="AD64"/>
  <c r="AW51"/>
  <c r="AD51"/>
  <c r="AG51"/>
  <c r="AQ51"/>
  <c r="AU51"/>
  <c r="AF51"/>
  <c r="AL83" i="67"/>
  <c r="AL42" i="66"/>
  <c r="AD70" i="65"/>
  <c r="AE82"/>
  <c r="AW45" i="77"/>
  <c r="AO45"/>
  <c r="AQ45"/>
  <c r="AT45"/>
  <c r="AG45"/>
  <c r="AW54"/>
  <c r="AE54"/>
  <c r="AI54"/>
  <c r="AU54"/>
  <c r="AR54"/>
  <c r="AH79" i="102"/>
  <c r="AH68"/>
  <c r="AJ48" i="77"/>
  <c r="AK64"/>
  <c r="AW67"/>
  <c r="AV51"/>
  <c r="AL48"/>
  <c r="AL64"/>
  <c r="AF79" i="65"/>
  <c r="AF67"/>
  <c r="AC62" i="77"/>
  <c r="AC46"/>
  <c r="AL13" i="70"/>
  <c r="AS78" i="67"/>
  <c r="AS37" i="66"/>
  <c r="AV27" i="97"/>
  <c r="AV58"/>
  <c r="AV34"/>
  <c r="AJ63" i="65"/>
  <c r="AV29" i="97"/>
  <c r="AJ33"/>
  <c r="AJ30"/>
  <c r="AJ55"/>
  <c r="AC26"/>
  <c r="AC30"/>
  <c r="AG57" i="101"/>
  <c r="AG81" i="65"/>
  <c r="AC58" i="97"/>
  <c r="AC57"/>
  <c r="AS57"/>
  <c r="AC57" i="101"/>
  <c r="AC53"/>
  <c r="AC55"/>
  <c r="AE30" i="97"/>
  <c r="AO62" i="77"/>
  <c r="AA56" i="75"/>
  <c r="AV79" i="102"/>
  <c r="AK67" i="65"/>
  <c r="AE66" i="66"/>
  <c r="AJ66"/>
  <c r="AO66"/>
  <c r="AL66"/>
  <c r="AD65" i="77"/>
  <c r="AD49"/>
  <c r="AE5" i="66"/>
  <c r="AE55"/>
  <c r="AR37" i="65"/>
  <c r="AR78" i="67"/>
  <c r="AR37" i="66"/>
  <c r="AO43" i="77"/>
  <c r="AO59"/>
  <c r="AU9" i="74"/>
  <c r="AV36" s="1"/>
  <c r="AU35" i="75"/>
  <c r="AV67" s="1"/>
  <c r="AA44" i="77"/>
  <c r="AK56" i="66"/>
  <c r="AK68" s="1"/>
  <c r="AK5"/>
  <c r="AT54" i="75"/>
  <c r="AM54"/>
  <c r="AC54"/>
  <c r="AO74" i="65"/>
  <c r="AP86"/>
  <c r="AM48" i="100"/>
  <c r="AM44"/>
  <c r="AM45"/>
  <c r="AM46"/>
  <c r="AN55" i="102"/>
  <c r="AN5"/>
  <c r="AI66" i="66"/>
  <c r="AP66"/>
  <c r="AT56" i="75"/>
  <c r="AN56"/>
  <c r="AM80" i="65"/>
  <c r="AS69" i="75"/>
  <c r="AS48"/>
  <c r="AK45" i="77"/>
  <c r="AF54"/>
  <c r="AB70"/>
  <c r="AK51"/>
  <c r="AK70"/>
  <c r="AT62"/>
  <c r="AA45"/>
  <c r="AL84" i="66"/>
  <c r="AG27" i="74"/>
  <c r="AH5" i="66"/>
  <c r="AK60" i="77"/>
  <c r="AU68" i="66"/>
  <c r="AR78" i="102"/>
  <c r="AC48" i="75"/>
  <c r="AC82" i="66"/>
  <c r="AK34" i="102"/>
  <c r="AK60" s="1"/>
  <c r="AM70" i="77"/>
  <c r="AI57" i="75"/>
  <c r="AT51" i="77"/>
  <c r="AG71" i="75"/>
  <c r="AH54" i="77"/>
  <c r="AM51"/>
  <c r="AQ65"/>
  <c r="AL82" i="66"/>
  <c r="AJ86" i="65"/>
  <c r="AT77" i="102"/>
  <c r="AF77"/>
  <c r="AH62" i="77"/>
  <c r="AO5" i="65"/>
  <c r="AF85"/>
  <c r="AQ39" i="77"/>
  <c r="AU45"/>
  <c r="AF56" i="75"/>
  <c r="AQ61" i="77"/>
  <c r="AE55" i="75"/>
  <c r="AS54" i="77"/>
  <c r="AG35" i="76"/>
  <c r="AU52" i="75"/>
  <c r="AS73"/>
  <c r="AN86" i="65"/>
  <c r="AN51" i="77"/>
  <c r="AO82" i="65"/>
  <c r="AN10" i="76"/>
  <c r="AO33"/>
  <c r="AL5" i="66"/>
  <c r="AB81" i="65"/>
  <c r="AI73" i="75"/>
  <c r="AV66" i="77"/>
  <c r="AR69" i="66"/>
  <c r="AE68"/>
  <c r="AK67" i="102"/>
  <c r="AT53" i="101"/>
  <c r="AT55"/>
  <c r="AT32"/>
  <c r="AC26"/>
  <c r="AC51"/>
  <c r="AC30"/>
  <c r="AN33"/>
  <c r="AL52" i="97"/>
  <c r="AC28"/>
  <c r="AF17" i="69"/>
  <c r="AG30" i="97"/>
  <c r="AG54"/>
  <c r="AQ13" i="70"/>
  <c r="AQ20" s="1"/>
  <c r="AF67" i="102"/>
  <c r="AC5"/>
  <c r="AB37" i="65"/>
  <c r="AB60" s="1"/>
  <c r="AC66" i="77"/>
  <c r="AP59"/>
  <c r="AJ69" i="75"/>
  <c r="AI43" i="77"/>
  <c r="AL43"/>
  <c r="AQ68"/>
  <c r="AT30" i="101"/>
  <c r="AT58"/>
  <c r="AT51"/>
  <c r="AC33"/>
  <c r="AN27"/>
  <c r="AG26" i="97"/>
  <c r="AF5" i="65"/>
  <c r="AF6" i="69" s="1"/>
  <c r="AU60" i="77"/>
  <c r="AQ60"/>
  <c r="AT57" i="101"/>
  <c r="AT28"/>
  <c r="AT24" s="1"/>
  <c r="AT56"/>
  <c r="AD62" i="77"/>
  <c r="AA34" i="102"/>
  <c r="AA60" s="1"/>
  <c r="AL71" s="1"/>
  <c r="AQ5" i="66"/>
  <c r="AQ50" s="1"/>
  <c r="AB53" i="77"/>
  <c r="AJ54" i="75"/>
  <c r="AT36" i="76"/>
  <c r="AE61" i="77"/>
  <c r="AS81" i="66"/>
  <c r="AC59" i="77"/>
  <c r="AS69"/>
  <c r="AH81" i="66"/>
  <c r="AT69"/>
  <c r="AM70" i="102"/>
  <c r="AB50" i="77"/>
  <c r="AB66"/>
  <c r="AR43"/>
  <c r="AR61"/>
  <c r="AG67"/>
  <c r="AJ36" i="76"/>
  <c r="AE67" i="77"/>
  <c r="AL44"/>
  <c r="AQ69"/>
  <c r="AL81" i="102"/>
  <c r="AR36" i="76"/>
  <c r="AK35"/>
  <c r="AQ54" i="75"/>
  <c r="AH66" i="77"/>
  <c r="AS52"/>
  <c r="AG57" i="75"/>
  <c r="AL63" i="65"/>
  <c r="AL75" s="1"/>
  <c r="AA69" i="66"/>
  <c r="AJ39" i="77"/>
  <c r="AM26" i="76"/>
  <c r="AE78" i="66"/>
  <c r="AJ55" i="75"/>
  <c r="AR74"/>
  <c r="E6" i="90"/>
  <c r="AE79" i="65"/>
  <c r="AD67"/>
  <c r="AN67"/>
  <c r="AO79"/>
  <c r="AQ17" i="70"/>
  <c r="AG66" i="102"/>
  <c r="AG77"/>
  <c r="AJ77"/>
  <c r="AI66"/>
  <c r="AI77"/>
  <c r="AP79" i="66"/>
  <c r="AO79"/>
  <c r="AF6" i="68"/>
  <c r="AD82" i="102"/>
  <c r="AH77"/>
  <c r="AH66"/>
  <c r="AA23" i="77"/>
  <c r="AB79" i="65"/>
  <c r="AU11" i="67"/>
  <c r="AH53"/>
  <c r="AL87"/>
  <c r="AE45"/>
  <c r="AA11"/>
  <c r="AH5" i="74"/>
  <c r="AL7"/>
  <c r="E15" i="104"/>
  <c r="AF35" i="75"/>
  <c r="AG67" s="1"/>
  <c r="AJ11" i="70"/>
  <c r="AB64" i="77"/>
  <c r="AM78" i="102"/>
  <c r="AV10" i="76"/>
  <c r="AG69" i="75"/>
  <c r="AG66" i="77"/>
  <c r="AV63"/>
  <c r="AV70" i="66"/>
  <c r="AB52" i="77"/>
  <c r="AS86" i="65"/>
  <c r="AV26" i="76"/>
  <c r="AA7" i="74"/>
  <c r="AQ74" i="65"/>
  <c r="AG65" i="75"/>
  <c r="AD73"/>
  <c r="AV5" i="65"/>
  <c r="AV6" i="68" s="1"/>
  <c r="AG32" i="76"/>
  <c r="AM52" i="77"/>
  <c r="AT52" i="75"/>
  <c r="AN5" i="66"/>
  <c r="AI39" i="77"/>
  <c r="AJ71" s="1"/>
  <c r="AO68" i="66"/>
  <c r="AB70"/>
  <c r="AC61" i="77"/>
  <c r="AQ68" i="66"/>
  <c r="AL78" i="102"/>
  <c r="AT67" i="77"/>
  <c r="AR62"/>
  <c r="AE71" i="102"/>
  <c r="AT85" i="65"/>
  <c r="AL49" i="77"/>
  <c r="AN70" i="102"/>
  <c r="AQ7" i="74"/>
  <c r="AO5" i="66"/>
  <c r="AD33" i="67"/>
  <c r="AU7" i="76"/>
  <c r="AV34" s="1"/>
  <c r="AS8" i="74"/>
  <c r="AJ50" i="77"/>
  <c r="AR86" i="65"/>
  <c r="AL44" i="67"/>
  <c r="AC85" i="66"/>
  <c r="AP68"/>
  <c r="AB69" i="65"/>
  <c r="AG85" i="66"/>
  <c r="AS73"/>
  <c r="AC81" i="65"/>
  <c r="AU81"/>
  <c r="AU78" i="102"/>
  <c r="AN10" i="67"/>
  <c r="AJ79" i="65"/>
  <c r="AB80" i="66"/>
  <c r="AM66"/>
  <c r="AL92" i="100"/>
  <c r="AG37" i="65"/>
  <c r="AG77" i="67" s="1"/>
  <c r="AC82" i="65"/>
  <c r="AU81" i="66"/>
  <c r="AD85" i="65"/>
  <c r="AL55" i="66"/>
  <c r="AL79" s="1"/>
  <c r="AU53" i="77"/>
  <c r="AO10" i="67"/>
  <c r="AS37" i="65"/>
  <c r="AG5"/>
  <c r="AE54" i="75"/>
  <c r="AL60" i="77"/>
  <c r="AH60"/>
  <c r="AC54"/>
  <c r="AK68"/>
  <c r="AT45" i="67"/>
  <c r="AG49" i="77"/>
  <c r="AD46"/>
  <c r="AS69" i="66"/>
  <c r="AL67" i="77"/>
  <c r="AF71" i="75"/>
  <c r="AP43" i="77"/>
  <c r="AU61"/>
  <c r="AB45"/>
  <c r="AB44" i="67"/>
  <c r="AC55" i="102"/>
  <c r="Z6" i="76"/>
  <c r="AH24" s="1"/>
  <c r="AL53" i="77"/>
  <c r="AS60"/>
  <c r="AU57" i="75"/>
  <c r="AH5" i="102"/>
  <c r="AU44" i="77"/>
  <c r="AR44"/>
  <c r="AA37" i="65"/>
  <c r="AP53" i="67"/>
  <c r="G9" i="104"/>
  <c r="AA53" i="67"/>
  <c r="AT61" i="77"/>
  <c r="AQ35" i="76"/>
  <c r="AJ80" i="102"/>
  <c r="AP60" i="77"/>
  <c r="AC45" i="67"/>
  <c r="AL6" i="76"/>
  <c r="AN53" i="67"/>
  <c r="AT33"/>
  <c r="AH87"/>
  <c r="AO5" i="74"/>
  <c r="AU36" i="76"/>
  <c r="AD78" i="66"/>
  <c r="AU70" i="102"/>
  <c r="AD23" i="77"/>
  <c r="AB32" i="67"/>
  <c r="AS35" i="75"/>
  <c r="AG33" i="67"/>
  <c r="AG53"/>
  <c r="AR10"/>
  <c r="AS44"/>
  <c r="AE45" i="77"/>
  <c r="AJ34" i="102"/>
  <c r="AJ60" s="1"/>
  <c r="AI35" i="75"/>
  <c r="AI51" s="1"/>
  <c r="AM59" i="77"/>
  <c r="AP87" i="67"/>
  <c r="AL47" i="100"/>
  <c r="AJ11" i="67"/>
  <c r="AL7" i="76"/>
  <c r="AS11" i="67"/>
  <c r="AF70" i="77"/>
  <c r="AP53"/>
  <c r="AF46" i="100"/>
  <c r="AL59" i="77"/>
  <c r="AL45" i="100"/>
  <c r="AJ37" i="66"/>
  <c r="AQ82" i="65"/>
  <c r="AO67" i="77"/>
  <c r="AI53" i="67"/>
  <c r="E9" i="104"/>
  <c r="AQ87" i="67"/>
  <c r="AJ5" i="74"/>
  <c r="Z5" i="76"/>
  <c r="AN23" s="1"/>
  <c r="AQ45" i="67"/>
  <c r="AD6" i="76"/>
  <c r="AU44" i="67"/>
  <c r="AC87"/>
  <c r="AJ45" i="77"/>
  <c r="AH8" i="74"/>
  <c r="AN87" i="67"/>
  <c r="AI5" i="70"/>
  <c r="AA45" i="67"/>
  <c r="AR33"/>
  <c r="AO87"/>
  <c r="AH52" i="77"/>
  <c r="AL73" i="65"/>
  <c r="AO70"/>
  <c r="AQ11" i="67"/>
  <c r="AQ10" s="1"/>
  <c r="AK45"/>
  <c r="AN8" i="74"/>
  <c r="AO35" s="1"/>
  <c r="F17" i="104"/>
  <c r="AK34" i="75"/>
  <c r="AP34"/>
  <c r="AL35"/>
  <c r="AL51" s="1"/>
  <c r="AC11" i="67"/>
  <c r="F9" i="104"/>
  <c r="AU53" i="67"/>
  <c r="G11" i="104"/>
  <c r="AD53" i="67"/>
  <c r="AC53"/>
  <c r="AP45"/>
  <c r="AI87"/>
  <c r="AB7" i="76"/>
  <c r="E13" i="104"/>
  <c r="F13"/>
  <c r="AI8" i="74"/>
  <c r="AI35" s="1"/>
  <c r="AM5"/>
  <c r="AC34" i="75"/>
  <c r="AD66" s="1"/>
  <c r="AO32" i="76"/>
  <c r="AJ36" i="66"/>
  <c r="AJ59" s="1"/>
  <c r="AA49" i="75"/>
  <c r="AE80" i="65"/>
  <c r="AG5" i="74"/>
  <c r="AM5" i="76"/>
  <c r="AM32" s="1"/>
  <c r="AN67" i="77"/>
  <c r="AU66"/>
  <c r="AQ52"/>
  <c r="AK70" i="66"/>
  <c r="AP35" i="76"/>
  <c r="AE66" i="75"/>
  <c r="AM5" i="102"/>
  <c r="AH82" i="65"/>
  <c r="AT66" i="77"/>
  <c r="AL33" i="76"/>
  <c r="AV82" i="66"/>
  <c r="AJ35" i="76"/>
  <c r="AC68" i="66"/>
  <c r="AB82"/>
  <c r="AD5" i="102"/>
  <c r="AC71" i="65"/>
  <c r="AU67" i="77"/>
  <c r="AB69" i="66"/>
  <c r="AP6" i="76"/>
  <c r="AQ62" i="77"/>
  <c r="AU84" i="66"/>
  <c r="AU27" i="74"/>
  <c r="AQ27"/>
  <c r="AE68" i="77"/>
  <c r="AD70"/>
  <c r="AO81" i="102"/>
  <c r="AL34" i="75"/>
  <c r="AD87" i="67"/>
  <c r="AG23" i="77"/>
  <c r="AR49" i="75"/>
  <c r="AI80" i="65"/>
  <c r="AJ79" i="102"/>
  <c r="AH72" i="66"/>
  <c r="AD80" i="65"/>
  <c r="AM68" i="66"/>
  <c r="AT81" i="65"/>
  <c r="AT67" i="102"/>
  <c r="AK10" i="67"/>
  <c r="AU51" i="75"/>
  <c r="AP85" i="65"/>
  <c r="AJ57" i="75"/>
  <c r="AB78" i="67"/>
  <c r="AG37" i="66"/>
  <c r="AM57" i="75"/>
  <c r="AG52" i="77"/>
  <c r="AF68" i="66"/>
  <c r="AR67" i="77"/>
  <c r="AJ68"/>
  <c r="AQ33" i="67"/>
  <c r="AQ59" i="77"/>
  <c r="AM32" i="67"/>
  <c r="AO36" i="76"/>
  <c r="AE10" i="67"/>
  <c r="AS6" i="76"/>
  <c r="AB24"/>
  <c r="AF7"/>
  <c r="AG34" s="1"/>
  <c r="AO23" i="77"/>
  <c r="AB11" i="67"/>
  <c r="AL82" i="65"/>
  <c r="AC43" i="77"/>
  <c r="AA57" i="75"/>
  <c r="AO7" i="76"/>
  <c r="AV50" i="77"/>
  <c r="AP44"/>
  <c r="AU5" i="66"/>
  <c r="AS45" i="77"/>
  <c r="AT87" i="67"/>
  <c r="AG81" i="66"/>
  <c r="AT53" i="67"/>
  <c r="AJ33"/>
  <c r="AD82" i="65"/>
  <c r="AM92" i="100"/>
  <c r="AO54" i="75"/>
  <c r="AA54"/>
  <c r="AL44" i="100"/>
  <c r="AT5" i="74"/>
  <c r="AT6" i="76"/>
  <c r="AT33" s="1"/>
  <c r="AB53" i="67"/>
  <c r="AN45"/>
  <c r="AV11"/>
  <c r="G13" i="104"/>
  <c r="AG44" i="67"/>
  <c r="AA9" i="74"/>
  <c r="AA27" s="1"/>
  <c r="AJ7" i="76"/>
  <c r="AA33" i="67"/>
  <c r="AP34" i="102"/>
  <c r="AP60" s="1"/>
  <c r="AP71" s="1"/>
  <c r="AF45" i="100"/>
  <c r="AS5" i="70"/>
  <c r="AC73" i="65"/>
  <c r="AS82" i="66"/>
  <c r="AN82" i="65"/>
  <c r="AB54" i="77"/>
  <c r="AK87" i="67"/>
  <c r="AS33"/>
  <c r="AI33"/>
  <c r="AC72" i="75"/>
  <c r="AO53" i="67"/>
  <c r="G15" i="104"/>
  <c r="Z7" i="76"/>
  <c r="AT25" s="1"/>
  <c r="AU5" i="74"/>
  <c r="AC5" i="70"/>
  <c r="AN35" i="76"/>
  <c r="AT68" i="77"/>
  <c r="Z31" i="67"/>
  <c r="AD5" i="70"/>
  <c r="AF5"/>
  <c r="AS7" i="74"/>
  <c r="AR35" i="75"/>
  <c r="Z5" i="74"/>
  <c r="AC23" s="1"/>
  <c r="AP5"/>
  <c r="AW31" i="67"/>
  <c r="AR53"/>
  <c r="AQ5" i="74"/>
  <c r="AQ23" s="1"/>
  <c r="AI11" i="67"/>
  <c r="AN33"/>
  <c r="AI6" i="76"/>
  <c r="AI33" s="1"/>
  <c r="AU33" i="67"/>
  <c r="G17" i="104"/>
  <c r="AV17" i="76"/>
  <c r="AJ80" i="65"/>
  <c r="AJ66" i="77"/>
  <c r="AU66" i="66"/>
  <c r="AT52" i="77"/>
  <c r="AR81" i="102"/>
  <c r="AL35" i="76"/>
  <c r="AH58" i="75"/>
  <c r="AK26" i="76"/>
  <c r="AK67" i="77"/>
  <c r="AN52"/>
  <c r="AQ81" i="102"/>
  <c r="AP85" i="66"/>
  <c r="AI5" i="65"/>
  <c r="AJ61" i="77"/>
  <c r="AT39"/>
  <c r="AR68" i="66"/>
  <c r="AC81"/>
  <c r="AP23" i="77"/>
  <c r="AV24" i="76"/>
  <c r="AV80" i="66"/>
  <c r="AV68" i="77"/>
  <c r="AR32" i="67"/>
  <c r="AB5" i="66"/>
  <c r="AE87" i="67"/>
  <c r="AU87"/>
  <c r="AJ70" i="102"/>
  <c r="AT35" i="76"/>
  <c r="AH85" i="66"/>
  <c r="AI85"/>
  <c r="AU79"/>
  <c r="AK79" i="65"/>
  <c r="AF70" i="102"/>
  <c r="AB5" i="65"/>
  <c r="AB6" i="68" s="1"/>
  <c r="AS70" i="102"/>
  <c r="AP52" i="77"/>
  <c r="AF23"/>
  <c r="AV44"/>
  <c r="AG6" i="76"/>
  <c r="AG24" s="1"/>
  <c r="AI52" i="77"/>
  <c r="AF10" i="67"/>
  <c r="AH7" i="76"/>
  <c r="AH25" s="1"/>
  <c r="AN5" i="74"/>
  <c r="AE7"/>
  <c r="AF9"/>
  <c r="AG59" i="77"/>
  <c r="AH23"/>
  <c r="AH32" i="67"/>
  <c r="AR5" i="76"/>
  <c r="AR23" s="1"/>
  <c r="AK39" i="77"/>
  <c r="AV87" i="67"/>
  <c r="AA34" i="75"/>
  <c r="AU5" i="76"/>
  <c r="AU23" s="1"/>
  <c r="AS70" i="66"/>
  <c r="AV86" i="65"/>
  <c r="AT5" i="76"/>
  <c r="AT23" s="1"/>
  <c r="AK5" i="70"/>
  <c r="AV5"/>
  <c r="AJ8" i="74"/>
  <c r="AJ35" s="1"/>
  <c r="AQ35" i="75"/>
  <c r="AQ51" s="1"/>
  <c r="AD8" i="74"/>
  <c r="AE35" s="1"/>
  <c r="AG71" i="65"/>
  <c r="AA83" i="67"/>
  <c r="AL48" i="100"/>
  <c r="AA7" i="76"/>
  <c r="AJ34" i="75"/>
  <c r="AJ66" s="1"/>
  <c r="AV34" i="102"/>
  <c r="AD69" i="66"/>
  <c r="AF44" i="100"/>
  <c r="AP33" i="67"/>
  <c r="Z11"/>
  <c r="AU78" i="66"/>
  <c r="AM44" i="67"/>
  <c r="AD44"/>
  <c r="AC49" i="75"/>
  <c r="AI34" i="102"/>
  <c r="AI60" s="1"/>
  <c r="AI71" s="1"/>
  <c r="AS58" i="75"/>
  <c r="AQ5" i="76"/>
  <c r="AC6"/>
  <c r="AF53" i="67"/>
  <c r="AR45"/>
  <c r="AV33"/>
  <c r="AF33"/>
  <c r="AG11"/>
  <c r="AA6" i="76"/>
  <c r="AB33" s="1"/>
  <c r="AO52" i="77"/>
  <c r="AB87" i="67"/>
  <c r="AD67" i="77"/>
  <c r="AV44" i="67"/>
  <c r="AU6" i="76"/>
  <c r="AB85" i="65"/>
  <c r="AL11" i="67"/>
  <c r="AL10" s="1"/>
  <c r="AJ5" i="76"/>
  <c r="AJ23" s="1"/>
  <c r="AF5" i="74"/>
  <c r="AG5" i="70"/>
  <c r="AM11" i="67"/>
  <c r="AC33"/>
  <c r="AC32" s="1"/>
  <c r="AJ45"/>
  <c r="AC60" i="77"/>
  <c r="AH11" i="67"/>
  <c r="AH10" s="1"/>
  <c r="AK33"/>
  <c r="E17" i="104"/>
  <c r="AO34" i="75"/>
  <c r="AO66" s="1"/>
  <c r="AR34"/>
  <c r="AR66" s="1"/>
  <c r="AF34"/>
  <c r="AF66" s="1"/>
  <c r="AB9" i="74"/>
  <c r="AB27" s="1"/>
  <c r="I9" i="104"/>
  <c r="I11"/>
  <c r="AB25" i="76"/>
  <c r="AR66" i="77"/>
  <c r="D13" i="71"/>
  <c r="F8" s="1"/>
  <c r="AL46" i="77"/>
  <c r="AP81" i="66"/>
  <c r="AJ46" i="77"/>
  <c r="AN68" i="75"/>
  <c r="AC68"/>
  <c r="AN49"/>
  <c r="AJ72"/>
  <c r="AM58"/>
  <c r="AJ44" i="77"/>
  <c r="AH43"/>
  <c r="AD37" i="65"/>
  <c r="AA66" i="66"/>
  <c r="AG66"/>
  <c r="AS32" i="67"/>
  <c r="AN57" i="75"/>
  <c r="AO32" i="67"/>
  <c r="AE46" i="77"/>
  <c r="AO61"/>
  <c r="AP54" i="75"/>
  <c r="AH54"/>
  <c r="AP5" i="65"/>
  <c r="AP51" s="1"/>
  <c r="AP9" i="73" s="1"/>
  <c r="AP10" s="1"/>
  <c r="AE57" i="75"/>
  <c r="AJ51" i="77"/>
  <c r="AL57" i="75"/>
  <c r="AI51" i="77"/>
  <c r="AC67"/>
  <c r="AF69" i="75"/>
  <c r="AI5" i="102"/>
  <c r="AJ66"/>
  <c r="AD66" i="77"/>
  <c r="AH57" i="75"/>
  <c r="F11" i="71"/>
  <c r="AR10" i="76"/>
  <c r="AR19" s="1"/>
  <c r="AC35" i="75"/>
  <c r="AC67" s="1"/>
  <c r="AC9" i="74"/>
  <c r="AF65" i="77"/>
  <c r="AG65"/>
  <c r="AC64"/>
  <c r="AB48"/>
  <c r="AQ82" i="66"/>
  <c r="AP82"/>
  <c r="AP70"/>
  <c r="AW59" i="77"/>
  <c r="AV43"/>
  <c r="AG55" i="66"/>
  <c r="AG5"/>
  <c r="AU81" i="102"/>
  <c r="AT70"/>
  <c r="AI61" i="77"/>
  <c r="AH45"/>
  <c r="AP47" i="100"/>
  <c r="AP45"/>
  <c r="AP48"/>
  <c r="AW85" i="65"/>
  <c r="AV85"/>
  <c r="AU59" i="77"/>
  <c r="AU43"/>
  <c r="AQ57" i="102"/>
  <c r="AQ5"/>
  <c r="AH55" i="65"/>
  <c r="AH5"/>
  <c r="AW70" i="77"/>
  <c r="AV70"/>
  <c r="AG69"/>
  <c r="AF69"/>
  <c r="AF53"/>
  <c r="AF52"/>
  <c r="AF68"/>
  <c r="AM34" i="75"/>
  <c r="AN66" s="1"/>
  <c r="AM8" i="74"/>
  <c r="AR53" i="75"/>
  <c r="AD53"/>
  <c r="AW26" i="76"/>
  <c r="AP26"/>
  <c r="AE26"/>
  <c r="AG26"/>
  <c r="AS83" i="65"/>
  <c r="AS71"/>
  <c r="AR35" i="76"/>
  <c r="AR26"/>
  <c r="AL71" i="65"/>
  <c r="AL83"/>
  <c r="AB36" i="66"/>
  <c r="AB59" s="1"/>
  <c r="AS83" i="67"/>
  <c r="AH83"/>
  <c r="AH42" i="66"/>
  <c r="AL54" i="75"/>
  <c r="AL70"/>
  <c r="AV71"/>
  <c r="AU71"/>
  <c r="AI77" i="67"/>
  <c r="AI36" i="66"/>
  <c r="AI59" s="1"/>
  <c r="AI71" s="1"/>
  <c r="AI60" i="65"/>
  <c r="AS55"/>
  <c r="AS5"/>
  <c r="AS51" s="1"/>
  <c r="AS9" i="73" s="1"/>
  <c r="AS10" s="1"/>
  <c r="AN69" i="66"/>
  <c r="AO81"/>
  <c r="AE57" i="102"/>
  <c r="AE5"/>
  <c r="AE59" i="77"/>
  <c r="AD43"/>
  <c r="AJ81" i="66"/>
  <c r="AK81"/>
  <c r="AJ69"/>
  <c r="AJ69" i="77"/>
  <c r="AK69"/>
  <c r="AP51"/>
  <c r="AP67"/>
  <c r="AT47"/>
  <c r="AT63"/>
  <c r="AQ71" i="65"/>
  <c r="AQ83"/>
  <c r="AR83"/>
  <c r="AD69" i="77"/>
  <c r="AC53"/>
  <c r="AT54"/>
  <c r="AT70"/>
  <c r="AQ73" i="65"/>
  <c r="AR85"/>
  <c r="AN36" i="76"/>
  <c r="AM27"/>
  <c r="AB47" i="77"/>
  <c r="AB39"/>
  <c r="AC71" s="1"/>
  <c r="AW27" i="76"/>
  <c r="AP27"/>
  <c r="AA27"/>
  <c r="AG27"/>
  <c r="AO27"/>
  <c r="AT27"/>
  <c r="AN27"/>
  <c r="AF27"/>
  <c r="AS27"/>
  <c r="AI27"/>
  <c r="AE27"/>
  <c r="AO83" i="65"/>
  <c r="AO71"/>
  <c r="AD36" i="76"/>
  <c r="AV83" i="67"/>
  <c r="AV42" i="66"/>
  <c r="AP66" i="77"/>
  <c r="AQ66"/>
  <c r="AW47"/>
  <c r="AU47"/>
  <c r="AK47"/>
  <c r="AJ47"/>
  <c r="AH47"/>
  <c r="AE48"/>
  <c r="AF64"/>
  <c r="AE64"/>
  <c r="AG33" i="76"/>
  <c r="AK44" i="77"/>
  <c r="AH37" i="65"/>
  <c r="AI11" i="70"/>
  <c r="AA5" i="65"/>
  <c r="AD10" i="67"/>
  <c r="AE49" i="75"/>
  <c r="AF65"/>
  <c r="AL63" i="77"/>
  <c r="AL47"/>
  <c r="AO55" i="102"/>
  <c r="AO5"/>
  <c r="AH51" i="77"/>
  <c r="AH67"/>
  <c r="AR55" i="65"/>
  <c r="AR5"/>
  <c r="AR51" s="1"/>
  <c r="AR9" i="73" s="1"/>
  <c r="AR10" s="1"/>
  <c r="AJ27" i="76"/>
  <c r="AK36"/>
  <c r="AG5" i="102"/>
  <c r="AU55"/>
  <c r="AU5"/>
  <c r="AL61" i="77"/>
  <c r="AL45"/>
  <c r="AJ74" i="65"/>
  <c r="AS34" i="75"/>
  <c r="AL8" i="74"/>
  <c r="AL35" s="1"/>
  <c r="AB82" i="65"/>
  <c r="AL5" i="102"/>
  <c r="AV73" i="65"/>
  <c r="AP46" i="100"/>
  <c r="AI5" i="76"/>
  <c r="AI32" s="1"/>
  <c r="AI23" i="77"/>
  <c r="AQ56" i="65"/>
  <c r="AQ5"/>
  <c r="AI70" i="77"/>
  <c r="AJ70"/>
  <c r="AO71" i="75"/>
  <c r="AN71"/>
  <c r="AV54" i="77"/>
  <c r="AS67"/>
  <c r="AR51"/>
  <c r="AT58" i="102"/>
  <c r="AT80" s="1"/>
  <c r="AT5"/>
  <c r="AM25" i="76"/>
  <c r="AK78" i="66"/>
  <c r="AL78"/>
  <c r="AK66"/>
  <c r="AW82" i="65"/>
  <c r="AV70"/>
  <c r="AK80" i="66"/>
  <c r="AE36" i="76"/>
  <c r="AL27"/>
  <c r="Z23" i="77"/>
  <c r="AT34" i="102"/>
  <c r="AT60" s="1"/>
  <c r="AN73" i="75"/>
  <c r="AK62" i="77"/>
  <c r="AK27" i="76"/>
  <c r="AN64" i="77"/>
  <c r="AG78" i="66"/>
  <c r="AD81" i="102"/>
  <c r="AW55" i="65"/>
  <c r="AW66" i="75"/>
  <c r="AI25" i="76"/>
  <c r="AM64" i="77"/>
  <c r="AD60"/>
  <c r="AH53" i="75"/>
  <c r="AR65" i="77"/>
  <c r="AR47"/>
  <c r="AW5" i="65"/>
  <c r="AI27" i="74"/>
  <c r="AV32" i="67"/>
  <c r="AB34" i="102"/>
  <c r="AB60" s="1"/>
  <c r="AB82" s="1"/>
  <c r="AI72" i="75"/>
  <c r="AE32" i="67"/>
  <c r="AC69" i="77"/>
  <c r="AB26" i="76"/>
  <c r="AB78" i="66"/>
  <c r="AA53" i="75"/>
  <c r="AU86" i="65"/>
  <c r="AP78" i="66"/>
  <c r="AD56" i="75"/>
  <c r="AJ71" i="66"/>
  <c r="AI50" i="97"/>
  <c r="AC17" i="68"/>
  <c r="AQ57" i="97"/>
  <c r="AQ25"/>
  <c r="AQ30"/>
  <c r="AQ24" s="1"/>
  <c r="AQ33"/>
  <c r="AQ52"/>
  <c r="AQ53"/>
  <c r="AQ56"/>
  <c r="AQ32"/>
  <c r="AP56"/>
  <c r="AP50" s="1"/>
  <c r="AN32" i="101"/>
  <c r="AG52" i="97"/>
  <c r="AF58" i="101"/>
  <c r="AF50" s="1"/>
  <c r="AE27" i="97"/>
  <c r="AC58" i="101"/>
  <c r="AS33" i="97"/>
  <c r="AS56"/>
  <c r="AS53"/>
  <c r="AS32"/>
  <c r="AS25"/>
  <c r="AL30"/>
  <c r="AG26" i="101"/>
  <c r="AG27"/>
  <c r="AG25" i="97"/>
  <c r="AG24" s="1"/>
  <c r="AC56"/>
  <c r="AN16" i="76"/>
  <c r="AN18"/>
  <c r="AC83" i="65"/>
  <c r="AN19" i="76"/>
  <c r="AN15"/>
  <c r="AM50" i="77"/>
  <c r="AQ36" i="76"/>
  <c r="AM65" i="77"/>
  <c r="AS56" i="75"/>
  <c r="AH72"/>
  <c r="AS73" i="65"/>
  <c r="AD39" i="77"/>
  <c r="AD71" s="1"/>
  <c r="AU23"/>
  <c r="AB11" i="70"/>
  <c r="AJ68" i="66"/>
  <c r="AN79" i="65"/>
  <c r="AF34" i="102"/>
  <c r="AR72" i="75"/>
  <c r="AL74"/>
  <c r="AN45" i="77"/>
  <c r="AU27" i="76"/>
  <c r="AJ72" i="65"/>
  <c r="AO54" i="101"/>
  <c r="AA17" i="68"/>
  <c r="AF92" i="100"/>
  <c r="AJ92"/>
  <c r="AS44"/>
  <c r="AT48"/>
  <c r="AL46"/>
  <c r="AJ45"/>
  <c r="AG47"/>
  <c r="AS48"/>
  <c r="AT92"/>
  <c r="AP92"/>
  <c r="AU92"/>
  <c r="AT44"/>
  <c r="AO47"/>
  <c r="AS45"/>
  <c r="AT45"/>
  <c r="AS47"/>
  <c r="AO48"/>
  <c r="AO92"/>
  <c r="AS46"/>
  <c r="AQ73" i="66"/>
  <c r="AQ62"/>
  <c r="AR85"/>
  <c r="AJ85" i="65"/>
  <c r="AB62" i="77"/>
  <c r="AQ81" i="66"/>
  <c r="AT70"/>
  <c r="AJ78"/>
  <c r="AJ60" i="77"/>
  <c r="AC35" i="76"/>
  <c r="AV10" i="67"/>
  <c r="AS5" i="66"/>
  <c r="AB69" i="75"/>
  <c r="AF58"/>
  <c r="AA46" i="77"/>
  <c r="AE60"/>
  <c r="AR52"/>
  <c r="AU24" i="76"/>
  <c r="AV8" i="68"/>
  <c r="AV14"/>
  <c r="AR92" i="100"/>
  <c r="AR46"/>
  <c r="AR48"/>
  <c r="AS92"/>
  <c r="AR47"/>
  <c r="AR45"/>
  <c r="AR44"/>
  <c r="AQ24" i="70"/>
  <c r="AA5" i="76"/>
  <c r="F10" i="71"/>
  <c r="F9"/>
  <c r="F12"/>
  <c r="AH66" i="66"/>
  <c r="AV6" i="69"/>
  <c r="AP5" i="102"/>
  <c r="AP58"/>
  <c r="AK24" i="76"/>
  <c r="AK33"/>
  <c r="AN44" i="77"/>
  <c r="AN39"/>
  <c r="AN60"/>
  <c r="AJ55" i="66"/>
  <c r="AJ62" s="1"/>
  <c r="AJ5"/>
  <c r="AJ50" s="1"/>
  <c r="AP70" i="77"/>
  <c r="AP54"/>
  <c r="AP39"/>
  <c r="AQ70"/>
  <c r="AM6" i="76"/>
  <c r="AM23" i="77"/>
  <c r="AM78" i="67"/>
  <c r="AM37" i="66"/>
  <c r="AB57" i="102"/>
  <c r="AB5"/>
  <c r="AN50" i="77"/>
  <c r="AO66"/>
  <c r="AB65"/>
  <c r="AA49"/>
  <c r="AS43"/>
  <c r="AS39"/>
  <c r="AS59"/>
  <c r="AT59"/>
  <c r="AE34" i="76"/>
  <c r="AE10"/>
  <c r="AK7"/>
  <c r="AK10" s="1"/>
  <c r="AK23" i="77"/>
  <c r="AG82" i="66"/>
  <c r="AH82"/>
  <c r="AG70"/>
  <c r="AM69"/>
  <c r="AN81"/>
  <c r="AM81"/>
  <c r="AR55" i="102"/>
  <c r="AR5"/>
  <c r="AV55"/>
  <c r="AV5"/>
  <c r="AE47" i="77"/>
  <c r="AE63"/>
  <c r="AE39"/>
  <c r="AF63"/>
  <c r="AH35" i="76"/>
  <c r="AH26"/>
  <c r="AI35"/>
  <c r="AL10"/>
  <c r="AL15" s="1"/>
  <c r="AI5" i="66"/>
  <c r="AI56"/>
  <c r="AI62" s="1"/>
  <c r="AM55"/>
  <c r="AM5"/>
  <c r="AM50" s="1"/>
  <c r="AE57" i="65"/>
  <c r="AE5"/>
  <c r="AP32" i="74"/>
  <c r="AK9"/>
  <c r="AK27" s="1"/>
  <c r="AK35" i="75"/>
  <c r="AK51" s="1"/>
  <c r="AQ7" i="76"/>
  <c r="AQ23" i="77"/>
  <c r="AT55" i="65"/>
  <c r="AT5"/>
  <c r="AW84" i="66"/>
  <c r="AV72"/>
  <c r="AM70"/>
  <c r="AM82"/>
  <c r="AO42"/>
  <c r="AO83" i="67"/>
  <c r="AO37" i="65"/>
  <c r="AU37"/>
  <c r="AU37" i="66"/>
  <c r="AU78" i="67"/>
  <c r="AP5" i="70"/>
  <c r="AK55" i="102"/>
  <c r="AL77" s="1"/>
  <c r="AK5"/>
  <c r="AK83" i="65"/>
  <c r="AJ83"/>
  <c r="AJ71"/>
  <c r="AU5"/>
  <c r="AU55"/>
  <c r="AJ84" i="66"/>
  <c r="AI84"/>
  <c r="AL68" i="77"/>
  <c r="AM68"/>
  <c r="AL52"/>
  <c r="AP64"/>
  <c r="AO64"/>
  <c r="AJ78" i="102"/>
  <c r="AJ67"/>
  <c r="AK78"/>
  <c r="AM51" i="65"/>
  <c r="AM9" i="73" s="1"/>
  <c r="AM10" s="1"/>
  <c r="AM11" i="70"/>
  <c r="AN65" i="77"/>
  <c r="AO65"/>
  <c r="AM60" i="65"/>
  <c r="AM63" s="1"/>
  <c r="AM87" s="1"/>
  <c r="AG25" i="76"/>
  <c r="AK71" i="77"/>
  <c r="AL23"/>
  <c r="AV15" i="76"/>
  <c r="AV18"/>
  <c r="AN66" i="77"/>
  <c r="AJ70" i="66"/>
  <c r="AV52" i="77"/>
  <c r="AG72" i="75"/>
  <c r="AE70" i="77"/>
  <c r="AO39"/>
  <c r="AL39"/>
  <c r="AM71" s="1"/>
  <c r="AD67" i="75"/>
  <c r="AP60" i="65"/>
  <c r="AQ84" s="1"/>
  <c r="AP11" i="70"/>
  <c r="AM77" i="102"/>
  <c r="AE80" i="66"/>
  <c r="AD68"/>
  <c r="AO9" i="74"/>
  <c r="AO27" s="1"/>
  <c r="AO35" i="75"/>
  <c r="AO51" s="1"/>
  <c r="AQ44" i="100"/>
  <c r="AQ46"/>
  <c r="AQ48"/>
  <c r="AQ47"/>
  <c r="AQ45"/>
  <c r="AT65" i="77"/>
  <c r="AS65"/>
  <c r="AS49"/>
  <c r="AP68" i="75"/>
  <c r="AQ68"/>
  <c r="AN37" i="66"/>
  <c r="AN78" i="67"/>
  <c r="AN37" i="65"/>
  <c r="AH59" i="77"/>
  <c r="AH39"/>
  <c r="AS7" i="76"/>
  <c r="AS34" s="1"/>
  <c r="AS23" i="77"/>
  <c r="AV39"/>
  <c r="AW71" s="1"/>
  <c r="AS78" i="66"/>
  <c r="AS66" i="102"/>
  <c r="AF49" i="77"/>
  <c r="AU52"/>
  <c r="AL69" i="66"/>
  <c r="AE69"/>
  <c r="AI69"/>
  <c r="AF60" i="77"/>
  <c r="AG60"/>
  <c r="AF39"/>
  <c r="AW36" i="76"/>
  <c r="AV27"/>
  <c r="AR46" i="77"/>
  <c r="AR39"/>
  <c r="AR71" s="1"/>
  <c r="AG8" i="74"/>
  <c r="AH35" s="1"/>
  <c r="AG34" i="75"/>
  <c r="AT56" i="66"/>
  <c r="AT5"/>
  <c r="AK81" i="102"/>
  <c r="AJ81"/>
  <c r="AH53" i="77"/>
  <c r="AH69"/>
  <c r="AQ63"/>
  <c r="AP47"/>
  <c r="AM62"/>
  <c r="AL62"/>
  <c r="AV5" i="66"/>
  <c r="AV55"/>
  <c r="H9" i="104" s="1"/>
  <c r="AL85" i="65"/>
  <c r="AK73"/>
  <c r="AK85"/>
  <c r="AC23" i="77"/>
  <c r="AC7" i="76"/>
  <c r="AU50" i="77"/>
  <c r="AW81" i="65"/>
  <c r="AV69"/>
  <c r="AA26" i="76"/>
  <c r="AB35"/>
  <c r="AD37" i="66"/>
  <c r="AD78" i="67"/>
  <c r="AU49" i="77"/>
  <c r="AT37" i="65"/>
  <c r="AT83" i="67"/>
  <c r="AV37" i="66"/>
  <c r="AV37" i="65"/>
  <c r="AV51" s="1"/>
  <c r="AV9" i="73" s="1"/>
  <c r="AV10" s="1"/>
  <c r="AA51" i="75"/>
  <c r="AW80" i="65"/>
  <c r="AE86"/>
  <c r="AD86"/>
  <c r="AB72" i="66"/>
  <c r="AC84"/>
  <c r="AP42"/>
  <c r="AP83" i="67"/>
  <c r="AM61" i="77"/>
  <c r="AM45"/>
  <c r="AI59"/>
  <c r="AN69"/>
  <c r="AN53"/>
  <c r="AD42" i="66"/>
  <c r="AD83" i="67"/>
  <c r="AW53" i="77"/>
  <c r="AM53"/>
  <c r="AV53"/>
  <c r="AK53"/>
  <c r="AG53"/>
  <c r="AE53"/>
  <c r="AQ53"/>
  <c r="AD53"/>
  <c r="AI36" i="76"/>
  <c r="AH27"/>
  <c r="AG54" i="77"/>
  <c r="AH70"/>
  <c r="AG70"/>
  <c r="AW70" i="102"/>
  <c r="AC70"/>
  <c r="AB70"/>
  <c r="AV70"/>
  <c r="AI70"/>
  <c r="AP70"/>
  <c r="AH70"/>
  <c r="AB81"/>
  <c r="AO70"/>
  <c r="AK70"/>
  <c r="AG70"/>
  <c r="AW50" i="77"/>
  <c r="AK50"/>
  <c r="AA50"/>
  <c r="AQ50"/>
  <c r="AT50"/>
  <c r="AF50"/>
  <c r="AH50"/>
  <c r="AP50"/>
  <c r="AR50"/>
  <c r="AE81" i="102"/>
  <c r="AE70"/>
  <c r="AL50" i="77"/>
  <c r="AI63"/>
  <c r="AI47"/>
  <c r="AO46" i="100"/>
  <c r="AO44"/>
  <c r="AO45"/>
  <c r="AU35" i="76"/>
  <c r="AV35"/>
  <c r="AU42" i="66"/>
  <c r="AU83" i="67"/>
  <c r="AQ54" i="77"/>
  <c r="AR70"/>
  <c r="AV81" i="66"/>
  <c r="AV69"/>
  <c r="AK53" i="75"/>
  <c r="AK69"/>
  <c r="AD47" i="77"/>
  <c r="AD63"/>
  <c r="AR54" i="75"/>
  <c r="AR70"/>
  <c r="AS48" i="77"/>
  <c r="AS64"/>
  <c r="AT64"/>
  <c r="AI70" i="65"/>
  <c r="AI82"/>
  <c r="AG35" i="74"/>
  <c r="AU39" i="77"/>
  <c r="AG39"/>
  <c r="AM69"/>
  <c r="Z39"/>
  <c r="AB34" i="75"/>
  <c r="AB8" i="74"/>
  <c r="AB35" s="1"/>
  <c r="AS53" i="77"/>
  <c r="AA53"/>
  <c r="AR81" i="66"/>
  <c r="AC83" i="67"/>
  <c r="AC42" i="66"/>
  <c r="AC37" i="65"/>
  <c r="AF78" i="67"/>
  <c r="AF37" i="66"/>
  <c r="AF37" i="65"/>
  <c r="AF77" i="67" s="1"/>
  <c r="AB74" i="65"/>
  <c r="AC86"/>
  <c r="AG50" i="77"/>
  <c r="AW49"/>
  <c r="AI49"/>
  <c r="AH49"/>
  <c r="AJ49"/>
  <c r="AT49"/>
  <c r="AR49"/>
  <c r="AP49"/>
  <c r="AK49"/>
  <c r="AO49"/>
  <c r="AB49"/>
  <c r="AU82" i="65"/>
  <c r="AT53" i="77"/>
  <c r="AG34" i="102"/>
  <c r="AG60" s="1"/>
  <c r="AG71" s="1"/>
  <c r="AI79"/>
  <c r="AQ48" i="75"/>
  <c r="AT10" i="67"/>
  <c r="AH61" i="77"/>
  <c r="AM48" i="75"/>
  <c r="AC50" i="77"/>
  <c r="AI32" i="67"/>
  <c r="AF78" i="66"/>
  <c r="AJ53" i="77"/>
  <c r="AK5" i="65"/>
  <c r="AE50" i="77"/>
  <c r="AD5" i="65"/>
  <c r="AE68" i="75"/>
  <c r="AI10" i="67"/>
  <c r="AN62" i="77"/>
  <c r="AB46"/>
  <c r="AC49"/>
  <c r="AP5" i="66"/>
  <c r="AB23" i="77"/>
  <c r="AF82" i="66"/>
  <c r="AS34" i="102"/>
  <c r="AD81" i="66"/>
  <c r="AI50" i="77"/>
  <c r="AD82" i="66"/>
  <c r="AJ82" i="65"/>
  <c r="AG68" i="75"/>
  <c r="AP24" i="97"/>
  <c r="AK24" i="101"/>
  <c r="AO55"/>
  <c r="AO86" i="65"/>
  <c r="AQ23" i="76"/>
  <c r="AW23"/>
  <c r="AD23"/>
  <c r="AL23"/>
  <c r="AH23"/>
  <c r="AV23"/>
  <c r="AG23"/>
  <c r="AO23"/>
  <c r="AI23"/>
  <c r="AC23"/>
  <c r="AE23"/>
  <c r="AB23"/>
  <c r="AM23"/>
  <c r="AE84" i="66"/>
  <c r="AE72"/>
  <c r="AN72"/>
  <c r="AO84"/>
  <c r="AA73"/>
  <c r="AB85"/>
  <c r="AK32" i="76"/>
  <c r="AP23"/>
  <c r="AF23"/>
  <c r="AC64" i="75"/>
  <c r="AK61" i="77"/>
  <c r="AK46"/>
  <c r="AB84" i="66"/>
  <c r="AK65" i="77"/>
  <c r="AT73" i="66"/>
  <c r="AB51" i="77"/>
  <c r="AV49"/>
  <c r="AT74" i="65"/>
  <c r="AV65" i="77"/>
  <c r="AC52"/>
  <c r="AQ83" i="67"/>
  <c r="AS68" i="77"/>
  <c r="AS74" i="75"/>
  <c r="AW80" i="66"/>
  <c r="H11" i="104"/>
  <c r="AW68" i="66"/>
  <c r="D11" i="104"/>
  <c r="AW69" i="66"/>
  <c r="D13" i="104"/>
  <c r="AS80" i="66"/>
  <c r="E11" i="104"/>
  <c r="AW70" i="66"/>
  <c r="D15" i="104"/>
  <c r="AT82" i="66"/>
  <c r="F15" i="104"/>
  <c r="AW82" i="66"/>
  <c r="H15" i="104"/>
  <c r="AW78" i="66"/>
  <c r="H17" i="104"/>
  <c r="AW66" i="66"/>
  <c r="D17" i="104"/>
  <c r="Z5" i="66"/>
  <c r="Z50" s="1"/>
  <c r="Z55"/>
  <c r="AH67" s="1"/>
  <c r="AW81"/>
  <c r="H13" i="104"/>
  <c r="AW92" i="100"/>
  <c r="AT47"/>
  <c r="AQ44" i="77"/>
  <c r="AS28" i="97"/>
  <c r="AU34" i="76"/>
  <c r="AB68" i="102"/>
  <c r="AC79"/>
  <c r="AB79"/>
  <c r="AO71" i="77"/>
  <c r="AL55"/>
  <c r="AM72" i="66"/>
  <c r="AN84"/>
  <c r="AM84"/>
  <c r="AB66"/>
  <c r="AK32" i="74"/>
  <c r="AH60" i="102"/>
  <c r="AH71" s="1"/>
  <c r="AL68"/>
  <c r="AL79"/>
  <c r="AL80" i="66"/>
  <c r="AL68"/>
  <c r="AN68"/>
  <c r="AO80"/>
  <c r="AN80"/>
  <c r="AQ60" i="102"/>
  <c r="AO67"/>
  <c r="AP78"/>
  <c r="AO78"/>
  <c r="AR68"/>
  <c r="AR79"/>
  <c r="AS79"/>
  <c r="AG78"/>
  <c r="AG67"/>
  <c r="AE78"/>
  <c r="AE67"/>
  <c r="AE73" i="66"/>
  <c r="AF85"/>
  <c r="AE85"/>
  <c r="AM71"/>
  <c r="AM62"/>
  <c r="AH68"/>
  <c r="AE69" i="102"/>
  <c r="AE80"/>
  <c r="AF80"/>
  <c r="AD68"/>
  <c r="AD79"/>
  <c r="AE68"/>
  <c r="AE79"/>
  <c r="AA68" i="65"/>
  <c r="AB80"/>
  <c r="AF78" i="102"/>
  <c r="AR53" i="77"/>
  <c r="AN81" i="102"/>
  <c r="AE16" i="76"/>
  <c r="AO57" i="65"/>
  <c r="AS66" i="66"/>
  <c r="AM80"/>
  <c r="AM70" i="75"/>
  <c r="AR50" i="97"/>
  <c r="AV25"/>
  <c r="AO28" i="101"/>
  <c r="AO27"/>
  <c r="AO52"/>
  <c r="AO50" s="1"/>
  <c r="AS27" i="97"/>
  <c r="AL81" i="65"/>
  <c r="AL69"/>
  <c r="AV81"/>
  <c r="AU69"/>
  <c r="AH78" i="102"/>
  <c r="AH67"/>
  <c r="AI78"/>
  <c r="AU77"/>
  <c r="AU66"/>
  <c r="AV77"/>
  <c r="AU73" i="66"/>
  <c r="AU85"/>
  <c r="AV84"/>
  <c r="AU72"/>
  <c r="AU68" i="65"/>
  <c r="AV80"/>
  <c r="AA24" i="76"/>
  <c r="AN85" i="66"/>
  <c r="AN73"/>
  <c r="AP36"/>
  <c r="AC79" i="65"/>
  <c r="AG62" i="77"/>
  <c r="AD44"/>
  <c r="AS23" i="76"/>
  <c r="AV78" i="67"/>
  <c r="AH81" i="102"/>
  <c r="AA54" i="77"/>
  <c r="AJ75" i="65"/>
  <c r="AP63"/>
  <c r="AL20" i="70"/>
  <c r="AL19"/>
  <c r="AL18"/>
  <c r="AL17"/>
  <c r="AL25"/>
  <c r="AL23"/>
  <c r="AL22"/>
  <c r="AL24"/>
  <c r="AM82" i="102"/>
  <c r="AM71"/>
  <c r="AS69"/>
  <c r="AS80"/>
  <c r="AR72" i="66"/>
  <c r="AR84"/>
  <c r="AS84"/>
  <c r="AO6" i="69"/>
  <c r="AO51" i="65"/>
  <c r="AO9" i="73" s="1"/>
  <c r="AO10" s="1"/>
  <c r="AO6" i="68"/>
  <c r="AF72" i="66"/>
  <c r="AF84"/>
  <c r="AG84"/>
  <c r="AC69" i="102"/>
  <c r="AC80"/>
  <c r="AK81" i="65"/>
  <c r="AJ81"/>
  <c r="AJ69"/>
  <c r="AR36" i="66"/>
  <c r="AR77" i="67"/>
  <c r="AR60" i="65"/>
  <c r="AR11" i="70"/>
  <c r="AK82" i="66"/>
  <c r="AP77" i="67"/>
  <c r="AB67" i="65"/>
  <c r="AB67" i="75"/>
  <c r="AF66" i="77"/>
  <c r="AV66" i="66"/>
  <c r="AD80" i="102"/>
  <c r="AL24" i="76"/>
  <c r="AK43" i="77"/>
  <c r="AD80" i="66"/>
  <c r="AJ5" i="65"/>
  <c r="AK23" i="76"/>
  <c r="AG45" i="100"/>
  <c r="AT81" i="66"/>
  <c r="AN5" i="65"/>
  <c r="AN6" i="68" s="1"/>
  <c r="AF79" i="102"/>
  <c r="AQ85" i="66"/>
  <c r="AM33" i="76"/>
  <c r="AM24"/>
  <c r="AN33"/>
  <c r="AM10"/>
  <c r="AM15" s="1"/>
  <c r="AL51" i="65"/>
  <c r="AL9" i="73" s="1"/>
  <c r="AL10" s="1"/>
  <c r="AL6" i="68"/>
  <c r="AL6" i="69"/>
  <c r="AV24" i="97"/>
  <c r="AV14" i="76"/>
  <c r="AK50" i="101"/>
  <c r="AG50" i="97"/>
  <c r="AD56" i="101"/>
  <c r="AD50" s="1"/>
  <c r="AM50" i="97"/>
  <c r="AS34"/>
  <c r="AS55"/>
  <c r="AS50" s="1"/>
  <c r="AC52"/>
  <c r="AF31" i="101"/>
  <c r="AM17" i="69"/>
  <c r="AW17"/>
  <c r="AO85" i="66"/>
  <c r="AO73"/>
  <c r="AG80"/>
  <c r="AH80"/>
  <c r="AK73"/>
  <c r="AL85"/>
  <c r="AP80" i="65"/>
  <c r="AO68"/>
  <c r="AG67"/>
  <c r="AG79"/>
  <c r="AL67" i="102"/>
  <c r="AF60"/>
  <c r="AV60"/>
  <c r="AH80" i="65"/>
  <c r="AH68"/>
  <c r="AS67"/>
  <c r="AT79"/>
  <c r="AV50" i="101"/>
  <c r="AI24" i="97"/>
  <c r="AF24" i="101"/>
  <c r="AV24"/>
  <c r="AQ24"/>
  <c r="AD24"/>
  <c r="AO34"/>
  <c r="AN25"/>
  <c r="AN24" s="1"/>
  <c r="AC31" i="97"/>
  <c r="AS26"/>
  <c r="AP29" i="101"/>
  <c r="AP24" s="1"/>
  <c r="AE28" i="97"/>
  <c r="AW71" i="102"/>
  <c r="F6" i="71"/>
  <c r="AK60" i="65"/>
  <c r="AK36" i="66"/>
  <c r="AK77" i="67"/>
  <c r="AK11" i="70"/>
  <c r="AN69" i="65"/>
  <c r="F7" i="71"/>
  <c r="AI79" i="66"/>
  <c r="AM79" i="102"/>
  <c r="AN79"/>
  <c r="AS78"/>
  <c r="AO60"/>
  <c r="AP82" s="1"/>
  <c r="AJ68"/>
  <c r="AS79" i="66"/>
  <c r="AT79"/>
  <c r="AK73" i="75"/>
  <c r="AV23" i="74"/>
  <c r="AD33" i="76"/>
  <c r="AV27" i="74"/>
  <c r="AW27"/>
  <c r="AE66" i="77"/>
  <c r="AV48"/>
  <c r="AM71" i="75"/>
  <c r="AV78" i="102"/>
  <c r="AV36" i="76"/>
  <c r="AG47" i="77"/>
  <c r="AW46"/>
  <c r="AF46"/>
  <c r="AH63"/>
  <c r="AC72" i="66"/>
  <c r="AD84"/>
  <c r="AS51" i="77"/>
  <c r="AF57" i="75"/>
  <c r="AV61" i="66"/>
  <c r="AG92" i="100"/>
  <c r="AD74" i="75"/>
  <c r="AJ49"/>
  <c r="AQ65"/>
  <c r="AD64"/>
  <c r="AG54"/>
  <c r="AB74"/>
  <c r="AK74"/>
  <c r="AW51" i="65"/>
  <c r="AW9" i="73" s="1"/>
  <c r="AW10" s="1"/>
  <c r="AW6" i="69"/>
  <c r="AW6" i="68"/>
  <c r="AW60" i="65"/>
  <c r="AW63" s="1"/>
  <c r="AW11" i="70"/>
  <c r="AW36" i="66"/>
  <c r="AW77" i="67"/>
  <c r="AW35" i="74"/>
  <c r="AU55" i="75"/>
  <c r="AV45" i="77"/>
  <c r="AL70" i="102"/>
  <c r="AV47" i="77"/>
  <c r="AP57" i="75"/>
  <c r="AS57"/>
  <c r="AL49"/>
  <c r="AB73"/>
  <c r="AK68"/>
  <c r="AN65"/>
  <c r="AL48"/>
  <c r="AK54"/>
  <c r="AJ56"/>
  <c r="AG58"/>
  <c r="AM74"/>
  <c r="AA48"/>
  <c r="AT74"/>
  <c r="AW34" i="74"/>
  <c r="AM27" i="101"/>
  <c r="AM33"/>
  <c r="AM29"/>
  <c r="AM28"/>
  <c r="AM55"/>
  <c r="AM50" s="1"/>
  <c r="AS57"/>
  <c r="AS26"/>
  <c r="AS34"/>
  <c r="AS51"/>
  <c r="AS32"/>
  <c r="AS52"/>
  <c r="AS30"/>
  <c r="AM31"/>
  <c r="AJ29"/>
  <c r="AJ27"/>
  <c r="AJ58"/>
  <c r="AJ26"/>
  <c r="AJ25"/>
  <c r="AJ34"/>
  <c r="AJ28"/>
  <c r="AJ30"/>
  <c r="AJ55"/>
  <c r="AJ56"/>
  <c r="AJ57"/>
  <c r="AJ52"/>
  <c r="AJ53"/>
  <c r="AJ33"/>
  <c r="AJ54"/>
  <c r="AJ51"/>
  <c r="AH28"/>
  <c r="AH33"/>
  <c r="AH56"/>
  <c r="AH27"/>
  <c r="AH31"/>
  <c r="AH30"/>
  <c r="AH26"/>
  <c r="AH58"/>
  <c r="AH52"/>
  <c r="AH55"/>
  <c r="AH53"/>
  <c r="AH54"/>
  <c r="AH57"/>
  <c r="AH29"/>
  <c r="AS53"/>
  <c r="AR51"/>
  <c r="AR27"/>
  <c r="AR29"/>
  <c r="AR33"/>
  <c r="AR55"/>
  <c r="AR25"/>
  <c r="AR53"/>
  <c r="AR30"/>
  <c r="AR32"/>
  <c r="AR31"/>
  <c r="AR54"/>
  <c r="AR26"/>
  <c r="AR56"/>
  <c r="AR57"/>
  <c r="AR28"/>
  <c r="AR58"/>
  <c r="AR52"/>
  <c r="AR34"/>
  <c r="AE31"/>
  <c r="AE51"/>
  <c r="AE27"/>
  <c r="AE33"/>
  <c r="AE32"/>
  <c r="AE53"/>
  <c r="AE26"/>
  <c r="AE58"/>
  <c r="AE30"/>
  <c r="AE55"/>
  <c r="AE54"/>
  <c r="AE57"/>
  <c r="AE28"/>
  <c r="AE56"/>
  <c r="AE52"/>
  <c r="AE34"/>
  <c r="AB29"/>
  <c r="AB30"/>
  <c r="AB57"/>
  <c r="AB56"/>
  <c r="AB34"/>
  <c r="AB25"/>
  <c r="AB28"/>
  <c r="AB52"/>
  <c r="AB58"/>
  <c r="AB27"/>
  <c r="AB26"/>
  <c r="AB54"/>
  <c r="AB33"/>
  <c r="AB55"/>
  <c r="AB51"/>
  <c r="AB53"/>
  <c r="AL52"/>
  <c r="AL53"/>
  <c r="AL30"/>
  <c r="AL56"/>
  <c r="AL29"/>
  <c r="AL33"/>
  <c r="AL57"/>
  <c r="AL26"/>
  <c r="AL27"/>
  <c r="AL31"/>
  <c r="AL58"/>
  <c r="AL34"/>
  <c r="AL54"/>
  <c r="AL25"/>
  <c r="AL32"/>
  <c r="AL51"/>
  <c r="AA58"/>
  <c r="AA57"/>
  <c r="AA54"/>
  <c r="AA56"/>
  <c r="AA26"/>
  <c r="AA30"/>
  <c r="AA55"/>
  <c r="AA28"/>
  <c r="AA29"/>
  <c r="AA53"/>
  <c r="AA27"/>
  <c r="AA51"/>
  <c r="AA31"/>
  <c r="AA34"/>
  <c r="AA32"/>
  <c r="AA52"/>
  <c r="AA33"/>
  <c r="AS29"/>
  <c r="AU10"/>
  <c r="AU29" s="1"/>
  <c r="AO29"/>
  <c r="AG32"/>
  <c r="AG33"/>
  <c r="AG31"/>
  <c r="AG25"/>
  <c r="AB34" i="97"/>
  <c r="AB55"/>
  <c r="AB52"/>
  <c r="AB51"/>
  <c r="AB25"/>
  <c r="AB29"/>
  <c r="AB57"/>
  <c r="AB31"/>
  <c r="AB58"/>
  <c r="AB54"/>
  <c r="AB26"/>
  <c r="AB27"/>
  <c r="AB33"/>
  <c r="AB56"/>
  <c r="AB30"/>
  <c r="AB53"/>
  <c r="AU53"/>
  <c r="AU31"/>
  <c r="AU55"/>
  <c r="AU52"/>
  <c r="AU33"/>
  <c r="AU54"/>
  <c r="AU30"/>
  <c r="AU25"/>
  <c r="AU32"/>
  <c r="AU57"/>
  <c r="AU34"/>
  <c r="AU26"/>
  <c r="AU58"/>
  <c r="AU28"/>
  <c r="AU29"/>
  <c r="AU51"/>
  <c r="AT34"/>
  <c r="AT56"/>
  <c r="AT26"/>
  <c r="AT52"/>
  <c r="AT54"/>
  <c r="AT33"/>
  <c r="AT32"/>
  <c r="AT29"/>
  <c r="AT28"/>
  <c r="AT58"/>
  <c r="AT30"/>
  <c r="AT27"/>
  <c r="AT57"/>
  <c r="AT25"/>
  <c r="AT53"/>
  <c r="AT55"/>
  <c r="AT31"/>
  <c r="AD57"/>
  <c r="AD55"/>
  <c r="AD58"/>
  <c r="AD33"/>
  <c r="AD34"/>
  <c r="AD27"/>
  <c r="AD25"/>
  <c r="AD26"/>
  <c r="AD31"/>
  <c r="AD51"/>
  <c r="AD52"/>
  <c r="AD56"/>
  <c r="AD32"/>
  <c r="AD53"/>
  <c r="AD29"/>
  <c r="AD30"/>
  <c r="AD54"/>
  <c r="AD28"/>
  <c r="AB28"/>
  <c r="AA31"/>
  <c r="AA32"/>
  <c r="AA52"/>
  <c r="AA33"/>
  <c r="AA26"/>
  <c r="AA55"/>
  <c r="AA56"/>
  <c r="AA57"/>
  <c r="AA53"/>
  <c r="AA28"/>
  <c r="AA25"/>
  <c r="AA54"/>
  <c r="AA51"/>
  <c r="AA30"/>
  <c r="AA58"/>
  <c r="AA29"/>
  <c r="AA27"/>
  <c r="AK58"/>
  <c r="AK29"/>
  <c r="AK56"/>
  <c r="AK33"/>
  <c r="AK52"/>
  <c r="AK31"/>
  <c r="AK57"/>
  <c r="AK30"/>
  <c r="AK51"/>
  <c r="AK53"/>
  <c r="AK28"/>
  <c r="AK54"/>
  <c r="AK27"/>
  <c r="AK25"/>
  <c r="AK55"/>
  <c r="AK26"/>
  <c r="AF27"/>
  <c r="AF29"/>
  <c r="AF31"/>
  <c r="AF25"/>
  <c r="AF58"/>
  <c r="AF53"/>
  <c r="AF52"/>
  <c r="AF34"/>
  <c r="AF57"/>
  <c r="AF33"/>
  <c r="AF56"/>
  <c r="AF26"/>
  <c r="AF32"/>
  <c r="AF30"/>
  <c r="AF55"/>
  <c r="AA34"/>
  <c r="AU27"/>
  <c r="AJ52"/>
  <c r="AJ50" s="1"/>
  <c r="AV53"/>
  <c r="AV50" s="1"/>
  <c r="AL25"/>
  <c r="AL24" s="1"/>
  <c r="AE25"/>
  <c r="AE53"/>
  <c r="AE54"/>
  <c r="AC55"/>
  <c r="AL58"/>
  <c r="AL56"/>
  <c r="AL57"/>
  <c r="AE32"/>
  <c r="AE52"/>
  <c r="AS66" i="75"/>
  <c r="AK49"/>
  <c r="AL65"/>
  <c r="AN54"/>
  <c r="AN70"/>
  <c r="AK23" i="74"/>
  <c r="AC51" i="75"/>
  <c r="AH49"/>
  <c r="AH65"/>
  <c r="AU65"/>
  <c r="AT65"/>
  <c r="AK65"/>
  <c r="AD36" i="74"/>
  <c r="AD27"/>
  <c r="AL27"/>
  <c r="AL36"/>
  <c r="AF32"/>
  <c r="AR27"/>
  <c r="AG51" i="75"/>
  <c r="AR35" i="74"/>
  <c r="AP35" i="75"/>
  <c r="AP9" i="74"/>
  <c r="AU69" i="75"/>
  <c r="AT53"/>
  <c r="AD54"/>
  <c r="AE70"/>
  <c r="AT7" i="74"/>
  <c r="AB52" i="75"/>
  <c r="AS52"/>
  <c r="AG52"/>
  <c r="AD52"/>
  <c r="AF35" i="74"/>
  <c r="AJ23"/>
  <c r="AI69" i="75"/>
  <c r="AB48"/>
  <c r="AS9" i="74"/>
  <c r="AN55" i="75"/>
  <c r="AM55"/>
  <c r="AR55"/>
  <c r="AG55"/>
  <c r="AD55"/>
  <c r="AS35" i="74"/>
  <c r="AA52" i="75"/>
  <c r="AJ74"/>
  <c r="AJ73"/>
  <c r="AD68"/>
  <c r="AB64"/>
  <c r="AF23" i="74"/>
  <c r="AP70" i="75"/>
  <c r="AP8" i="74"/>
  <c r="AB58" i="75"/>
  <c r="AK70"/>
  <c r="AD17"/>
  <c r="AC8" i="74"/>
  <c r="AC35" s="1"/>
  <c r="AE32" i="75"/>
  <c r="AP37"/>
  <c r="Z5"/>
  <c r="AH34"/>
  <c r="AI66" s="1"/>
  <c r="AN52"/>
  <c r="AV74"/>
  <c r="AU74"/>
  <c r="AP65"/>
  <c r="AP49"/>
  <c r="AT35"/>
  <c r="AT9" i="74"/>
  <c r="AP74" i="75"/>
  <c r="AL17"/>
  <c r="AL36"/>
  <c r="AO68"/>
  <c r="AB17"/>
  <c r="AB38"/>
  <c r="AC70" s="1"/>
  <c r="AQ70"/>
  <c r="AS38"/>
  <c r="AS17"/>
  <c r="AO41"/>
  <c r="AB39"/>
  <c r="AH39"/>
  <c r="AH73"/>
  <c r="AG73"/>
  <c r="AS49"/>
  <c r="AS65"/>
  <c r="AQ57"/>
  <c r="AQ73"/>
  <c r="Z22"/>
  <c r="Z39"/>
  <c r="AT73"/>
  <c r="AT57"/>
  <c r="AK72"/>
  <c r="AK32"/>
  <c r="AK5"/>
  <c r="AQ56"/>
  <c r="AO56"/>
  <c r="AH56"/>
  <c r="AV65"/>
  <c r="AU49"/>
  <c r="AB5"/>
  <c r="AQ39"/>
  <c r="AC39"/>
  <c r="AU40"/>
  <c r="AE69"/>
  <c r="AF52"/>
  <c r="AN32"/>
  <c r="AN5"/>
  <c r="AT32"/>
  <c r="AE14"/>
  <c r="AM5"/>
  <c r="AI38"/>
  <c r="AH32"/>
  <c r="AH5"/>
  <c r="AB49"/>
  <c r="AA17"/>
  <c r="AP40"/>
  <c r="AD5"/>
  <c r="AF54"/>
  <c r="AI36"/>
  <c r="AI17"/>
  <c r="AI39"/>
  <c r="AJ53"/>
  <c r="AQ53"/>
  <c r="AF53"/>
  <c r="AH14"/>
  <c r="AF74"/>
  <c r="AE74"/>
  <c r="AE58"/>
  <c r="AI32"/>
  <c r="AI5"/>
  <c r="AS53"/>
  <c r="AF49"/>
  <c r="AM35"/>
  <c r="AM9" i="74"/>
  <c r="AU32" i="75"/>
  <c r="AU48" s="1"/>
  <c r="AU5"/>
  <c r="AV69"/>
  <c r="AU53"/>
  <c r="AR5"/>
  <c r="AR32"/>
  <c r="AR64" s="1"/>
  <c r="AN35"/>
  <c r="AN67" s="1"/>
  <c r="AN9" i="74"/>
  <c r="AD70" i="75"/>
  <c r="AV52"/>
  <c r="AQ52"/>
  <c r="AE56"/>
  <c r="AF72"/>
  <c r="AR73"/>
  <c r="AR57"/>
  <c r="AD49"/>
  <c r="AD65"/>
  <c r="AE65"/>
  <c r="AO65"/>
  <c r="AO49"/>
  <c r="AU34"/>
  <c r="AV66" s="1"/>
  <c r="AU8" i="74"/>
  <c r="AV35" s="1"/>
  <c r="AJ9"/>
  <c r="AJ35" i="75"/>
  <c r="AO5"/>
  <c r="AO32"/>
  <c r="AP5"/>
  <c r="AP32"/>
  <c r="Z8" i="74"/>
  <c r="AW26" s="1"/>
  <c r="Z34" i="75"/>
  <c r="AT34"/>
  <c r="AT8" i="74"/>
  <c r="AC69" i="75"/>
  <c r="AB53"/>
  <c r="AO74"/>
  <c r="AO58"/>
  <c r="AR36"/>
  <c r="AR17"/>
  <c r="AG5"/>
  <c r="AG32"/>
  <c r="AG48" s="1"/>
  <c r="AB68"/>
  <c r="AM69"/>
  <c r="AN69"/>
  <c r="AV4"/>
  <c r="AW4" s="1"/>
  <c r="AX4" s="1"/>
  <c r="AY4" s="1"/>
  <c r="AZ4" s="1"/>
  <c r="BA4" s="1"/>
  <c r="BB4" s="1"/>
  <c r="BC4" s="1"/>
  <c r="BD4" s="1"/>
  <c r="BE4" s="1"/>
  <c r="AI49"/>
  <c r="AI65"/>
  <c r="AJ65"/>
  <c r="AK71"/>
  <c r="AL71"/>
  <c r="AK55"/>
  <c r="AV51"/>
  <c r="AW51"/>
  <c r="AV48"/>
  <c r="AW48"/>
  <c r="AH70"/>
  <c r="AV57"/>
  <c r="AW57"/>
  <c r="AV58"/>
  <c r="AW58"/>
  <c r="AV55"/>
  <c r="AW55"/>
  <c r="AU54"/>
  <c r="AV54"/>
  <c r="AW54"/>
  <c r="AW53"/>
  <c r="AV53"/>
  <c r="AE53"/>
  <c r="AC56"/>
  <c r="AV49"/>
  <c r="AW49"/>
  <c r="AW52"/>
  <c r="AM56"/>
  <c r="AV56"/>
  <c r="AW56"/>
  <c r="AH26" i="74"/>
  <c r="AM66" i="75"/>
  <c r="AL69"/>
  <c r="AJ5"/>
  <c r="AJ32"/>
  <c r="AF5"/>
  <c r="AF32"/>
  <c r="AM49"/>
  <c r="AM65"/>
  <c r="AW67" i="65"/>
  <c r="AW79"/>
  <c r="AW71"/>
  <c r="AW83"/>
  <c r="I7" i="104" l="1"/>
  <c r="AG32" i="74"/>
  <c r="AB72" i="65"/>
  <c r="AB63"/>
  <c r="AB75" s="1"/>
  <c r="AS67" i="66"/>
  <c r="AM67"/>
  <c r="AI80"/>
  <c r="AM35" i="74"/>
  <c r="E10" i="90"/>
  <c r="AN71" i="102"/>
  <c r="AD71"/>
  <c r="AC71"/>
  <c r="AB77" i="67"/>
  <c r="AU71" i="102"/>
  <c r="AL50" i="66"/>
  <c r="E5" i="90"/>
  <c r="E7"/>
  <c r="E8"/>
  <c r="AE36" i="66"/>
  <c r="AE11" i="70"/>
  <c r="AE60" i="65"/>
  <c r="AE72" s="1"/>
  <c r="AM83" i="66"/>
  <c r="AF71" i="77"/>
  <c r="AF34" i="76"/>
  <c r="AN35" i="74"/>
  <c r="AN32"/>
  <c r="AB34" i="76"/>
  <c r="AL66" i="75"/>
  <c r="AK71" i="102"/>
  <c r="AW66"/>
  <c r="AB66"/>
  <c r="AP66"/>
  <c r="AD66"/>
  <c r="AB77"/>
  <c r="AQ66"/>
  <c r="AF32" i="76"/>
  <c r="AO67" i="75"/>
  <c r="AI24" i="76"/>
  <c r="AI10"/>
  <c r="AC51" i="65"/>
  <c r="AC9" i="73" s="1"/>
  <c r="AC10" s="1"/>
  <c r="AJ33" i="76"/>
  <c r="AE77" i="67"/>
  <c r="E11" i="90"/>
  <c r="E12"/>
  <c r="AF8" i="69"/>
  <c r="AF16" s="1"/>
  <c r="AF14"/>
  <c r="AJ24" i="97"/>
  <c r="AP23" i="74"/>
  <c r="AW23"/>
  <c r="AF55" i="77"/>
  <c r="AP72" i="65"/>
  <c r="AJ32" i="76"/>
  <c r="AQ25" i="70"/>
  <c r="AQ23"/>
  <c r="AS32" i="76"/>
  <c r="AR32"/>
  <c r="AQ18" i="70"/>
  <c r="AM6" i="68"/>
  <c r="AN22" s="1"/>
  <c r="AM6" i="69"/>
  <c r="AC6" i="68"/>
  <c r="AC6" i="69"/>
  <c r="AE79" i="66"/>
  <c r="AF79"/>
  <c r="AU23" i="74"/>
  <c r="AE23"/>
  <c r="AN81" i="65"/>
  <c r="AM81"/>
  <c r="AJ10" i="76"/>
  <c r="AJ14" s="1"/>
  <c r="AO55" i="77"/>
  <c r="AR18" i="76"/>
  <c r="AQ19" i="70"/>
  <c r="AG23" i="74"/>
  <c r="AB6" i="69"/>
  <c r="AC22" s="1"/>
  <c r="AC50" i="101"/>
  <c r="AD79" i="65"/>
  <c r="AL82" i="102"/>
  <c r="AN66"/>
  <c r="AN77"/>
  <c r="AN23" i="74"/>
  <c r="AC24" i="97"/>
  <c r="AU32" i="76"/>
  <c r="AM75" i="65"/>
  <c r="AG66" i="75"/>
  <c r="AQ22" i="70"/>
  <c r="AB51" i="65"/>
  <c r="AB9" i="73" s="1"/>
  <c r="AB10" s="1"/>
  <c r="AG50" i="101"/>
  <c r="AP71" i="77"/>
  <c r="AK66" i="75"/>
  <c r="AR67"/>
  <c r="AS67"/>
  <c r="AJ24" i="76"/>
  <c r="G7" i="104"/>
  <c r="AT50" i="101"/>
  <c r="AQ32" i="74"/>
  <c r="AO23"/>
  <c r="AH23"/>
  <c r="AC24" i="101"/>
  <c r="AN14" i="76"/>
  <c r="AN17"/>
  <c r="AG10" i="67"/>
  <c r="AB5" i="74"/>
  <c r="AB23" s="1"/>
  <c r="AO32"/>
  <c r="AK26"/>
  <c r="AL67" i="75"/>
  <c r="AW55" i="77"/>
  <c r="AF51" i="75"/>
  <c r="AB36" i="74"/>
  <c r="AI50" i="66"/>
  <c r="AL34" i="76"/>
  <c r="AV32"/>
  <c r="AL71" i="77"/>
  <c r="AK79" i="66"/>
  <c r="AM72" i="65"/>
  <c r="J9" i="104"/>
  <c r="Z10" i="76"/>
  <c r="AL28" s="1"/>
  <c r="AQ32"/>
  <c r="AI31" i="67"/>
  <c r="AV79" i="66"/>
  <c r="AT24" i="76"/>
  <c r="AG10"/>
  <c r="AG16" s="1"/>
  <c r="AC31" i="67"/>
  <c r="AR16" i="76"/>
  <c r="AJ83" i="66"/>
  <c r="AB50"/>
  <c r="F5" i="71"/>
  <c r="AO31" i="67"/>
  <c r="AS31"/>
  <c r="AU33" i="76"/>
  <c r="AF32" i="67"/>
  <c r="AR44"/>
  <c r="AC24" i="76"/>
  <c r="AC33"/>
  <c r="AA25"/>
  <c r="AJ34"/>
  <c r="AJ25"/>
  <c r="AT23" i="74"/>
  <c r="AP34" i="76"/>
  <c r="AO34"/>
  <c r="AO25"/>
  <c r="AO10"/>
  <c r="AM23" i="74"/>
  <c r="AP44" i="67"/>
  <c r="AP66" i="75"/>
  <c r="AQ66"/>
  <c r="AE33" i="76"/>
  <c r="AD10"/>
  <c r="AD24"/>
  <c r="AA60" i="65"/>
  <c r="AA11" i="70"/>
  <c r="AA36" i="66"/>
  <c r="AA77" i="67"/>
  <c r="AC66" i="102"/>
  <c r="AC77"/>
  <c r="AD77"/>
  <c r="AF10" i="76"/>
  <c r="AG37" s="1"/>
  <c r="AN32"/>
  <c r="AJ13" i="70"/>
  <c r="AE44" i="67"/>
  <c r="AD32"/>
  <c r="AD25" i="76"/>
  <c r="AL5" i="74"/>
  <c r="AL23" s="1"/>
  <c r="AV31" i="67"/>
  <c r="AN44"/>
  <c r="AJ32"/>
  <c r="AK44"/>
  <c r="AJ71" i="102"/>
  <c r="AK82"/>
  <c r="AJ82"/>
  <c r="AS77" i="67"/>
  <c r="AS11" i="70"/>
  <c r="AS36" i="66"/>
  <c r="AS59" s="1"/>
  <c r="AG11" i="70"/>
  <c r="AG60" i="65"/>
  <c r="AG36" i="66"/>
  <c r="AG26" i="74"/>
  <c r="AM7"/>
  <c r="AS51" i="75"/>
  <c r="AV64"/>
  <c r="AG7" i="74"/>
  <c r="AD7"/>
  <c r="AD34" s="1"/>
  <c r="AR26"/>
  <c r="AR5"/>
  <c r="AR23" s="1"/>
  <c r="AS50" i="75"/>
  <c r="AI5" i="74"/>
  <c r="AB7"/>
  <c r="AB34" s="1"/>
  <c r="Z6"/>
  <c r="AT67" i="75"/>
  <c r="AD5" i="74"/>
  <c r="AT34"/>
  <c r="AK35"/>
  <c r="AR51" i="75"/>
  <c r="AA10" i="67"/>
  <c r="AS60" i="65"/>
  <c r="AS72" s="1"/>
  <c r="AK25" i="76"/>
  <c r="AU10"/>
  <c r="AU16" s="1"/>
  <c r="AU25"/>
  <c r="AJ79" i="66"/>
  <c r="AJ67"/>
  <c r="AB71" i="102"/>
  <c r="AH10" i="76"/>
  <c r="AH17" s="1"/>
  <c r="AE25"/>
  <c r="Z30" i="67"/>
  <c r="AB13" i="70"/>
  <c r="AB18" s="1"/>
  <c r="AE31" i="67"/>
  <c r="AA32"/>
  <c r="AK32"/>
  <c r="AM10"/>
  <c r="AJ44"/>
  <c r="Z10"/>
  <c r="AR31"/>
  <c r="AU32"/>
  <c r="AV32" i="74"/>
  <c r="AU32"/>
  <c r="AB10" i="67"/>
  <c r="AS33" i="76"/>
  <c r="AS24"/>
  <c r="AM31" i="67"/>
  <c r="AH32" i="74"/>
  <c r="AC10" i="67"/>
  <c r="AM34" i="76"/>
  <c r="AL25"/>
  <c r="AC44" i="67"/>
  <c r="AG6" i="69"/>
  <c r="AG6" i="68"/>
  <c r="AG51" i="65"/>
  <c r="AG9" i="73" s="1"/>
  <c r="AG10" s="1"/>
  <c r="AW37" i="76"/>
  <c r="AV19"/>
  <c r="AV16"/>
  <c r="AH33"/>
  <c r="AI34"/>
  <c r="AP32" i="67"/>
  <c r="AN32"/>
  <c r="AW30"/>
  <c r="AP25" i="76"/>
  <c r="AV25"/>
  <c r="AR25"/>
  <c r="AN25"/>
  <c r="AS13" i="70"/>
  <c r="AP24" i="76"/>
  <c r="AP33"/>
  <c r="AQ33"/>
  <c r="AP10"/>
  <c r="AA44" i="67"/>
  <c r="AR55" i="77"/>
  <c r="AK34" i="76"/>
  <c r="AL62" i="66"/>
  <c r="AM84" i="65"/>
  <c r="AH34" i="76"/>
  <c r="AM13" i="70"/>
  <c r="AM19" s="1"/>
  <c r="AQ10" i="76"/>
  <c r="AQ19" s="1"/>
  <c r="AW25"/>
  <c r="AI13" i="70"/>
  <c r="AT32" i="76"/>
  <c r="AT10"/>
  <c r="AH31" i="67"/>
  <c r="AG36" i="74"/>
  <c r="AF27"/>
  <c r="AB8" i="68"/>
  <c r="AB14"/>
  <c r="AI51" i="65"/>
  <c r="AI9" i="73" s="1"/>
  <c r="AI10" s="1"/>
  <c r="AI6" i="68"/>
  <c r="AI6" i="69"/>
  <c r="AF25" i="76"/>
  <c r="AQ32" i="67"/>
  <c r="AV33" i="76"/>
  <c r="AB10"/>
  <c r="AB16" s="1"/>
  <c r="AQ44" i="67"/>
  <c r="AS10"/>
  <c r="AJ10"/>
  <c r="AG32"/>
  <c r="AB31"/>
  <c r="AT32"/>
  <c r="AW24" i="76"/>
  <c r="AE24"/>
  <c r="AO24"/>
  <c r="AR24"/>
  <c r="AQ24"/>
  <c r="AF24"/>
  <c r="AN24"/>
  <c r="AT44" i="67"/>
  <c r="AL30"/>
  <c r="AU10"/>
  <c r="AF8" i="68"/>
  <c r="AF16" s="1"/>
  <c r="AF14"/>
  <c r="AN51" i="75"/>
  <c r="AP6" i="68"/>
  <c r="AP22" s="1"/>
  <c r="AP6" i="69"/>
  <c r="AD77" i="67"/>
  <c r="AD60" i="65"/>
  <c r="AD36" i="66"/>
  <c r="AD11" i="70"/>
  <c r="AH36" i="66"/>
  <c r="AH11" i="70"/>
  <c r="AH60" i="65"/>
  <c r="AH63" s="1"/>
  <c r="AH77" i="67"/>
  <c r="AS79" i="65"/>
  <c r="AC82" i="102"/>
  <c r="AC36" i="74"/>
  <c r="AC27"/>
  <c r="AT69" i="102"/>
  <c r="AU80"/>
  <c r="AQ51" i="65"/>
  <c r="AQ9" i="73" s="1"/>
  <c r="AQ10" s="1"/>
  <c r="AQ6" i="69"/>
  <c r="AQ6" i="68"/>
  <c r="AA6" i="69"/>
  <c r="AA51" i="65"/>
  <c r="AA9" i="73" s="1"/>
  <c r="AA10" s="1"/>
  <c r="AA6" i="68"/>
  <c r="AI63" i="65"/>
  <c r="AJ84"/>
  <c r="AI72"/>
  <c r="AQ79" i="102"/>
  <c r="AQ68"/>
  <c r="AR17" i="76"/>
  <c r="AR15"/>
  <c r="AQ68" i="65"/>
  <c r="AQ63"/>
  <c r="AQ75" s="1"/>
  <c r="AQ80"/>
  <c r="AR80"/>
  <c r="AR6" i="68"/>
  <c r="AR6" i="69"/>
  <c r="AH6"/>
  <c r="AH6" i="68"/>
  <c r="AH51" i="65"/>
  <c r="AH9" i="73" s="1"/>
  <c r="AH10" s="1"/>
  <c r="AG79" i="66"/>
  <c r="AH79"/>
  <c r="AR67" i="65"/>
  <c r="AR79"/>
  <c r="AP77" i="102"/>
  <c r="AO66"/>
  <c r="AO77"/>
  <c r="AI20" i="70"/>
  <c r="AI19"/>
  <c r="AI17"/>
  <c r="AS6" i="68"/>
  <c r="AS6" i="69"/>
  <c r="AB71" i="66"/>
  <c r="AB62"/>
  <c r="AH79" i="65"/>
  <c r="AI79"/>
  <c r="AH67"/>
  <c r="AR14" i="76"/>
  <c r="AO24" i="101"/>
  <c r="AQ50" i="97"/>
  <c r="AB14" i="69"/>
  <c r="AB22"/>
  <c r="AB8"/>
  <c r="AB16" s="1"/>
  <c r="AB19" i="70"/>
  <c r="J17" i="104"/>
  <c r="J18" s="1"/>
  <c r="J13"/>
  <c r="J14" s="1"/>
  <c r="J15"/>
  <c r="J16" s="1"/>
  <c r="E7"/>
  <c r="AS26" i="74"/>
  <c r="AL26"/>
  <c r="AN26"/>
  <c r="AU64" i="75"/>
  <c r="AN6" i="69"/>
  <c r="AN14" s="1"/>
  <c r="AW79" i="66"/>
  <c r="AD26" i="74"/>
  <c r="AO26"/>
  <c r="AB26"/>
  <c r="AU66" i="75"/>
  <c r="AN51" i="65"/>
  <c r="AN9" i="73" s="1"/>
  <c r="AN10" s="1"/>
  <c r="AU50" i="75"/>
  <c r="AJ37" i="76"/>
  <c r="AS60" i="102"/>
  <c r="AT82" s="1"/>
  <c r="AC60" i="65"/>
  <c r="AC36" i="66"/>
  <c r="AC77" i="67"/>
  <c r="AC11" i="70"/>
  <c r="AC55" i="77"/>
  <c r="AT55"/>
  <c r="AA55"/>
  <c r="AQ55"/>
  <c r="AM55"/>
  <c r="AI55"/>
  <c r="AT77" i="67"/>
  <c r="AT36" i="66"/>
  <c r="AT59" s="1"/>
  <c r="AT60" i="65"/>
  <c r="AT72" s="1"/>
  <c r="AT11" i="70"/>
  <c r="AN60" i="65"/>
  <c r="AN36" i="66"/>
  <c r="AN11" i="70"/>
  <c r="AN77" i="67"/>
  <c r="AM23" i="70"/>
  <c r="AM25"/>
  <c r="AU51" i="65"/>
  <c r="AU9" i="73" s="1"/>
  <c r="AU10" s="1"/>
  <c r="AU6" i="68"/>
  <c r="AU6" i="69"/>
  <c r="AV22" s="1"/>
  <c r="AE6"/>
  <c r="AE6" i="68"/>
  <c r="AE51" i="65"/>
  <c r="AE9" i="73" s="1"/>
  <c r="AE10" s="1"/>
  <c r="AJ80" i="66"/>
  <c r="AI68"/>
  <c r="AR77" i="102"/>
  <c r="AS77"/>
  <c r="AR66"/>
  <c r="AK16" i="76"/>
  <c r="AP55" i="77"/>
  <c r="AQ71"/>
  <c r="AF36" i="66"/>
  <c r="AF11" i="70"/>
  <c r="AF51" i="65"/>
  <c r="AF9" i="73" s="1"/>
  <c r="AF10" s="1"/>
  <c r="AF60" i="65"/>
  <c r="AV36" i="66"/>
  <c r="AV59" s="1"/>
  <c r="AV60" i="65"/>
  <c r="AW84" s="1"/>
  <c r="AV77" i="67"/>
  <c r="AV11" i="70"/>
  <c r="AS25" i="76"/>
  <c r="AS10"/>
  <c r="AS16" s="1"/>
  <c r="AT34"/>
  <c r="AD55" i="77"/>
  <c r="AK66" i="102"/>
  <c r="AK77"/>
  <c r="AR34" i="76"/>
  <c r="AQ34"/>
  <c r="AQ25"/>
  <c r="AE69" i="65"/>
  <c r="AF81"/>
  <c r="AE81"/>
  <c r="AE63"/>
  <c r="AV14" i="69"/>
  <c r="AV8"/>
  <c r="AA10" i="76"/>
  <c r="AA23"/>
  <c r="AB32"/>
  <c r="AK51" i="65"/>
  <c r="AK9" i="73" s="1"/>
  <c r="AK10" s="1"/>
  <c r="AK6" i="69"/>
  <c r="AK6" i="68"/>
  <c r="AG55" i="77"/>
  <c r="AG71"/>
  <c r="AC25" i="76"/>
  <c r="AC10"/>
  <c r="AC16" s="1"/>
  <c r="AC34"/>
  <c r="AD34"/>
  <c r="F11" i="104"/>
  <c r="AT80" i="66"/>
  <c r="AT68"/>
  <c r="AU80"/>
  <c r="AV71" i="77"/>
  <c r="AV55"/>
  <c r="AH55"/>
  <c r="AH71"/>
  <c r="AP13" i="70"/>
  <c r="AP23" s="1"/>
  <c r="AU77" i="67"/>
  <c r="AU11" i="70"/>
  <c r="AU60" i="65"/>
  <c r="AU36" i="66"/>
  <c r="AT51" i="65"/>
  <c r="AT9" i="73" s="1"/>
  <c r="AT10" s="1"/>
  <c r="AT6" i="69"/>
  <c r="AT6" i="68"/>
  <c r="AL14" i="76"/>
  <c r="AL17"/>
  <c r="AL16"/>
  <c r="AL19"/>
  <c r="AL18"/>
  <c r="AL37"/>
  <c r="AE55" i="77"/>
  <c r="AE71"/>
  <c r="AW77" i="102"/>
  <c r="AV66"/>
  <c r="AE15" i="76"/>
  <c r="AE17"/>
  <c r="AE18"/>
  <c r="AE19"/>
  <c r="AE14"/>
  <c r="AI71" i="77"/>
  <c r="AP69" i="102"/>
  <c r="AP80"/>
  <c r="AQ80"/>
  <c r="AD51" i="65"/>
  <c r="AD9" i="73" s="1"/>
  <c r="AD10" s="1"/>
  <c r="AD6" i="68"/>
  <c r="AD6" i="69"/>
  <c r="AC66" i="75"/>
  <c r="AB66"/>
  <c r="AU71" i="77"/>
  <c r="AU55"/>
  <c r="AB55"/>
  <c r="AK55"/>
  <c r="AJ55"/>
  <c r="AU79" i="65"/>
  <c r="AU67"/>
  <c r="AV79"/>
  <c r="AO77" i="67"/>
  <c r="AO11" i="70"/>
  <c r="AO36" i="66"/>
  <c r="AO60" i="65"/>
  <c r="AO63" s="1"/>
  <c r="AP87" s="1"/>
  <c r="AT67"/>
  <c r="AT63"/>
  <c r="AT75" s="1"/>
  <c r="AM79" i="66"/>
  <c r="AN79"/>
  <c r="AH18" i="76"/>
  <c r="AH37"/>
  <c r="AH16"/>
  <c r="AS55" i="77"/>
  <c r="AT71"/>
  <c r="AS71"/>
  <c r="AN71"/>
  <c r="AN55"/>
  <c r="AK19" i="76"/>
  <c r="AK14"/>
  <c r="AK15"/>
  <c r="AK17"/>
  <c r="AK18"/>
  <c r="AV16" i="68"/>
  <c r="AJ15" i="76"/>
  <c r="AJ16"/>
  <c r="AS28"/>
  <c r="AT28"/>
  <c r="Z19"/>
  <c r="AV28"/>
  <c r="AQ18"/>
  <c r="AQ28"/>
  <c r="AR37"/>
  <c r="D9" i="104"/>
  <c r="AW67" i="66"/>
  <c r="AK67"/>
  <c r="AL67"/>
  <c r="AI67"/>
  <c r="AO67"/>
  <c r="AD67"/>
  <c r="AP67"/>
  <c r="AQ67"/>
  <c r="Z62"/>
  <c r="AL74" s="1"/>
  <c r="AF67"/>
  <c r="AE67"/>
  <c r="AT67"/>
  <c r="AG67"/>
  <c r="AV67"/>
  <c r="AA67"/>
  <c r="AR67"/>
  <c r="AU67"/>
  <c r="AB67"/>
  <c r="AN67"/>
  <c r="AC67"/>
  <c r="H7" i="104"/>
  <c r="D27"/>
  <c r="AP26" i="74"/>
  <c r="AL50" i="75"/>
  <c r="AU26" i="74"/>
  <c r="AW50" i="75"/>
  <c r="AC50" i="97"/>
  <c r="AS24"/>
  <c r="AI19" i="76"/>
  <c r="AI14"/>
  <c r="AI18"/>
  <c r="AU17"/>
  <c r="AU37"/>
  <c r="AM86" i="66"/>
  <c r="AO81" i="65"/>
  <c r="AO69"/>
  <c r="AP81"/>
  <c r="AQ82" i="102"/>
  <c r="AR82"/>
  <c r="AQ71"/>
  <c r="AI82"/>
  <c r="AH82"/>
  <c r="AE50" i="97"/>
  <c r="AE24"/>
  <c r="AT24"/>
  <c r="AU50"/>
  <c r="AG24" i="101"/>
  <c r="AL50"/>
  <c r="AL24"/>
  <c r="AH24"/>
  <c r="AP59" i="66"/>
  <c r="AP50"/>
  <c r="AW59"/>
  <c r="AW62" s="1"/>
  <c r="D10" i="90"/>
  <c r="AJ6" i="69"/>
  <c r="AJ6" i="68"/>
  <c r="AR72" i="65"/>
  <c r="AR84"/>
  <c r="AR63"/>
  <c r="AR59" i="66"/>
  <c r="AR50"/>
  <c r="AJ51" i="65"/>
  <c r="AJ9" i="73" s="1"/>
  <c r="AJ10" s="1"/>
  <c r="AR13" i="70"/>
  <c r="AR23" s="1"/>
  <c r="AO14" i="68"/>
  <c r="AO8"/>
  <c r="AO14" i="69"/>
  <c r="AO8"/>
  <c r="AP22"/>
  <c r="AP75" i="65"/>
  <c r="AV26" i="74"/>
  <c r="AW13" i="70"/>
  <c r="AW50" i="66"/>
  <c r="AW14" i="69"/>
  <c r="AW22"/>
  <c r="AW8"/>
  <c r="AW85" i="66"/>
  <c r="AV73"/>
  <c r="AV85"/>
  <c r="AV62"/>
  <c r="AN14" i="68"/>
  <c r="AN8"/>
  <c r="AL84" i="65"/>
  <c r="AK72"/>
  <c r="AK63"/>
  <c r="AK84"/>
  <c r="AJ86" i="66"/>
  <c r="AL22" i="68"/>
  <c r="AL8"/>
  <c r="AL14"/>
  <c r="AW72" i="65"/>
  <c r="AW14" i="68"/>
  <c r="AW22"/>
  <c r="AW8"/>
  <c r="AO71" i="102"/>
  <c r="AO82"/>
  <c r="AK13" i="70"/>
  <c r="AK23" s="1"/>
  <c r="AK59" i="66"/>
  <c r="AK50"/>
  <c r="AO22" i="68"/>
  <c r="AW82" i="102"/>
  <c r="AV82"/>
  <c r="AV71"/>
  <c r="AG82"/>
  <c r="AF82"/>
  <c r="AF71"/>
  <c r="AT71"/>
  <c r="AU82"/>
  <c r="AO22" i="69"/>
  <c r="AL8"/>
  <c r="AL14"/>
  <c r="AM22"/>
  <c r="AL22"/>
  <c r="AM14" i="76"/>
  <c r="AM37"/>
  <c r="AM17"/>
  <c r="AN37"/>
  <c r="AM19"/>
  <c r="AM16"/>
  <c r="AM18"/>
  <c r="AA50" i="101"/>
  <c r="AB24"/>
  <c r="AE24"/>
  <c r="AR24"/>
  <c r="AH50"/>
  <c r="AJ24"/>
  <c r="AU57"/>
  <c r="AU56"/>
  <c r="AU32"/>
  <c r="AU31"/>
  <c r="AU26"/>
  <c r="AU55"/>
  <c r="AU54"/>
  <c r="AU28"/>
  <c r="AU51"/>
  <c r="AU30"/>
  <c r="AU53"/>
  <c r="AU25"/>
  <c r="AU52"/>
  <c r="AU58"/>
  <c r="AU33"/>
  <c r="AU27"/>
  <c r="AA24"/>
  <c r="AB50"/>
  <c r="AE50"/>
  <c r="AU34"/>
  <c r="AR50"/>
  <c r="AJ50"/>
  <c r="AS50"/>
  <c r="AS24"/>
  <c r="AM24"/>
  <c r="AF50" i="97"/>
  <c r="AK50"/>
  <c r="AD24"/>
  <c r="AT50"/>
  <c r="AU24"/>
  <c r="AB50"/>
  <c r="AL50"/>
  <c r="AF24"/>
  <c r="AK24"/>
  <c r="AA50"/>
  <c r="AA24"/>
  <c r="AD50"/>
  <c r="AB24"/>
  <c r="AS68" i="75"/>
  <c r="AR68"/>
  <c r="AR52"/>
  <c r="AT50"/>
  <c r="AT66"/>
  <c r="AI26" i="74"/>
  <c r="AE26"/>
  <c r="AQ26"/>
  <c r="AF26"/>
  <c r="AJ26"/>
  <c r="AM26"/>
  <c r="AP7"/>
  <c r="AO7"/>
  <c r="AJ27"/>
  <c r="AK36"/>
  <c r="AJ36"/>
  <c r="AN27"/>
  <c r="AN36"/>
  <c r="AO36"/>
  <c r="AR48" i="75"/>
  <c r="AU7" i="74"/>
  <c r="AV34" s="1"/>
  <c r="AM27"/>
  <c r="AM36"/>
  <c r="AI7"/>
  <c r="AI71" i="75"/>
  <c r="AI55"/>
  <c r="AI52"/>
  <c r="AI68"/>
  <c r="AJ68"/>
  <c r="AP72"/>
  <c r="AP56"/>
  <c r="AQ72"/>
  <c r="AH48"/>
  <c r="AH64"/>
  <c r="AM34" i="74"/>
  <c r="AT48" i="75"/>
  <c r="AT64"/>
  <c r="AN64"/>
  <c r="AN48"/>
  <c r="AV72"/>
  <c r="AU56"/>
  <c r="AU72"/>
  <c r="AK7" i="74"/>
  <c r="AP73" i="75"/>
  <c r="AO57"/>
  <c r="AO73"/>
  <c r="AS5" i="74"/>
  <c r="AS32" s="1"/>
  <c r="AM68" i="75"/>
  <c r="AL52"/>
  <c r="AL68"/>
  <c r="AU67"/>
  <c r="AT51"/>
  <c r="Z28"/>
  <c r="Z7" i="74"/>
  <c r="AE48" i="75"/>
  <c r="AE64"/>
  <c r="AC26" i="74"/>
  <c r="AP35"/>
  <c r="AS27"/>
  <c r="AS36"/>
  <c r="AC50" i="75"/>
  <c r="AD35" i="74"/>
  <c r="AP67" i="75"/>
  <c r="AP51"/>
  <c r="AQ67"/>
  <c r="AA26" i="74"/>
  <c r="AG50" i="75"/>
  <c r="AD50"/>
  <c r="AR32" i="74"/>
  <c r="AT26"/>
  <c r="AT35"/>
  <c r="AV50" i="75"/>
  <c r="AB50"/>
  <c r="AO50"/>
  <c r="AP50"/>
  <c r="AR50"/>
  <c r="AK50"/>
  <c r="AN50"/>
  <c r="AJ50"/>
  <c r="AI50"/>
  <c r="Z44"/>
  <c r="AQ50"/>
  <c r="AM50"/>
  <c r="AA50"/>
  <c r="AE50"/>
  <c r="AP64"/>
  <c r="AP48"/>
  <c r="AQ64"/>
  <c r="AO64"/>
  <c r="AO48"/>
  <c r="AJ67"/>
  <c r="AJ51"/>
  <c r="AU35" i="74"/>
  <c r="AR7"/>
  <c r="AM67" i="75"/>
  <c r="AM51"/>
  <c r="AI64"/>
  <c r="AI48"/>
  <c r="AH9" i="74"/>
  <c r="AH35" i="75"/>
  <c r="AI23" i="74"/>
  <c r="AJ32"/>
  <c r="AI32"/>
  <c r="AA5"/>
  <c r="AH7"/>
  <c r="AI54" i="75"/>
  <c r="AI70"/>
  <c r="AJ70"/>
  <c r="AE9" i="74"/>
  <c r="AE35" i="75"/>
  <c r="AN7" i="74"/>
  <c r="AC55" i="75"/>
  <c r="AD71"/>
  <c r="AC71"/>
  <c r="AR71"/>
  <c r="AQ55"/>
  <c r="AQ71"/>
  <c r="AK48"/>
  <c r="AL64"/>
  <c r="AH71"/>
  <c r="AH55"/>
  <c r="AB71"/>
  <c r="AB55"/>
  <c r="AS54"/>
  <c r="AT70"/>
  <c r="AS70"/>
  <c r="AB70"/>
  <c r="AB54"/>
  <c r="AT36" i="74"/>
  <c r="AT27"/>
  <c r="AH66" i="75"/>
  <c r="AH50"/>
  <c r="AP69"/>
  <c r="AQ69"/>
  <c r="AP53"/>
  <c r="AD32" i="74"/>
  <c r="AE32"/>
  <c r="AD23"/>
  <c r="AQ35"/>
  <c r="AJ71" i="75"/>
  <c r="AF50"/>
  <c r="AS64"/>
  <c r="AP36" i="74"/>
  <c r="AQ36"/>
  <c r="AP27"/>
  <c r="AK67" i="75"/>
  <c r="AU36" i="74"/>
  <c r="AF64" i="75"/>
  <c r="AF48"/>
  <c r="AG64"/>
  <c r="AJ64"/>
  <c r="AJ48"/>
  <c r="AK64"/>
  <c r="AF7" i="74"/>
  <c r="AJ7"/>
  <c r="AW75" i="65"/>
  <c r="AC32" i="74" l="1"/>
  <c r="AC34"/>
  <c r="AN8" i="69"/>
  <c r="AJ19" i="76"/>
  <c r="AM20" i="70"/>
  <c r="AM24"/>
  <c r="AL32" i="74"/>
  <c r="AN22" i="69"/>
  <c r="AQ87" i="65"/>
  <c r="AT84"/>
  <c r="AJ17" i="76"/>
  <c r="AM22" i="70"/>
  <c r="AM17"/>
  <c r="AE13"/>
  <c r="AE23" s="1"/>
  <c r="AB32" i="74"/>
  <c r="AK37" i="76"/>
  <c r="AJ18"/>
  <c r="AM18" i="70"/>
  <c r="AI16" i="76"/>
  <c r="AI17"/>
  <c r="AI15"/>
  <c r="AE59" i="66"/>
  <c r="AE50"/>
  <c r="AM28" i="76"/>
  <c r="AU28"/>
  <c r="AU18"/>
  <c r="AK28"/>
  <c r="AD28"/>
  <c r="Z18"/>
  <c r="Z16"/>
  <c r="AJ28"/>
  <c r="AB25" i="70"/>
  <c r="AC14" i="69"/>
  <c r="AC8"/>
  <c r="AM14" i="68"/>
  <c r="AM8"/>
  <c r="AM16" s="1"/>
  <c r="AM22"/>
  <c r="AV37" i="76"/>
  <c r="AU14"/>
  <c r="Z14"/>
  <c r="AP28"/>
  <c r="AR28"/>
  <c r="Z17"/>
  <c r="AA28"/>
  <c r="AB20" i="70"/>
  <c r="AC14" i="68"/>
  <c r="AC8"/>
  <c r="AC16" s="1"/>
  <c r="AC22"/>
  <c r="AU15" i="76"/>
  <c r="AU19"/>
  <c r="AN28"/>
  <c r="AB28"/>
  <c r="AE28"/>
  <c r="AB24" i="70"/>
  <c r="AO28" i="76"/>
  <c r="AM14" i="69"/>
  <c r="AM8"/>
  <c r="AM16" s="1"/>
  <c r="AS25" i="70"/>
  <c r="AS20"/>
  <c r="AS18"/>
  <c r="AS24"/>
  <c r="AS22"/>
  <c r="AS19"/>
  <c r="AW5" i="67"/>
  <c r="AM30"/>
  <c r="AS71" i="66"/>
  <c r="AS62"/>
  <c r="AS74" s="1"/>
  <c r="AF19" i="76"/>
  <c r="AF17"/>
  <c r="AF37"/>
  <c r="AF15"/>
  <c r="AF28"/>
  <c r="AF18"/>
  <c r="AF14"/>
  <c r="AQ15"/>
  <c r="AG15"/>
  <c r="AT31" i="67"/>
  <c r="AG31"/>
  <c r="AI8" i="69"/>
  <c r="AI16" s="1"/>
  <c r="AI14"/>
  <c r="AH30" i="67"/>
  <c r="AN31"/>
  <c r="AR30"/>
  <c r="AA31"/>
  <c r="AS23" i="70"/>
  <c r="AJ31" i="67"/>
  <c r="AD31"/>
  <c r="AJ17" i="70"/>
  <c r="AJ20"/>
  <c r="AJ24"/>
  <c r="AJ18"/>
  <c r="AJ19"/>
  <c r="AJ23"/>
  <c r="AJ25"/>
  <c r="AJ22"/>
  <c r="AA59" i="66"/>
  <c r="AA50"/>
  <c r="AD17" i="76"/>
  <c r="AD19"/>
  <c r="AD14"/>
  <c r="AD18"/>
  <c r="AD16"/>
  <c r="AM32" i="74"/>
  <c r="AS63" i="65"/>
  <c r="AQ16" i="76"/>
  <c r="AQ37"/>
  <c r="AG28"/>
  <c r="AH28"/>
  <c r="AH15"/>
  <c r="AH14"/>
  <c r="AE37"/>
  <c r="AG19"/>
  <c r="AG18"/>
  <c r="AB22" i="70"/>
  <c r="AB23"/>
  <c r="AH13"/>
  <c r="AB18" i="76"/>
  <c r="AB14"/>
  <c r="AB15"/>
  <c r="AB17"/>
  <c r="AB19"/>
  <c r="AF16"/>
  <c r="AI14" i="68"/>
  <c r="AI8"/>
  <c r="AI16" s="1"/>
  <c r="AI23" i="70"/>
  <c r="AI25"/>
  <c r="AI18"/>
  <c r="AI22"/>
  <c r="AI24"/>
  <c r="AG8" i="68"/>
  <c r="AG14"/>
  <c r="AG22"/>
  <c r="AU31" i="67"/>
  <c r="AI37" i="76"/>
  <c r="AG72" i="65"/>
  <c r="AG63"/>
  <c r="AG75" s="1"/>
  <c r="AV30" i="67"/>
  <c r="AA13" i="70"/>
  <c r="AA23" s="1"/>
  <c r="AS17"/>
  <c r="AQ31" i="67"/>
  <c r="Z5"/>
  <c r="AK31"/>
  <c r="AO15" i="76"/>
  <c r="AO17"/>
  <c r="AO14"/>
  <c r="AO19"/>
  <c r="AO37"/>
  <c r="AO16"/>
  <c r="AO18"/>
  <c r="AS84" i="65"/>
  <c r="AQ17" i="76"/>
  <c r="AG14"/>
  <c r="AB16" i="68"/>
  <c r="AC24"/>
  <c r="AG50" i="66"/>
  <c r="AG59"/>
  <c r="AE34" i="74"/>
  <c r="AQ14" i="76"/>
  <c r="AH19"/>
  <c r="AG17"/>
  <c r="AN13" i="70"/>
  <c r="AN23" s="1"/>
  <c r="AB17"/>
  <c r="AL5" i="67"/>
  <c r="AB30"/>
  <c r="AT19" i="76"/>
  <c r="AT17"/>
  <c r="AT16"/>
  <c r="AT14"/>
  <c r="AT18"/>
  <c r="AT15"/>
  <c r="AP15"/>
  <c r="AP18"/>
  <c r="AP16"/>
  <c r="AP19"/>
  <c r="AP37"/>
  <c r="AP17"/>
  <c r="AP14"/>
  <c r="AP31" i="67"/>
  <c r="AG22" i="69"/>
  <c r="AG14"/>
  <c r="AG8"/>
  <c r="AE30" i="67"/>
  <c r="AS50" i="66"/>
  <c r="AG13" i="70"/>
  <c r="AA72" i="65"/>
  <c r="AB84"/>
  <c r="AA63"/>
  <c r="AD15" i="76"/>
  <c r="AF31" i="67"/>
  <c r="AS30"/>
  <c r="AC30"/>
  <c r="Z15" i="76"/>
  <c r="AI28"/>
  <c r="AW28"/>
  <c r="AO30" i="67"/>
  <c r="AI30"/>
  <c r="AD13" i="70"/>
  <c r="AD23" s="1"/>
  <c r="AP14" i="69"/>
  <c r="AP8"/>
  <c r="AP16" s="1"/>
  <c r="AD59" i="66"/>
  <c r="AD50"/>
  <c r="AP8" i="68"/>
  <c r="AP16" s="1"/>
  <c r="AP14"/>
  <c r="AD72" i="65"/>
  <c r="AD63"/>
  <c r="AD75" s="1"/>
  <c r="AE84"/>
  <c r="AH8" i="69"/>
  <c r="AI22"/>
  <c r="AH14"/>
  <c r="AH22"/>
  <c r="AA14"/>
  <c r="AA8"/>
  <c r="AH84" i="65"/>
  <c r="AH72"/>
  <c r="AI84"/>
  <c r="AH75"/>
  <c r="AH87"/>
  <c r="AR14" i="69"/>
  <c r="AR8"/>
  <c r="AR22"/>
  <c r="AI75" i="65"/>
  <c r="AI87"/>
  <c r="AJ87"/>
  <c r="AQ14" i="68"/>
  <c r="AQ22"/>
  <c r="AQ8"/>
  <c r="AH23" i="70"/>
  <c r="AH25"/>
  <c r="AH17"/>
  <c r="AH18"/>
  <c r="AH22"/>
  <c r="AH19"/>
  <c r="AH24"/>
  <c r="AH20"/>
  <c r="AS22" i="69"/>
  <c r="AS8"/>
  <c r="AS14"/>
  <c r="AS22" i="68"/>
  <c r="AR8"/>
  <c r="AR22"/>
  <c r="AR14"/>
  <c r="AA8"/>
  <c r="AA14"/>
  <c r="AB22"/>
  <c r="AQ8" i="69"/>
  <c r="AQ22"/>
  <c r="AQ14"/>
  <c r="AH59" i="66"/>
  <c r="AH50"/>
  <c r="AS8" i="68"/>
  <c r="AS14"/>
  <c r="AI22"/>
  <c r="AH14"/>
  <c r="AH8"/>
  <c r="AH22"/>
  <c r="AJ74" i="66"/>
  <c r="D7" i="104"/>
  <c r="J11"/>
  <c r="J12" s="1"/>
  <c r="F7"/>
  <c r="AC28" i="76"/>
  <c r="AW71" i="66"/>
  <c r="AI74"/>
  <c r="AM74"/>
  <c r="J10" i="104"/>
  <c r="AU59" i="66"/>
  <c r="AV83" s="1"/>
  <c r="AU50"/>
  <c r="AP19" i="70"/>
  <c r="AP18"/>
  <c r="AP20"/>
  <c r="AP22"/>
  <c r="AP17"/>
  <c r="AP24"/>
  <c r="AP25"/>
  <c r="AK8" i="69"/>
  <c r="AK16" s="1"/>
  <c r="AK14"/>
  <c r="AT50" i="66"/>
  <c r="AU22" i="68"/>
  <c r="AU14"/>
  <c r="AU8"/>
  <c r="AV22"/>
  <c r="AV50" i="66"/>
  <c r="AC59"/>
  <c r="AC50"/>
  <c r="AO72" i="65"/>
  <c r="AP84"/>
  <c r="AT8" i="68"/>
  <c r="AT14"/>
  <c r="AT22"/>
  <c r="AU72" i="65"/>
  <c r="AU84"/>
  <c r="AV72"/>
  <c r="AV84"/>
  <c r="AV63"/>
  <c r="AF13" i="70"/>
  <c r="AF23" s="1"/>
  <c r="AE14" i="68"/>
  <c r="AE8"/>
  <c r="AF22"/>
  <c r="AE22"/>
  <c r="AN22" i="70"/>
  <c r="AN24"/>
  <c r="AT13"/>
  <c r="AT23" s="1"/>
  <c r="AC84" i="65"/>
  <c r="AC63"/>
  <c r="AD84"/>
  <c r="AC72"/>
  <c r="AW83" i="66"/>
  <c r="AO59"/>
  <c r="AP83" s="1"/>
  <c r="AO50"/>
  <c r="AU63" i="65"/>
  <c r="AD14" i="69"/>
  <c r="AD8"/>
  <c r="AD22"/>
  <c r="AT14"/>
  <c r="AT8"/>
  <c r="AT22"/>
  <c r="AU13" i="70"/>
  <c r="AU23" s="1"/>
  <c r="AA14" i="76"/>
  <c r="AA15"/>
  <c r="AA18"/>
  <c r="AA19"/>
  <c r="AA17"/>
  <c r="AB37"/>
  <c r="AA16"/>
  <c r="AE75" i="65"/>
  <c r="AS15" i="76"/>
  <c r="AS19"/>
  <c r="AS17"/>
  <c r="AS14"/>
  <c r="AS37"/>
  <c r="AS18"/>
  <c r="AT37"/>
  <c r="AV71" i="66"/>
  <c r="AF59"/>
  <c r="AF50"/>
  <c r="AE22" i="69"/>
  <c r="AE14"/>
  <c r="AF22"/>
  <c r="AE8"/>
  <c r="AN59" i="66"/>
  <c r="AN50"/>
  <c r="AC13" i="70"/>
  <c r="AC23" s="1"/>
  <c r="AO13"/>
  <c r="AO23" s="1"/>
  <c r="AD14" i="68"/>
  <c r="AD8"/>
  <c r="AD22"/>
  <c r="AC14" i="76"/>
  <c r="AC18"/>
  <c r="AC15"/>
  <c r="AC19"/>
  <c r="AD37"/>
  <c r="AC17"/>
  <c r="AC37"/>
  <c r="AK14" i="68"/>
  <c r="AK8"/>
  <c r="AK16" s="1"/>
  <c r="AV16" i="69"/>
  <c r="AV13" i="70"/>
  <c r="AF84" i="65"/>
  <c r="AG84"/>
  <c r="AF63"/>
  <c r="AF72"/>
  <c r="AU22" i="69"/>
  <c r="AU14"/>
  <c r="AU8"/>
  <c r="AV24" s="1"/>
  <c r="AO84" i="65"/>
  <c r="AN72"/>
  <c r="AN63"/>
  <c r="AO87" s="1"/>
  <c r="AN84"/>
  <c r="AT83" i="66"/>
  <c r="AT62"/>
  <c r="AT71"/>
  <c r="AS82" i="102"/>
  <c r="AS71"/>
  <c r="AQ74" i="66"/>
  <c r="AB74"/>
  <c r="AO75" i="65"/>
  <c r="AP71" i="66"/>
  <c r="AP62"/>
  <c r="AQ83"/>
  <c r="AO16" i="68"/>
  <c r="AP24"/>
  <c r="AS75" i="65"/>
  <c r="AS87"/>
  <c r="AT87"/>
  <c r="AR75"/>
  <c r="AR87"/>
  <c r="AK22" i="68"/>
  <c r="AJ8"/>
  <c r="AJ22"/>
  <c r="AJ14"/>
  <c r="D13" i="90"/>
  <c r="AP24" i="69"/>
  <c r="AO16"/>
  <c r="AR19" i="70"/>
  <c r="AR18"/>
  <c r="AR20"/>
  <c r="AR24"/>
  <c r="AR25"/>
  <c r="AR22"/>
  <c r="AR17"/>
  <c r="AR71" i="66"/>
  <c r="AS83"/>
  <c r="AR62"/>
  <c r="AR83"/>
  <c r="AJ8" i="69"/>
  <c r="AJ14"/>
  <c r="AK22"/>
  <c r="AJ22"/>
  <c r="AV25" i="74"/>
  <c r="AW25"/>
  <c r="AL16" i="69"/>
  <c r="AM24"/>
  <c r="AK71" i="66"/>
  <c r="AK83"/>
  <c r="AL83"/>
  <c r="AK62"/>
  <c r="AW24" i="68"/>
  <c r="AW16"/>
  <c r="AW86" i="66"/>
  <c r="AW74"/>
  <c r="AK75" i="65"/>
  <c r="AL87"/>
  <c r="AK87"/>
  <c r="AN16" i="68"/>
  <c r="AN24"/>
  <c r="AO24"/>
  <c r="AW17" i="70"/>
  <c r="AW18"/>
  <c r="AW24"/>
  <c r="AW22"/>
  <c r="AW20"/>
  <c r="AW25"/>
  <c r="AW19"/>
  <c r="AK24"/>
  <c r="AK18"/>
  <c r="AK22"/>
  <c r="AK17"/>
  <c r="AK19"/>
  <c r="AK25"/>
  <c r="AK20"/>
  <c r="AL16" i="68"/>
  <c r="AM24"/>
  <c r="AV74" i="66"/>
  <c r="AW24" i="69"/>
  <c r="AW16"/>
  <c r="AW23" i="70"/>
  <c r="AU24" i="101"/>
  <c r="AU50"/>
  <c r="AE27" i="74"/>
  <c r="AE36"/>
  <c r="AF36"/>
  <c r="AH36"/>
  <c r="AI36"/>
  <c r="AH27"/>
  <c r="AE25"/>
  <c r="AQ25"/>
  <c r="AC25"/>
  <c r="AL25"/>
  <c r="AS25"/>
  <c r="Z10"/>
  <c r="AA25"/>
  <c r="AT25"/>
  <c r="AS23"/>
  <c r="AT32"/>
  <c r="AL34"/>
  <c r="AK25"/>
  <c r="AB25"/>
  <c r="AO25"/>
  <c r="AO34"/>
  <c r="AP25"/>
  <c r="AP34"/>
  <c r="AQ34"/>
  <c r="AG25"/>
  <c r="AN34"/>
  <c r="AN25"/>
  <c r="AE51" i="75"/>
  <c r="AF67"/>
  <c r="AE67"/>
  <c r="AH25" i="74"/>
  <c r="AH34"/>
  <c r="AA23"/>
  <c r="AH51" i="75"/>
  <c r="AH67"/>
  <c r="AI67"/>
  <c r="AR25" i="74"/>
  <c r="AR34"/>
  <c r="AS34"/>
  <c r="AM25"/>
  <c r="AD25"/>
  <c r="AI34"/>
  <c r="AI25"/>
  <c r="AU25"/>
  <c r="AU34"/>
  <c r="AJ34"/>
  <c r="AK34"/>
  <c r="AJ25"/>
  <c r="AF34"/>
  <c r="AF25"/>
  <c r="AG34"/>
  <c r="AN24" i="69" l="1"/>
  <c r="AN16"/>
  <c r="AN17" i="70"/>
  <c r="AN19"/>
  <c r="AE71" i="66"/>
  <c r="AE62"/>
  <c r="AE74" s="1"/>
  <c r="AN25" i="70"/>
  <c r="AN18"/>
  <c r="AE18"/>
  <c r="AE24"/>
  <c r="AE22"/>
  <c r="AE25"/>
  <c r="AE19"/>
  <c r="AE20"/>
  <c r="AE17"/>
  <c r="AO24" i="69"/>
  <c r="AN20" i="70"/>
  <c r="AC24" i="69"/>
  <c r="AC16"/>
  <c r="AL24"/>
  <c r="AE87" i="65"/>
  <c r="AI5" i="67"/>
  <c r="AS5"/>
  <c r="AA75" i="65"/>
  <c r="AB87"/>
  <c r="AP30" i="67"/>
  <c r="AB5"/>
  <c r="AG71" i="66"/>
  <c r="AG62"/>
  <c r="AG74" s="1"/>
  <c r="AV5" i="67"/>
  <c r="AG16" i="68"/>
  <c r="AG24"/>
  <c r="AD30" i="67"/>
  <c r="AJ30"/>
  <c r="AR5"/>
  <c r="AH5"/>
  <c r="AG30"/>
  <c r="AL24" i="68"/>
  <c r="AC5" i="67"/>
  <c r="AF30"/>
  <c r="AM5"/>
  <c r="AQ30"/>
  <c r="AA24" i="70"/>
  <c r="AA18"/>
  <c r="AA22"/>
  <c r="AA20"/>
  <c r="AA25"/>
  <c r="AA17"/>
  <c r="AA19"/>
  <c r="AK30" i="67"/>
  <c r="AU30"/>
  <c r="AA71" i="66"/>
  <c r="AA62"/>
  <c r="AB83"/>
  <c r="AT30" i="67"/>
  <c r="AW94"/>
  <c r="AG16" i="69"/>
  <c r="AG24"/>
  <c r="AL94" i="67"/>
  <c r="AO5"/>
  <c r="AG25" i="70"/>
  <c r="AG23"/>
  <c r="AG22"/>
  <c r="AG20"/>
  <c r="AG24"/>
  <c r="AG19"/>
  <c r="AG18"/>
  <c r="AG17"/>
  <c r="AE5" i="67"/>
  <c r="Z94"/>
  <c r="AA30"/>
  <c r="AN30"/>
  <c r="AD62" i="66"/>
  <c r="AD71"/>
  <c r="AE83"/>
  <c r="AD22" i="70"/>
  <c r="AD25"/>
  <c r="AD18"/>
  <c r="AD19"/>
  <c r="AD20"/>
  <c r="AD24"/>
  <c r="AD17"/>
  <c r="AH24" i="68"/>
  <c r="AI24"/>
  <c r="AH16"/>
  <c r="AS16"/>
  <c r="AS24"/>
  <c r="AA16"/>
  <c r="AB24"/>
  <c r="AQ16"/>
  <c r="AQ24"/>
  <c r="AQ16" i="69"/>
  <c r="AQ24"/>
  <c r="AH62" i="66"/>
  <c r="AI83"/>
  <c r="AH71"/>
  <c r="AH83"/>
  <c r="AS16" i="69"/>
  <c r="AS24"/>
  <c r="AA16"/>
  <c r="AB24"/>
  <c r="AR16" i="68"/>
  <c r="AR24"/>
  <c r="AR24" i="69"/>
  <c r="AR16"/>
  <c r="AH16"/>
  <c r="AH24"/>
  <c r="AI24"/>
  <c r="J7" i="104"/>
  <c r="J8" s="1"/>
  <c r="AN75" i="65"/>
  <c r="AN87"/>
  <c r="AD24" i="68"/>
  <c r="AD16"/>
  <c r="AE16" i="69"/>
  <c r="AE24"/>
  <c r="AF24"/>
  <c r="AU18" i="70"/>
  <c r="AU25"/>
  <c r="AU22"/>
  <c r="AU24"/>
  <c r="AU20"/>
  <c r="AU19"/>
  <c r="AU17"/>
  <c r="AU75" i="65"/>
  <c r="AU87"/>
  <c r="AE16" i="68"/>
  <c r="AE24"/>
  <c r="AF24"/>
  <c r="AV87" i="65"/>
  <c r="AV75"/>
  <c r="AW87"/>
  <c r="AU16" i="68"/>
  <c r="AU24"/>
  <c r="AV24"/>
  <c r="AT86" i="66"/>
  <c r="AT74"/>
  <c r="AC24" i="70"/>
  <c r="AC22"/>
  <c r="AC19"/>
  <c r="AC20"/>
  <c r="AC25"/>
  <c r="AC18"/>
  <c r="AC17"/>
  <c r="AF71" i="66"/>
  <c r="AF62"/>
  <c r="AG83"/>
  <c r="AF83"/>
  <c r="AT19" i="70"/>
  <c r="AT18"/>
  <c r="AT17"/>
  <c r="AT24"/>
  <c r="AT25"/>
  <c r="AT22"/>
  <c r="AT20"/>
  <c r="AT16" i="68"/>
  <c r="AT24"/>
  <c r="AC62" i="66"/>
  <c r="AC71"/>
  <c r="AC83"/>
  <c r="AD83"/>
  <c r="AV22" i="70"/>
  <c r="AV20"/>
  <c r="AV19"/>
  <c r="AV17"/>
  <c r="AV25"/>
  <c r="AV24"/>
  <c r="AV18"/>
  <c r="AD16" i="69"/>
  <c r="AD24"/>
  <c r="AO71" i="66"/>
  <c r="AO83"/>
  <c r="AO62"/>
  <c r="AP86" s="1"/>
  <c r="AC75" i="65"/>
  <c r="AC87"/>
  <c r="AD87"/>
  <c r="AU62" i="66"/>
  <c r="AU71"/>
  <c r="AU83"/>
  <c r="AU16" i="69"/>
  <c r="AU24"/>
  <c r="AG87" i="65"/>
  <c r="AF87"/>
  <c r="AF75"/>
  <c r="AV23" i="70"/>
  <c r="AO18"/>
  <c r="AO25"/>
  <c r="AO20"/>
  <c r="AO17"/>
  <c r="AO24"/>
  <c r="AO19"/>
  <c r="AO22"/>
  <c r="AN71" i="66"/>
  <c r="AN62"/>
  <c r="AN83"/>
  <c r="AT24" i="69"/>
  <c r="AT16"/>
  <c r="AF20" i="70"/>
  <c r="AF24"/>
  <c r="AF17"/>
  <c r="AF18"/>
  <c r="AF25"/>
  <c r="AF22"/>
  <c r="AF19"/>
  <c r="AP74" i="66"/>
  <c r="AQ86"/>
  <c r="AJ16" i="69"/>
  <c r="AJ24"/>
  <c r="AK24"/>
  <c r="AR86" i="66"/>
  <c r="AR74"/>
  <c r="AS86"/>
  <c r="F7" i="90"/>
  <c r="F9"/>
  <c r="F12"/>
  <c r="F8"/>
  <c r="F5"/>
  <c r="F6"/>
  <c r="F11"/>
  <c r="AK24" i="68"/>
  <c r="AJ24"/>
  <c r="AJ16"/>
  <c r="F10" i="90"/>
  <c r="AL86" i="66"/>
  <c r="AK74"/>
  <c r="AK86"/>
  <c r="Z17" i="74"/>
  <c r="Z15"/>
  <c r="Z18"/>
  <c r="Z19"/>
  <c r="Z16"/>
  <c r="Z14"/>
  <c r="AA5" i="67" l="1"/>
  <c r="AT5"/>
  <c r="AB86" i="66"/>
  <c r="AA74"/>
  <c r="AK5" i="67"/>
  <c r="AC94"/>
  <c r="AH94"/>
  <c r="AD5"/>
  <c r="AB94"/>
  <c r="AE94"/>
  <c r="AO94"/>
  <c r="AU5"/>
  <c r="AF5"/>
  <c r="AS94"/>
  <c r="AQ5"/>
  <c r="AM94"/>
  <c r="AG5"/>
  <c r="AN5"/>
  <c r="AR94"/>
  <c r="AJ5"/>
  <c r="AV94"/>
  <c r="AP5"/>
  <c r="AI94"/>
  <c r="AD74" i="66"/>
  <c r="AE86"/>
  <c r="AI86"/>
  <c r="AH74"/>
  <c r="AH86"/>
  <c r="AU86"/>
  <c r="AU74"/>
  <c r="AV86"/>
  <c r="AO74"/>
  <c r="AO86"/>
  <c r="AC86"/>
  <c r="AD86"/>
  <c r="AC74"/>
  <c r="AF74"/>
  <c r="AF86"/>
  <c r="AG86"/>
  <c r="AN74"/>
  <c r="AN86"/>
  <c r="AN94" i="67" l="1"/>
  <c r="AK94"/>
  <c r="AT94"/>
  <c r="AG94"/>
  <c r="AQ94"/>
  <c r="AF94"/>
  <c r="AD94"/>
  <c r="AA94"/>
  <c r="AP94"/>
  <c r="AJ94"/>
  <c r="AU94"/>
  <c r="AB70" i="100" l="1"/>
  <c r="AD70"/>
  <c r="AC70"/>
  <c r="AE70"/>
  <c r="AA70"/>
  <c r="AA69"/>
  <c r="AD69"/>
  <c r="AC69"/>
  <c r="AE69"/>
  <c r="AB69"/>
  <c r="AW69"/>
  <c r="AJ69"/>
  <c r="AF69"/>
  <c r="AR69"/>
  <c r="AN69"/>
  <c r="AL69"/>
  <c r="AG69"/>
  <c r="AK69"/>
  <c r="AH69"/>
  <c r="AM69"/>
  <c r="AP69"/>
  <c r="AT69"/>
  <c r="AS69"/>
  <c r="AI69"/>
  <c r="AV69"/>
  <c r="AQ69"/>
  <c r="AU69"/>
  <c r="AO69"/>
  <c r="AW70"/>
  <c r="AM70"/>
  <c r="AU70"/>
  <c r="AL70"/>
  <c r="AQ70"/>
  <c r="AV70"/>
  <c r="AH70"/>
  <c r="AN70"/>
  <c r="AO70"/>
  <c r="AT70"/>
  <c r="AP70"/>
  <c r="AS70"/>
  <c r="AI70"/>
  <c r="AK70"/>
  <c r="AJ70"/>
  <c r="AG70"/>
  <c r="AF70"/>
  <c r="AR70"/>
  <c r="AE44" i="102" l="1"/>
  <c r="AS44"/>
  <c r="AI44"/>
  <c r="AA44"/>
  <c r="AA61" s="1"/>
  <c r="AR44"/>
  <c r="AP44"/>
  <c r="AV44"/>
  <c r="AD44"/>
  <c r="AD61" s="1"/>
  <c r="AF44"/>
  <c r="AH44"/>
  <c r="AU44"/>
  <c r="AK44"/>
  <c r="AK61" s="1"/>
  <c r="Z20" i="100"/>
  <c r="Z5"/>
  <c r="AB63"/>
  <c r="AE63"/>
  <c r="AA63"/>
  <c r="AD63"/>
  <c r="AC63"/>
  <c r="AB72"/>
  <c r="AE72"/>
  <c r="AA72"/>
  <c r="AD72"/>
  <c r="AC72"/>
  <c r="AA55"/>
  <c r="AC55"/>
  <c r="AE55"/>
  <c r="AB55"/>
  <c r="AD55"/>
  <c r="AB61"/>
  <c r="AD61"/>
  <c r="AA61"/>
  <c r="AC61"/>
  <c r="AE61"/>
  <c r="AC64"/>
  <c r="AE64"/>
  <c r="AA64"/>
  <c r="AD64"/>
  <c r="AB64"/>
  <c r="AA60"/>
  <c r="AC60"/>
  <c r="AE60"/>
  <c r="AB60"/>
  <c r="AD60"/>
  <c r="AB71"/>
  <c r="AE71"/>
  <c r="AA71"/>
  <c r="AC71"/>
  <c r="AD71"/>
  <c r="AB56"/>
  <c r="AD56"/>
  <c r="AA56"/>
  <c r="AC56"/>
  <c r="AE56"/>
  <c r="AC65"/>
  <c r="AB65"/>
  <c r="AD65"/>
  <c r="AE65"/>
  <c r="AA65"/>
  <c r="AA57"/>
  <c r="AC57"/>
  <c r="AE57"/>
  <c r="AB57"/>
  <c r="AD57"/>
  <c r="AA66"/>
  <c r="AC66"/>
  <c r="AB66"/>
  <c r="AE66"/>
  <c r="AD66"/>
  <c r="AB58"/>
  <c r="AD58"/>
  <c r="AA58"/>
  <c r="AC58"/>
  <c r="AE58"/>
  <c r="AH18" i="64"/>
  <c r="AH5" i="69"/>
  <c r="AH5" i="68"/>
  <c r="AB18" i="64"/>
  <c r="AB5" i="69"/>
  <c r="AB5" i="68"/>
  <c r="AD18" i="64"/>
  <c r="AD5" i="68"/>
  <c r="AE28" i="64"/>
  <c r="AD5" i="69"/>
  <c r="AP43" i="75"/>
  <c r="AP22"/>
  <c r="AE7" i="64"/>
  <c r="AE18"/>
  <c r="AE5" i="68"/>
  <c r="AE5" i="69"/>
  <c r="AK83" i="100"/>
  <c r="AN7" i="64"/>
  <c r="AI61" i="102"/>
  <c r="AI47"/>
  <c r="AF61"/>
  <c r="AF47"/>
  <c r="AL18" i="64"/>
  <c r="AL5" i="69"/>
  <c r="AL5" i="68"/>
  <c r="AQ7" i="64"/>
  <c r="AQ5" i="68"/>
  <c r="AQ18" i="64"/>
  <c r="AQ5" i="69"/>
  <c r="AP19" i="64"/>
  <c r="AS61" i="102"/>
  <c r="AS47"/>
  <c r="AW71" i="100"/>
  <c r="AQ71"/>
  <c r="AS71"/>
  <c r="AT71"/>
  <c r="AO71"/>
  <c r="AN71"/>
  <c r="AK71"/>
  <c r="AJ71"/>
  <c r="AI71"/>
  <c r="AL71"/>
  <c r="AF71"/>
  <c r="AV71"/>
  <c r="AP71"/>
  <c r="AH71"/>
  <c r="AG71"/>
  <c r="AR71"/>
  <c r="AM71"/>
  <c r="AU71"/>
  <c r="AH61" i="102"/>
  <c r="AH47"/>
  <c r="AU61"/>
  <c r="AU47"/>
  <c r="AJ7" i="64"/>
  <c r="AJ18"/>
  <c r="AJ5" i="69"/>
  <c r="AJ5" i="68"/>
  <c r="AU43" i="75"/>
  <c r="AU22"/>
  <c r="AN49" i="66"/>
  <c r="AE61" i="102"/>
  <c r="AE47"/>
  <c r="AR61"/>
  <c r="AR47"/>
  <c r="AO7" i="64"/>
  <c r="AO5" i="69"/>
  <c r="AO5" i="68"/>
  <c r="AO18" i="64"/>
  <c r="AM43" i="75"/>
  <c r="AM22"/>
  <c r="AV61" i="102"/>
  <c r="AV47"/>
  <c r="AE49" i="66"/>
  <c r="AN5" i="69"/>
  <c r="AO28" i="64"/>
  <c r="AN18"/>
  <c r="AN5" i="68"/>
  <c r="AP61" i="102"/>
  <c r="AP47"/>
  <c r="Z14" i="100"/>
  <c r="AW72"/>
  <c r="AP72"/>
  <c r="AL72"/>
  <c r="AJ72"/>
  <c r="AM72"/>
  <c r="AG72"/>
  <c r="AT72"/>
  <c r="AO72"/>
  <c r="AU72"/>
  <c r="AV72"/>
  <c r="AQ72"/>
  <c r="AK72"/>
  <c r="AH72"/>
  <c r="AF72"/>
  <c r="AI72"/>
  <c r="AS72"/>
  <c r="AR72"/>
  <c r="AN72"/>
  <c r="AD47" i="102" l="1"/>
  <c r="AA47"/>
  <c r="AK47"/>
  <c r="AN47" i="66"/>
  <c r="AM44" i="102"/>
  <c r="AI28" i="64"/>
  <c r="AE47" i="66"/>
  <c r="AB44" i="102"/>
  <c r="AB61" s="1"/>
  <c r="AH7" i="64"/>
  <c r="AT44" i="102"/>
  <c r="AL7" i="64"/>
  <c r="AL44" i="102"/>
  <c r="AL61" s="1"/>
  <c r="AN44"/>
  <c r="AC44"/>
  <c r="AB7" i="64"/>
  <c r="AW44" i="102"/>
  <c r="AW61" s="1"/>
  <c r="AD7" i="64"/>
  <c r="AO44" i="102"/>
  <c r="AJ44"/>
  <c r="AG44"/>
  <c r="AG61" s="1"/>
  <c r="AH83" s="1"/>
  <c r="AQ44"/>
  <c r="AJ83" i="100"/>
  <c r="AB53"/>
  <c r="Z39"/>
  <c r="AB62"/>
  <c r="AC62"/>
  <c r="AE62"/>
  <c r="AA62"/>
  <c r="AD62"/>
  <c r="Z48"/>
  <c r="AB68"/>
  <c r="AC68"/>
  <c r="AD68"/>
  <c r="AE68"/>
  <c r="AA68"/>
  <c r="Z37"/>
  <c r="AE53"/>
  <c r="AD53"/>
  <c r="AA53"/>
  <c r="AC53"/>
  <c r="Z34"/>
  <c r="Z31"/>
  <c r="Z32"/>
  <c r="AP7" i="64"/>
  <c r="AP5" i="68"/>
  <c r="AP18" i="64"/>
  <c r="AQ28"/>
  <c r="AP5" i="69"/>
  <c r="AQ21" s="1"/>
  <c r="AF7" i="64"/>
  <c r="AF18"/>
  <c r="AG28"/>
  <c r="AF5" i="68"/>
  <c r="AF5" i="69"/>
  <c r="AO49" i="66"/>
  <c r="AR18" i="64"/>
  <c r="AR5" i="69"/>
  <c r="AR5" i="68"/>
  <c r="AS28" i="64"/>
  <c r="AK20"/>
  <c r="AL30"/>
  <c r="AD19"/>
  <c r="AM20"/>
  <c r="AB43" i="75"/>
  <c r="AB22"/>
  <c r="Z40" i="100"/>
  <c r="AN7" i="69"/>
  <c r="AN13"/>
  <c r="AP28" i="64"/>
  <c r="Z36" i="100"/>
  <c r="AU6" i="74"/>
  <c r="AU28" i="75"/>
  <c r="AJ7" i="69"/>
  <c r="AJ13"/>
  <c r="AU62" i="102"/>
  <c r="AU72"/>
  <c r="AJ61"/>
  <c r="AK83" s="1"/>
  <c r="AJ47"/>
  <c r="AL13" i="69"/>
  <c r="AL7"/>
  <c r="AI83" i="102"/>
  <c r="AI72"/>
  <c r="AI62"/>
  <c r="AE7" i="69"/>
  <c r="AE13"/>
  <c r="AE21"/>
  <c r="AU7" i="64"/>
  <c r="AU18"/>
  <c r="AU5" i="69"/>
  <c r="AU5" i="68"/>
  <c r="AH49" i="66"/>
  <c r="AJ49"/>
  <c r="AM83" i="100"/>
  <c r="AN83"/>
  <c r="AQ49" i="66"/>
  <c r="AR43" i="75"/>
  <c r="AR22"/>
  <c r="AF19" i="64"/>
  <c r="AH43" i="75"/>
  <c r="AH22"/>
  <c r="AK7" i="64"/>
  <c r="AK5" i="68"/>
  <c r="AL21" s="1"/>
  <c r="AK18" i="64"/>
  <c r="AK5" i="69"/>
  <c r="AL28" i="64"/>
  <c r="AL83" i="100"/>
  <c r="AS7" i="64"/>
  <c r="AS18"/>
  <c r="AT28"/>
  <c r="AS5" i="68"/>
  <c r="AS5" i="69"/>
  <c r="AL49" i="66"/>
  <c r="AL20" i="64"/>
  <c r="AM30"/>
  <c r="AM7"/>
  <c r="AM5" i="69"/>
  <c r="AN28" i="64"/>
  <c r="AM5" i="68"/>
  <c r="AN21" s="1"/>
  <c r="AM18" i="64"/>
  <c r="AI49" i="66"/>
  <c r="AC7" i="64"/>
  <c r="AC18"/>
  <c r="AD28"/>
  <c r="AC5" i="68"/>
  <c r="AC5" i="69"/>
  <c r="AD21" s="1"/>
  <c r="AP72" i="102"/>
  <c r="AP62"/>
  <c r="AT61"/>
  <c r="AU83" s="1"/>
  <c r="AT47"/>
  <c r="AN7" i="68"/>
  <c r="AN13"/>
  <c r="AA62" i="102"/>
  <c r="Z44" i="100"/>
  <c r="AU68"/>
  <c r="AH68"/>
  <c r="AJ68"/>
  <c r="AM68"/>
  <c r="AS68"/>
  <c r="AI68"/>
  <c r="AR68"/>
  <c r="AV68"/>
  <c r="AL68"/>
  <c r="AG68"/>
  <c r="AT68"/>
  <c r="AP68"/>
  <c r="AK68"/>
  <c r="AQ68"/>
  <c r="AN68"/>
  <c r="AF68"/>
  <c r="AO68"/>
  <c r="AW68"/>
  <c r="Z46"/>
  <c r="Z45"/>
  <c r="AE83" i="102"/>
  <c r="AE72"/>
  <c r="AE62"/>
  <c r="AU44" i="75"/>
  <c r="Z42" i="100"/>
  <c r="Z47"/>
  <c r="AS72" i="102"/>
  <c r="AS83"/>
  <c r="AS62"/>
  <c r="AQ13" i="68"/>
  <c r="AQ21"/>
  <c r="AQ7"/>
  <c r="AQ61" i="102"/>
  <c r="AR83" s="1"/>
  <c r="AQ47"/>
  <c r="AF28" i="64"/>
  <c r="AP6" i="74"/>
  <c r="AP28" i="75"/>
  <c r="AD7" i="69"/>
  <c r="AD13"/>
  <c r="AC28" i="64"/>
  <c r="AH7" i="69"/>
  <c r="AH13"/>
  <c r="AB19" i="64"/>
  <c r="AH19"/>
  <c r="AI83" i="100"/>
  <c r="AG7" i="64"/>
  <c r="AG18"/>
  <c r="AG5" i="68"/>
  <c r="AG5" i="69"/>
  <c r="AH21" s="1"/>
  <c r="AH28" i="64"/>
  <c r="AT7"/>
  <c r="AT18"/>
  <c r="AT5" i="69"/>
  <c r="AU28" i="64"/>
  <c r="AT5" i="68"/>
  <c r="AN19" i="64"/>
  <c r="Z29" i="100"/>
  <c r="Z25"/>
  <c r="Z33"/>
  <c r="AI7" i="64"/>
  <c r="AI18"/>
  <c r="AI5" i="68"/>
  <c r="AJ21" s="1"/>
  <c r="AI5" i="69"/>
  <c r="AJ21" s="1"/>
  <c r="AJ28" i="64"/>
  <c r="AM28" i="75"/>
  <c r="AM6" i="74"/>
  <c r="AO7" i="68"/>
  <c r="AO13"/>
  <c r="AO21"/>
  <c r="AK72" i="102"/>
  <c r="AK62"/>
  <c r="AO61"/>
  <c r="AP83" s="1"/>
  <c r="AO47"/>
  <c r="AN61"/>
  <c r="AN47"/>
  <c r="AJ13" i="68"/>
  <c r="AJ7"/>
  <c r="AM61" i="102"/>
  <c r="AM47"/>
  <c r="AQ13" i="69"/>
  <c r="AQ7"/>
  <c r="AM28" i="64"/>
  <c r="AF72" i="102"/>
  <c r="AF83"/>
  <c r="AF62"/>
  <c r="AD72"/>
  <c r="AD62"/>
  <c r="AE7" i="68"/>
  <c r="AE13"/>
  <c r="AP44" i="75"/>
  <c r="AB13" i="68"/>
  <c r="AB7"/>
  <c r="AU49" i="66"/>
  <c r="AN22" i="75"/>
  <c r="AN43"/>
  <c r="E23" i="104"/>
  <c r="AS19" i="64"/>
  <c r="AS43" i="75"/>
  <c r="AS22"/>
  <c r="AB49" i="66"/>
  <c r="AT49"/>
  <c r="AM49"/>
  <c r="Z38" i="100"/>
  <c r="Z41"/>
  <c r="AV83" i="102"/>
  <c r="AV72"/>
  <c r="AV62"/>
  <c r="AM44" i="75"/>
  <c r="AO13" i="69"/>
  <c r="AO7"/>
  <c r="AO21"/>
  <c r="AR72" i="102"/>
  <c r="AR62"/>
  <c r="AR73" s="1"/>
  <c r="AK28" i="64"/>
  <c r="AH72" i="102"/>
  <c r="AH62"/>
  <c r="AS49" i="66"/>
  <c r="AH83" i="100"/>
  <c r="AR28" i="64"/>
  <c r="AM21" i="68"/>
  <c r="AL7"/>
  <c r="AL13"/>
  <c r="AC61" i="102"/>
  <c r="AD83" s="1"/>
  <c r="AC47"/>
  <c r="AE21" i="68"/>
  <c r="AD21"/>
  <c r="AD13"/>
  <c r="AD7"/>
  <c r="AB13" i="69"/>
  <c r="AB7"/>
  <c r="AH7" i="68"/>
  <c r="AH21"/>
  <c r="AH13"/>
  <c r="AW47" i="102" l="1"/>
  <c r="AG47"/>
  <c r="AB47"/>
  <c r="AL47"/>
  <c r="AN30" i="64"/>
  <c r="AS47" i="66"/>
  <c r="AM47"/>
  <c r="AB47"/>
  <c r="AI47"/>
  <c r="AQ47"/>
  <c r="AJ47"/>
  <c r="AV28" i="64"/>
  <c r="AT47" i="66"/>
  <c r="AU47"/>
  <c r="F21" i="104"/>
  <c r="AR7" i="64"/>
  <c r="AL47" i="66"/>
  <c r="AH47"/>
  <c r="G21" i="104"/>
  <c r="AO47" i="66"/>
  <c r="AC29" i="64"/>
  <c r="E21" i="104"/>
  <c r="AA73" i="100"/>
  <c r="AC73"/>
  <c r="AD73"/>
  <c r="AE73"/>
  <c r="AB73"/>
  <c r="AH30" i="64"/>
  <c r="AG20"/>
  <c r="AM29"/>
  <c r="AL19"/>
  <c r="AD43" i="75"/>
  <c r="AD22"/>
  <c r="AB20" i="64"/>
  <c r="AE30"/>
  <c r="AD20"/>
  <c r="AQ20"/>
  <c r="AR30"/>
  <c r="AK43" i="75"/>
  <c r="AK22"/>
  <c r="AG49" i="66"/>
  <c r="AQ30" i="64"/>
  <c r="AP20"/>
  <c r="AB15" i="69"/>
  <c r="AW62" i="102"/>
  <c r="AW83"/>
  <c r="AV73"/>
  <c r="AV84"/>
  <c r="AS6" i="74"/>
  <c r="AS28" i="75"/>
  <c r="AP60"/>
  <c r="AE23" i="68"/>
  <c r="AE15"/>
  <c r="AF84" i="102"/>
  <c r="AF73"/>
  <c r="AG83"/>
  <c r="AG72"/>
  <c r="AG62"/>
  <c r="AK73"/>
  <c r="AT7" i="69"/>
  <c r="AT13"/>
  <c r="AT21"/>
  <c r="AG21"/>
  <c r="AG7"/>
  <c r="AH23" s="1"/>
  <c r="AG13"/>
  <c r="AH15"/>
  <c r="AD15"/>
  <c r="AP73" i="102"/>
  <c r="AC13" i="68"/>
  <c r="AC21"/>
  <c r="AC7"/>
  <c r="AI73" i="102"/>
  <c r="AI84"/>
  <c r="AL15" i="69"/>
  <c r="AD49" i="66"/>
  <c r="AR21" i="68"/>
  <c r="AR7"/>
  <c r="AR13"/>
  <c r="AP49" i="66"/>
  <c r="AQ19" i="64"/>
  <c r="AQ29"/>
  <c r="AI43" i="75"/>
  <c r="AI22"/>
  <c r="H25" i="104"/>
  <c r="AV20" i="64"/>
  <c r="AK29"/>
  <c r="AJ19"/>
  <c r="AV7"/>
  <c r="AV5" i="69"/>
  <c r="AV5" i="68"/>
  <c r="AW28" i="64"/>
  <c r="AV18"/>
  <c r="AG30"/>
  <c r="AF20"/>
  <c r="AJ43" i="75"/>
  <c r="AJ22"/>
  <c r="AR20" i="64"/>
  <c r="AL15" i="68"/>
  <c r="AM60" i="75"/>
  <c r="AS75"/>
  <c r="AS44"/>
  <c r="AN75"/>
  <c r="AN44"/>
  <c r="AQ15" i="69"/>
  <c r="AB83" i="102"/>
  <c r="AB72"/>
  <c r="AB62"/>
  <c r="AO15" i="68"/>
  <c r="AO23"/>
  <c r="AI13" i="69"/>
  <c r="AI7"/>
  <c r="AI21"/>
  <c r="AG7" i="68"/>
  <c r="AG15" s="1"/>
  <c r="AG13"/>
  <c r="AG21"/>
  <c r="AQ72" i="102"/>
  <c r="AQ83"/>
  <c r="AQ62"/>
  <c r="AS73"/>
  <c r="AS84"/>
  <c r="AE84"/>
  <c r="AE73"/>
  <c r="AN15" i="68"/>
  <c r="AM13" i="69"/>
  <c r="AM7"/>
  <c r="AM15" s="1"/>
  <c r="AM21"/>
  <c r="AS21"/>
  <c r="AS7"/>
  <c r="AS15" s="1"/>
  <c r="AS13"/>
  <c r="AK7"/>
  <c r="AL23" s="1"/>
  <c r="AK13"/>
  <c r="AK21"/>
  <c r="AH6" i="74"/>
  <c r="AH28" i="75"/>
  <c r="AR6" i="74"/>
  <c r="AR28" i="75"/>
  <c r="AU13" i="68"/>
  <c r="AU7"/>
  <c r="AU21"/>
  <c r="AJ23" i="69"/>
  <c r="AJ15"/>
  <c r="AN21"/>
  <c r="AR13"/>
  <c r="AR7"/>
  <c r="AR21"/>
  <c r="AF49" i="66"/>
  <c r="AI19" i="64"/>
  <c r="AJ29"/>
  <c r="AI30"/>
  <c r="AH20"/>
  <c r="AD29"/>
  <c r="AC19"/>
  <c r="AL43" i="75"/>
  <c r="AL22"/>
  <c r="AO20" i="64"/>
  <c r="AP30"/>
  <c r="AN20"/>
  <c r="AO30"/>
  <c r="F23" i="104"/>
  <c r="AT19" i="64"/>
  <c r="AC62" i="102"/>
  <c r="AD84" s="1"/>
  <c r="AC83"/>
  <c r="AC72"/>
  <c r="AT29" i="64"/>
  <c r="AN6" i="74"/>
  <c r="AN28" i="75"/>
  <c r="AB15" i="68"/>
  <c r="AD73" i="102"/>
  <c r="AM83"/>
  <c r="AM62"/>
  <c r="AM72"/>
  <c r="AM10" i="74"/>
  <c r="AM24"/>
  <c r="AI7" i="68"/>
  <c r="AJ23" s="1"/>
  <c r="AI13"/>
  <c r="AI21"/>
  <c r="AT13"/>
  <c r="AT21"/>
  <c r="AT7"/>
  <c r="AT15" s="1"/>
  <c r="AP24" i="74"/>
  <c r="AP10"/>
  <c r="AP15" s="1"/>
  <c r="AQ15" i="68"/>
  <c r="AU60" i="75"/>
  <c r="AW72" i="102"/>
  <c r="AS7" i="68"/>
  <c r="AS13"/>
  <c r="AS21"/>
  <c r="AH44" i="75"/>
  <c r="AR44"/>
  <c r="AU13" i="69"/>
  <c r="AU7"/>
  <c r="AU15" s="1"/>
  <c r="AU21"/>
  <c r="AU73" i="102"/>
  <c r="AN15" i="69"/>
  <c r="AB6" i="74"/>
  <c r="AB28" i="75"/>
  <c r="AF13" i="69"/>
  <c r="AF7"/>
  <c r="AF21"/>
  <c r="AP13" i="68"/>
  <c r="AP7"/>
  <c r="AQ23" s="1"/>
  <c r="AP21"/>
  <c r="AC43" i="75"/>
  <c r="AC22"/>
  <c r="AR49" i="66"/>
  <c r="AW7" i="64"/>
  <c r="AW5" i="68"/>
  <c r="AW5" i="69"/>
  <c r="AW18" i="64"/>
  <c r="AW49" i="66"/>
  <c r="AK19" i="64"/>
  <c r="AL29"/>
  <c r="AT43" i="75"/>
  <c r="AT22"/>
  <c r="AE19" i="64"/>
  <c r="AF29"/>
  <c r="AK49" i="66"/>
  <c r="F25" i="104"/>
  <c r="AT20" i="64"/>
  <c r="AM19"/>
  <c r="AN29"/>
  <c r="AE20"/>
  <c r="AF30"/>
  <c r="AI20"/>
  <c r="AC49" i="66"/>
  <c r="AH23" i="68"/>
  <c r="AH15"/>
  <c r="AD15"/>
  <c r="AD23"/>
  <c r="AH84" i="102"/>
  <c r="AH73"/>
  <c r="AO15" i="69"/>
  <c r="AO23"/>
  <c r="AJ15" i="68"/>
  <c r="AN72" i="102"/>
  <c r="AN83"/>
  <c r="AN62"/>
  <c r="AO72"/>
  <c r="AO83"/>
  <c r="AO62"/>
  <c r="AP84" s="1"/>
  <c r="AI29" i="64"/>
  <c r="AT72" i="102"/>
  <c r="AT83"/>
  <c r="AT62"/>
  <c r="AU84" s="1"/>
  <c r="AC21" i="69"/>
  <c r="AC7"/>
  <c r="AD23" s="1"/>
  <c r="AC13"/>
  <c r="AM13" i="68"/>
  <c r="AM7"/>
  <c r="AN23" s="1"/>
  <c r="AK7"/>
  <c r="AL23" s="1"/>
  <c r="AK13"/>
  <c r="AK21"/>
  <c r="AE23" i="69"/>
  <c r="AE15"/>
  <c r="AL21"/>
  <c r="AJ72" i="102"/>
  <c r="AJ83"/>
  <c r="AJ62"/>
  <c r="AU24" i="74"/>
  <c r="AU10"/>
  <c r="AU15" s="1"/>
  <c r="AL83" i="102"/>
  <c r="AL72"/>
  <c r="AL62"/>
  <c r="AB44" i="75"/>
  <c r="AE29" i="64"/>
  <c r="AF7" i="68"/>
  <c r="AF13"/>
  <c r="AF21"/>
  <c r="AP21" i="69"/>
  <c r="AP13"/>
  <c r="AP7"/>
  <c r="AQ23" s="1"/>
  <c r="AK47" i="66" l="1"/>
  <c r="AW47"/>
  <c r="I21" i="104"/>
  <c r="AD47" i="66"/>
  <c r="H21" i="104"/>
  <c r="AR47" i="66"/>
  <c r="AC47"/>
  <c r="AU30" i="64"/>
  <c r="AF47" i="66"/>
  <c r="AP47"/>
  <c r="AG47"/>
  <c r="F19" i="104"/>
  <c r="AO83" i="100"/>
  <c r="AS29" i="64"/>
  <c r="AR19"/>
  <c r="AA43" i="75"/>
  <c r="AJ59" s="1"/>
  <c r="AA22"/>
  <c r="E25" i="104"/>
  <c r="AT30" i="64"/>
  <c r="AS20"/>
  <c r="AP29"/>
  <c r="AO19"/>
  <c r="AO29"/>
  <c r="AF43" i="75"/>
  <c r="AF22"/>
  <c r="AW43"/>
  <c r="AW22"/>
  <c r="AG23" i="68"/>
  <c r="AF15"/>
  <c r="AF23"/>
  <c r="AF15" i="69"/>
  <c r="AF23"/>
  <c r="AN23"/>
  <c r="AL75" i="75"/>
  <c r="AL44"/>
  <c r="AM75"/>
  <c r="AU23" i="68"/>
  <c r="AU15"/>
  <c r="AK23" i="69"/>
  <c r="AK15"/>
  <c r="AJ75" i="75"/>
  <c r="AJ44"/>
  <c r="AG73" i="102"/>
  <c r="AG84"/>
  <c r="AJ20" i="64"/>
  <c r="AK30"/>
  <c r="AD30"/>
  <c r="AC20"/>
  <c r="AO43" i="75"/>
  <c r="AO22"/>
  <c r="AE43"/>
  <c r="AE75" s="1"/>
  <c r="AE22"/>
  <c r="AL84" i="102"/>
  <c r="AL73"/>
  <c r="AU19" i="74"/>
  <c r="AU16"/>
  <c r="AU14"/>
  <c r="AU18"/>
  <c r="AU17"/>
  <c r="AU28"/>
  <c r="AJ84" i="102"/>
  <c r="AJ73"/>
  <c r="AK15" i="68"/>
  <c r="AK23"/>
  <c r="AC23" i="69"/>
  <c r="AC15"/>
  <c r="AJ30" i="64"/>
  <c r="AW7" i="69"/>
  <c r="AW15" s="1"/>
  <c r="AW13"/>
  <c r="AW21"/>
  <c r="AP15" i="68"/>
  <c r="AP23"/>
  <c r="AI15"/>
  <c r="AI23"/>
  <c r="AN24" i="74"/>
  <c r="AN10"/>
  <c r="AN15" s="1"/>
  <c r="AN33"/>
  <c r="AC73" i="102"/>
  <c r="AC84"/>
  <c r="AH24" i="74"/>
  <c r="AH10"/>
  <c r="AH15" s="1"/>
  <c r="AS30" i="64"/>
  <c r="AW21" i="68"/>
  <c r="AV13"/>
  <c r="AV21"/>
  <c r="AV7"/>
  <c r="AV15" s="1"/>
  <c r="AI6" i="74"/>
  <c r="AI28" i="75"/>
  <c r="AR29" i="64"/>
  <c r="AR23" i="68"/>
  <c r="AR15"/>
  <c r="AG15" i="69"/>
  <c r="AG23"/>
  <c r="AU23"/>
  <c r="AT23"/>
  <c r="AT15"/>
  <c r="AC30" i="64"/>
  <c r="AV43" i="75"/>
  <c r="AV22"/>
  <c r="AB60"/>
  <c r="AM23" i="68"/>
  <c r="AM15"/>
  <c r="AN84" i="102"/>
  <c r="AN73"/>
  <c r="AT6" i="74"/>
  <c r="AT28" i="75"/>
  <c r="AW7" i="68"/>
  <c r="AW13"/>
  <c r="AC6" i="74"/>
  <c r="AC28" i="75"/>
  <c r="AH60"/>
  <c r="AM73" i="102"/>
  <c r="AM84"/>
  <c r="G25" i="104"/>
  <c r="AU20" i="64"/>
  <c r="AV30"/>
  <c r="AS23" i="69"/>
  <c r="AR23"/>
  <c r="AR15"/>
  <c r="AI15"/>
  <c r="AI23"/>
  <c r="AB73" i="102"/>
  <c r="AB84"/>
  <c r="AV7" i="69"/>
  <c r="AV13"/>
  <c r="AV21"/>
  <c r="AI75" i="75"/>
  <c r="AI44"/>
  <c r="AK84" i="102"/>
  <c r="AK6" i="74"/>
  <c r="AK28" i="75"/>
  <c r="AD6" i="74"/>
  <c r="AD28" i="75"/>
  <c r="AG19" i="64"/>
  <c r="AH29"/>
  <c r="AG29"/>
  <c r="AQ43" i="75"/>
  <c r="AQ22"/>
  <c r="AG43"/>
  <c r="AG22"/>
  <c r="I23" i="104"/>
  <c r="AW19" i="64"/>
  <c r="AA19"/>
  <c r="AB29"/>
  <c r="AP15" i="69"/>
  <c r="AP23"/>
  <c r="AT73" i="102"/>
  <c r="AT84"/>
  <c r="AO84"/>
  <c r="AO73"/>
  <c r="AT75" i="75"/>
  <c r="AT44"/>
  <c r="AU75"/>
  <c r="AC75"/>
  <c r="AC44"/>
  <c r="AB24" i="74"/>
  <c r="AB10"/>
  <c r="AB15" s="1"/>
  <c r="AR60" i="75"/>
  <c r="AT23" i="68"/>
  <c r="AS15"/>
  <c r="AS23"/>
  <c r="AP14" i="74"/>
  <c r="AP18"/>
  <c r="AP17"/>
  <c r="AP19"/>
  <c r="AP28"/>
  <c r="AP16"/>
  <c r="AM15"/>
  <c r="AM14"/>
  <c r="AM18"/>
  <c r="AM19"/>
  <c r="AM16"/>
  <c r="AM17"/>
  <c r="AM28"/>
  <c r="AL6"/>
  <c r="AL28" i="75"/>
  <c r="AR24" i="74"/>
  <c r="AR10"/>
  <c r="AR15" s="1"/>
  <c r="AR84" i="102"/>
  <c r="AQ73"/>
  <c r="AQ84"/>
  <c r="AN60" i="75"/>
  <c r="AN76"/>
  <c r="AS60"/>
  <c r="AS76"/>
  <c r="AJ6" i="74"/>
  <c r="AJ28" i="75"/>
  <c r="AM23" i="69"/>
  <c r="AC15" i="68"/>
  <c r="AC23"/>
  <c r="AS33" i="74"/>
  <c r="AS24"/>
  <c r="AS10"/>
  <c r="AS15" s="1"/>
  <c r="AW73" i="102"/>
  <c r="AW84"/>
  <c r="AK75" i="75"/>
  <c r="AK44"/>
  <c r="AD44"/>
  <c r="AD75"/>
  <c r="J21" i="104" l="1"/>
  <c r="J22" s="1"/>
  <c r="AT59" i="75"/>
  <c r="AL59"/>
  <c r="AK59"/>
  <c r="AI59"/>
  <c r="AD59"/>
  <c r="H23" i="104"/>
  <c r="AW29" i="64"/>
  <c r="AV19"/>
  <c r="AP83" i="100"/>
  <c r="AA49" i="66"/>
  <c r="AK60" i="75"/>
  <c r="AK76"/>
  <c r="AC59"/>
  <c r="AT76"/>
  <c r="AT60"/>
  <c r="AU76"/>
  <c r="AQ75"/>
  <c r="AQ59"/>
  <c r="AQ44"/>
  <c r="AR75"/>
  <c r="AW15" i="68"/>
  <c r="AW23"/>
  <c r="AV49" i="66"/>
  <c r="AO6" i="74"/>
  <c r="AO28" i="75"/>
  <c r="AJ60"/>
  <c r="AJ76"/>
  <c r="AW75"/>
  <c r="AW44"/>
  <c r="AW59"/>
  <c r="E19" i="104"/>
  <c r="G23"/>
  <c r="AU19" i="64"/>
  <c r="AV29"/>
  <c r="AU29"/>
  <c r="AD76" i="75"/>
  <c r="AD60"/>
  <c r="AS14" i="74"/>
  <c r="AS19"/>
  <c r="AS28"/>
  <c r="AS37"/>
  <c r="AS17"/>
  <c r="AS16"/>
  <c r="AS18"/>
  <c r="AJ33"/>
  <c r="AJ24"/>
  <c r="AJ10"/>
  <c r="AJ15" s="1"/>
  <c r="AG6"/>
  <c r="AG28" i="75"/>
  <c r="AD24" i="74"/>
  <c r="AD10"/>
  <c r="AD15" s="1"/>
  <c r="AD33"/>
  <c r="AI60" i="75"/>
  <c r="AI76"/>
  <c r="AV6" i="74"/>
  <c r="AV28" i="75"/>
  <c r="AI33" i="74"/>
  <c r="AI24"/>
  <c r="AI10"/>
  <c r="AO75" i="75"/>
  <c r="AO59"/>
  <c r="AO44"/>
  <c r="AP75"/>
  <c r="AL76"/>
  <c r="AL60"/>
  <c r="AM76"/>
  <c r="AF6" i="74"/>
  <c r="AF28" i="75"/>
  <c r="AA6" i="74"/>
  <c r="AA28" i="75"/>
  <c r="AR17" i="74"/>
  <c r="AR19"/>
  <c r="AR14"/>
  <c r="AR18"/>
  <c r="AR16"/>
  <c r="AR28"/>
  <c r="AL33"/>
  <c r="AL10"/>
  <c r="AL15" s="1"/>
  <c r="AL24"/>
  <c r="AM33"/>
  <c r="AG75" i="75"/>
  <c r="AG59"/>
  <c r="AG44"/>
  <c r="AH75"/>
  <c r="AW23" i="69"/>
  <c r="AV15"/>
  <c r="AV23"/>
  <c r="AC10" i="74"/>
  <c r="AC15" s="1"/>
  <c r="AC33"/>
  <c r="AC24"/>
  <c r="AT10"/>
  <c r="AT33"/>
  <c r="AT24"/>
  <c r="AU33"/>
  <c r="AV75" i="75"/>
  <c r="AV44"/>
  <c r="AV59"/>
  <c r="AE6" i="74"/>
  <c r="AE28" i="75"/>
  <c r="AF75"/>
  <c r="AF59"/>
  <c r="AF44"/>
  <c r="AF60" s="1"/>
  <c r="AA59"/>
  <c r="AA44"/>
  <c r="AU59"/>
  <c r="AM59"/>
  <c r="AP59"/>
  <c r="AB59"/>
  <c r="AS59"/>
  <c r="AN59"/>
  <c r="AH59"/>
  <c r="AR59"/>
  <c r="AB75"/>
  <c r="AB30" i="64"/>
  <c r="AA20"/>
  <c r="I25" i="104"/>
  <c r="AW20" i="64"/>
  <c r="AW30"/>
  <c r="AB16" i="74"/>
  <c r="AB14"/>
  <c r="AB19"/>
  <c r="AB17"/>
  <c r="AB18"/>
  <c r="AB28"/>
  <c r="AC76" i="75"/>
  <c r="AC60"/>
  <c r="AQ6" i="74"/>
  <c r="AQ28" i="75"/>
  <c r="AK33" i="74"/>
  <c r="AK24"/>
  <c r="AK10"/>
  <c r="AK15" s="1"/>
  <c r="AH16"/>
  <c r="AH17"/>
  <c r="AH19"/>
  <c r="AH18"/>
  <c r="AH14"/>
  <c r="AH28"/>
  <c r="AN16"/>
  <c r="AN14"/>
  <c r="AN18"/>
  <c r="AN17"/>
  <c r="AN28"/>
  <c r="AN37"/>
  <c r="AN19"/>
  <c r="AE59" i="75"/>
  <c r="AE44"/>
  <c r="AV23" i="68"/>
  <c r="AW6" i="74"/>
  <c r="AW28" i="75"/>
  <c r="AV47" i="66" l="1"/>
  <c r="AA47"/>
  <c r="I19" i="104"/>
  <c r="H19"/>
  <c r="J25"/>
  <c r="J26" s="1"/>
  <c r="AF76" i="75"/>
  <c r="AE60"/>
  <c r="AE76"/>
  <c r="AG76"/>
  <c r="AG60"/>
  <c r="AH76"/>
  <c r="AQ83" i="100"/>
  <c r="AL37" i="74"/>
  <c r="AK18"/>
  <c r="AK28"/>
  <c r="AK19"/>
  <c r="AK16"/>
  <c r="AK37"/>
  <c r="AK17"/>
  <c r="AK14"/>
  <c r="AQ33"/>
  <c r="AQ24"/>
  <c r="AQ10"/>
  <c r="AR33"/>
  <c r="AA60" i="75"/>
  <c r="AB76"/>
  <c r="AV60"/>
  <c r="AV76"/>
  <c r="G19" i="104"/>
  <c r="J23"/>
  <c r="J24" s="1"/>
  <c r="AW76" i="75"/>
  <c r="AW60"/>
  <c r="AW33" i="74"/>
  <c r="AW10"/>
  <c r="AW24"/>
  <c r="AL14"/>
  <c r="AL19"/>
  <c r="AL16"/>
  <c r="AL18"/>
  <c r="AL17"/>
  <c r="AL28"/>
  <c r="AM37"/>
  <c r="AF33"/>
  <c r="AF24"/>
  <c r="AF10"/>
  <c r="AF15" s="1"/>
  <c r="AI15"/>
  <c r="AI14"/>
  <c r="AI37"/>
  <c r="AI17"/>
  <c r="AI18"/>
  <c r="AI19"/>
  <c r="AI16"/>
  <c r="AI28"/>
  <c r="AV10"/>
  <c r="AV15" s="1"/>
  <c r="AV24"/>
  <c r="AV33"/>
  <c r="AD16"/>
  <c r="AD19"/>
  <c r="AD17"/>
  <c r="AD14"/>
  <c r="AD18"/>
  <c r="AD37"/>
  <c r="AD28"/>
  <c r="AG10"/>
  <c r="AG24"/>
  <c r="AG33"/>
  <c r="AH33"/>
  <c r="J19" i="104"/>
  <c r="J20" s="1"/>
  <c r="AO24" i="74"/>
  <c r="AO10"/>
  <c r="AO33"/>
  <c r="AP33"/>
  <c r="AE33"/>
  <c r="AE24"/>
  <c r="AE10"/>
  <c r="AE15" s="1"/>
  <c r="AT16"/>
  <c r="AT14"/>
  <c r="AT18"/>
  <c r="AT19"/>
  <c r="AT17"/>
  <c r="AT37"/>
  <c r="AT28"/>
  <c r="AU37"/>
  <c r="AC37"/>
  <c r="AC19"/>
  <c r="AC16"/>
  <c r="AC17"/>
  <c r="AC14"/>
  <c r="AC18"/>
  <c r="AC28"/>
  <c r="AO60" i="75"/>
  <c r="AO76"/>
  <c r="AP76"/>
  <c r="AT15" i="74"/>
  <c r="AA24"/>
  <c r="AA10"/>
  <c r="AA15" s="1"/>
  <c r="AB33"/>
  <c r="AJ16"/>
  <c r="AJ14"/>
  <c r="AJ28"/>
  <c r="AJ37"/>
  <c r="AJ19"/>
  <c r="AJ18"/>
  <c r="AJ17"/>
  <c r="AA7" i="64"/>
  <c r="AA18"/>
  <c r="AA5" i="69"/>
  <c r="AA5" i="68"/>
  <c r="AB28" i="64"/>
  <c r="AQ76" i="75"/>
  <c r="AQ60"/>
  <c r="AR76"/>
  <c r="AA13" i="68" l="1"/>
  <c r="AA7"/>
  <c r="AB21"/>
  <c r="AO15" i="74"/>
  <c r="AO14"/>
  <c r="AO17"/>
  <c r="AO18"/>
  <c r="AO16"/>
  <c r="AO19"/>
  <c r="AO28"/>
  <c r="AO37"/>
  <c r="AP37"/>
  <c r="AV16"/>
  <c r="AV19"/>
  <c r="AV17"/>
  <c r="AV18"/>
  <c r="AV14"/>
  <c r="AV28"/>
  <c r="AV37"/>
  <c r="AR83" i="100"/>
  <c r="AA7" i="69"/>
  <c r="AA13"/>
  <c r="AB21"/>
  <c r="AA17" i="74"/>
  <c r="AA16"/>
  <c r="AA19"/>
  <c r="AA18"/>
  <c r="AA28"/>
  <c r="AA14"/>
  <c r="AB37"/>
  <c r="AQ15"/>
  <c r="AQ18"/>
  <c r="AQ14"/>
  <c r="AQ17"/>
  <c r="AQ16"/>
  <c r="AQ19"/>
  <c r="AQ28"/>
  <c r="AQ37"/>
  <c r="AR37"/>
  <c r="AW15"/>
  <c r="AW17"/>
  <c r="AW18"/>
  <c r="AW19"/>
  <c r="AW16"/>
  <c r="AW14"/>
  <c r="AW37"/>
  <c r="AW28"/>
  <c r="AG15"/>
  <c r="AG18"/>
  <c r="AG19"/>
  <c r="AG16"/>
  <c r="AG14"/>
  <c r="AG17"/>
  <c r="AG37"/>
  <c r="AG28"/>
  <c r="AH37"/>
  <c r="AE37"/>
  <c r="AE16"/>
  <c r="AE18"/>
  <c r="AE19"/>
  <c r="AE17"/>
  <c r="AE14"/>
  <c r="AE28"/>
  <c r="AF16"/>
  <c r="AF37"/>
  <c r="AF19"/>
  <c r="AF18"/>
  <c r="AF14"/>
  <c r="AF17"/>
  <c r="AF28"/>
  <c r="AA15" i="69" l="1"/>
  <c r="AB23"/>
  <c r="AS83" i="100"/>
  <c r="AA15" i="68"/>
  <c r="AB23"/>
  <c r="AT83" i="100" l="1"/>
  <c r="AU83" l="1"/>
  <c r="AV83" l="1"/>
  <c r="AW83" l="1"/>
  <c r="AW56" l="1"/>
  <c r="AW64" l="1"/>
  <c r="AW55"/>
  <c r="AW58"/>
  <c r="AW61" l="1"/>
  <c r="AW63"/>
  <c r="AF88" l="1"/>
  <c r="AF79"/>
  <c r="AQ79"/>
  <c r="AQ55"/>
  <c r="AG79"/>
  <c r="AG55"/>
  <c r="AI79"/>
  <c r="AI55"/>
  <c r="AO79"/>
  <c r="AO55"/>
  <c r="AN88"/>
  <c r="AN64"/>
  <c r="AM64"/>
  <c r="AM88"/>
  <c r="AT88"/>
  <c r="AT64"/>
  <c r="AG88"/>
  <c r="AG64"/>
  <c r="AU55"/>
  <c r="AU79"/>
  <c r="AV79"/>
  <c r="AV55"/>
  <c r="AW79"/>
  <c r="AS79"/>
  <c r="AS55"/>
  <c r="AI88"/>
  <c r="AI64"/>
  <c r="AL88"/>
  <c r="AL64"/>
  <c r="AJ64"/>
  <c r="AJ88"/>
  <c r="AO88"/>
  <c r="AO64"/>
  <c r="AF64"/>
  <c r="AN79"/>
  <c r="AN55"/>
  <c r="AR79"/>
  <c r="AR55"/>
  <c r="AP79"/>
  <c r="AP55"/>
  <c r="AL55"/>
  <c r="AL79"/>
  <c r="AK88"/>
  <c r="AK64"/>
  <c r="AH88"/>
  <c r="AH64"/>
  <c r="AR88"/>
  <c r="AR64"/>
  <c r="AW60"/>
  <c r="AH79"/>
  <c r="AH55"/>
  <c r="AM55"/>
  <c r="AM79"/>
  <c r="AF55"/>
  <c r="AT79"/>
  <c r="AT55"/>
  <c r="AK79"/>
  <c r="AK55"/>
  <c r="AJ55"/>
  <c r="AJ79"/>
  <c r="AV64"/>
  <c r="AV88"/>
  <c r="AW88"/>
  <c r="AQ88"/>
  <c r="AQ64"/>
  <c r="AS64"/>
  <c r="AS88"/>
  <c r="AP88"/>
  <c r="AP64"/>
  <c r="AU88"/>
  <c r="AU64"/>
  <c r="AF82" l="1"/>
  <c r="AF87"/>
  <c r="AF84"/>
  <c r="AQ84"/>
  <c r="AQ60"/>
  <c r="AU84"/>
  <c r="AU60"/>
  <c r="AS60"/>
  <c r="AS84"/>
  <c r="AN58"/>
  <c r="AJ60"/>
  <c r="AJ84"/>
  <c r="AM63"/>
  <c r="AM87"/>
  <c r="AT87"/>
  <c r="AT63"/>
  <c r="AP87"/>
  <c r="AP63"/>
  <c r="AK63"/>
  <c r="AK87"/>
  <c r="AV60"/>
  <c r="AV84"/>
  <c r="AV58"/>
  <c r="AW82"/>
  <c r="AH60"/>
  <c r="AH84"/>
  <c r="AG60"/>
  <c r="AG84"/>
  <c r="AP58"/>
  <c r="AT58"/>
  <c r="AH58"/>
  <c r="AN63"/>
  <c r="AN87"/>
  <c r="AS87"/>
  <c r="AS63"/>
  <c r="AU87"/>
  <c r="AU63"/>
  <c r="AR58"/>
  <c r="AF60"/>
  <c r="AF63"/>
  <c r="AP60"/>
  <c r="AP84"/>
  <c r="AO60"/>
  <c r="AO84"/>
  <c r="AL58"/>
  <c r="AN60"/>
  <c r="AN84"/>
  <c r="AI60"/>
  <c r="AI84"/>
  <c r="AH87"/>
  <c r="AH63"/>
  <c r="AL63"/>
  <c r="AL87"/>
  <c r="AJ87"/>
  <c r="AJ63"/>
  <c r="AG63"/>
  <c r="AG87"/>
  <c r="AW84"/>
  <c r="AF58"/>
  <c r="AV63"/>
  <c r="AV87"/>
  <c r="AW87"/>
  <c r="AK84"/>
  <c r="AK60"/>
  <c r="AR84"/>
  <c r="AR60"/>
  <c r="AL84"/>
  <c r="AL60"/>
  <c r="AM84"/>
  <c r="AM60"/>
  <c r="AT84"/>
  <c r="AT60"/>
  <c r="AI63"/>
  <c r="AI87"/>
  <c r="AO63"/>
  <c r="AO87"/>
  <c r="AR87"/>
  <c r="AR63"/>
  <c r="AQ87"/>
  <c r="AQ63"/>
  <c r="AF85" l="1"/>
  <c r="AR82"/>
  <c r="AP82"/>
  <c r="AG58"/>
  <c r="AG82"/>
  <c r="AI61"/>
  <c r="AI85"/>
  <c r="AQ82"/>
  <c r="AQ58"/>
  <c r="AM85"/>
  <c r="AM61"/>
  <c r="AS85"/>
  <c r="AS61"/>
  <c r="AM82"/>
  <c r="AM58"/>
  <c r="AR85"/>
  <c r="AR61"/>
  <c r="AJ58"/>
  <c r="AJ82"/>
  <c r="AN82"/>
  <c r="AF61"/>
  <c r="AL61"/>
  <c r="AL85"/>
  <c r="AJ85"/>
  <c r="AJ61"/>
  <c r="AV61"/>
  <c r="AV85"/>
  <c r="AW85"/>
  <c r="AQ61"/>
  <c r="AQ85"/>
  <c r="AI82"/>
  <c r="AI58"/>
  <c r="AO58"/>
  <c r="AO82"/>
  <c r="AP61"/>
  <c r="AP85"/>
  <c r="AT85"/>
  <c r="AT61"/>
  <c r="AG61"/>
  <c r="AG85"/>
  <c r="AH85"/>
  <c r="AH61"/>
  <c r="AU82"/>
  <c r="AU58"/>
  <c r="AH82"/>
  <c r="AV82"/>
  <c r="AS58"/>
  <c r="AS82"/>
  <c r="AO61"/>
  <c r="AO85"/>
  <c r="AN85"/>
  <c r="AN61"/>
  <c r="AU61"/>
  <c r="AU85"/>
  <c r="AK58"/>
  <c r="AK82"/>
  <c r="AK85"/>
  <c r="AK61"/>
  <c r="AL82"/>
  <c r="AT82"/>
  <c r="AU56" l="1"/>
  <c r="AF80" l="1"/>
  <c r="AU80"/>
  <c r="AQ80"/>
  <c r="AQ56"/>
  <c r="AS80"/>
  <c r="AS56"/>
  <c r="AV56"/>
  <c r="AV80"/>
  <c r="AW80"/>
  <c r="AM80"/>
  <c r="AM56"/>
  <c r="AL80"/>
  <c r="AL56"/>
  <c r="AT80"/>
  <c r="AT56"/>
  <c r="AH80"/>
  <c r="AH56"/>
  <c r="AK80"/>
  <c r="AK56"/>
  <c r="AJ56"/>
  <c r="AF56"/>
  <c r="AP56"/>
  <c r="AG80"/>
  <c r="AG56"/>
  <c r="AR56"/>
  <c r="AR80"/>
  <c r="AF5" l="1"/>
  <c r="AF36" s="1"/>
  <c r="AT91"/>
  <c r="AP80"/>
  <c r="AJ80"/>
  <c r="AF81"/>
  <c r="AQ65"/>
  <c r="AQ89"/>
  <c r="AN80"/>
  <c r="AN56"/>
  <c r="AL65"/>
  <c r="AN65"/>
  <c r="AI65"/>
  <c r="AI89"/>
  <c r="AR91"/>
  <c r="AF29"/>
  <c r="AF31"/>
  <c r="AF37"/>
  <c r="AV91"/>
  <c r="AW91"/>
  <c r="AW65"/>
  <c r="AS91"/>
  <c r="AS65"/>
  <c r="AH65"/>
  <c r="AI80"/>
  <c r="AI56"/>
  <c r="AF57"/>
  <c r="AU91"/>
  <c r="AP65"/>
  <c r="AO80"/>
  <c r="AO56"/>
  <c r="AF33" l="1"/>
  <c r="AF34"/>
  <c r="AF53"/>
  <c r="AF32"/>
  <c r="AF89"/>
  <c r="AP89"/>
  <c r="AF30"/>
  <c r="AF77"/>
  <c r="AK89"/>
  <c r="AK65"/>
  <c r="AV89"/>
  <c r="AV65"/>
  <c r="AT65"/>
  <c r="AT89"/>
  <c r="AU89"/>
  <c r="AU65"/>
  <c r="AR89"/>
  <c r="AR65"/>
  <c r="AW89"/>
  <c r="AL89"/>
  <c r="AJ65"/>
  <c r="AJ89"/>
  <c r="AO89"/>
  <c r="AO65"/>
  <c r="AG65"/>
  <c r="AG89"/>
  <c r="AH89"/>
  <c r="AM89"/>
  <c r="AM65"/>
  <c r="AF65"/>
  <c r="AS89"/>
  <c r="AN89"/>
  <c r="AM5" l="1"/>
  <c r="AN5"/>
  <c r="AP5"/>
  <c r="AJ5"/>
  <c r="AG5"/>
  <c r="AL5"/>
  <c r="AK5"/>
  <c r="AK30" s="1"/>
  <c r="AO5"/>
  <c r="AQ5"/>
  <c r="AH5"/>
  <c r="AH30" s="1"/>
  <c r="AI5"/>
  <c r="AI21" i="64"/>
  <c r="AQ31"/>
  <c r="AP21"/>
  <c r="AQ21"/>
  <c r="AO21"/>
  <c r="AP31"/>
  <c r="AN31"/>
  <c r="AM21"/>
  <c r="AN81" i="100"/>
  <c r="AN57"/>
  <c r="AP57"/>
  <c r="AP81"/>
  <c r="AI57"/>
  <c r="AI81"/>
  <c r="AJ57"/>
  <c r="AJ81"/>
  <c r="AI31" i="64"/>
  <c r="AH21"/>
  <c r="AQ57" i="100"/>
  <c r="AQ81"/>
  <c r="AQ30"/>
  <c r="AL31" i="64"/>
  <c r="AK21"/>
  <c r="AL81" i="100"/>
  <c r="AL57"/>
  <c r="AL30"/>
  <c r="AK57"/>
  <c r="AK81"/>
  <c r="AO81"/>
  <c r="AO57"/>
  <c r="AO30"/>
  <c r="AN21" i="64"/>
  <c r="AO31"/>
  <c r="AM31"/>
  <c r="AL21"/>
  <c r="AM81" i="100"/>
  <c r="AM57"/>
  <c r="AH57"/>
  <c r="AH81"/>
  <c r="AH31" i="64"/>
  <c r="AG21"/>
  <c r="AG81" i="100"/>
  <c r="AG57"/>
  <c r="AG30"/>
  <c r="AR5" l="1"/>
  <c r="AG31" i="64"/>
  <c r="AF21"/>
  <c r="AF31"/>
  <c r="AJ33" i="100"/>
  <c r="AJ30"/>
  <c r="AP33"/>
  <c r="AP30"/>
  <c r="AM33"/>
  <c r="AM30"/>
  <c r="AI33"/>
  <c r="AI30"/>
  <c r="AN33"/>
  <c r="AN30"/>
  <c r="AH53"/>
  <c r="AH29"/>
  <c r="AH77"/>
  <c r="AH35"/>
  <c r="AH31"/>
  <c r="AH34"/>
  <c r="AH36"/>
  <c r="AH37"/>
  <c r="AH32"/>
  <c r="AO53"/>
  <c r="AO29"/>
  <c r="AO77"/>
  <c r="AO35"/>
  <c r="AO31"/>
  <c r="AO36"/>
  <c r="AO37"/>
  <c r="AO34"/>
  <c r="AO32"/>
  <c r="AK77"/>
  <c r="AK29"/>
  <c r="AK53"/>
  <c r="AK35"/>
  <c r="AK31"/>
  <c r="AK36"/>
  <c r="AK34"/>
  <c r="AK37"/>
  <c r="AK32"/>
  <c r="AL33"/>
  <c r="AL53"/>
  <c r="AL29"/>
  <c r="AL77"/>
  <c r="AL35"/>
  <c r="AL31"/>
  <c r="AL36"/>
  <c r="AL34"/>
  <c r="AL37"/>
  <c r="AL32"/>
  <c r="AR57"/>
  <c r="AR81"/>
  <c r="AR30"/>
  <c r="AH33"/>
  <c r="AO33"/>
  <c r="AK33"/>
  <c r="AQ53"/>
  <c r="AQ29"/>
  <c r="AQ77"/>
  <c r="AQ35"/>
  <c r="AQ31"/>
  <c r="AQ36"/>
  <c r="AQ34"/>
  <c r="AQ37"/>
  <c r="AQ32"/>
  <c r="AG53"/>
  <c r="AG77"/>
  <c r="AG29"/>
  <c r="AG35"/>
  <c r="AG31"/>
  <c r="AG36"/>
  <c r="AG34"/>
  <c r="AG37"/>
  <c r="AG32"/>
  <c r="AJ21" i="64"/>
  <c r="AK31"/>
  <c r="AR21"/>
  <c r="AG33" i="100"/>
  <c r="AQ33"/>
  <c r="AJ29"/>
  <c r="AJ53"/>
  <c r="AJ77"/>
  <c r="AJ35"/>
  <c r="AJ31"/>
  <c r="AJ36"/>
  <c r="AJ34"/>
  <c r="AJ37"/>
  <c r="AJ32"/>
  <c r="AI29"/>
  <c r="AI53"/>
  <c r="AI77"/>
  <c r="AI35"/>
  <c r="AI31"/>
  <c r="AI36"/>
  <c r="AI37"/>
  <c r="AI34"/>
  <c r="AI32"/>
  <c r="AP53"/>
  <c r="AP29"/>
  <c r="AP77"/>
  <c r="AP35"/>
  <c r="AP31"/>
  <c r="AP34"/>
  <c r="AP36"/>
  <c r="AP37"/>
  <c r="AP32"/>
  <c r="AN29"/>
  <c r="AN77"/>
  <c r="AN53"/>
  <c r="AN35"/>
  <c r="AN31"/>
  <c r="AN36"/>
  <c r="AN34"/>
  <c r="AN37"/>
  <c r="AN32"/>
  <c r="AR31" i="64"/>
  <c r="AJ31"/>
  <c r="AM29" i="100"/>
  <c r="AM77"/>
  <c r="AM53"/>
  <c r="AM35"/>
  <c r="AM31"/>
  <c r="AM36"/>
  <c r="AM34"/>
  <c r="AM37"/>
  <c r="AM32"/>
  <c r="AW5" l="1"/>
  <c r="AT5"/>
  <c r="AU5"/>
  <c r="AU30" s="1"/>
  <c r="AS5"/>
  <c r="F29" i="104"/>
  <c r="AT21" i="64"/>
  <c r="E29" i="104"/>
  <c r="AS21" i="64"/>
  <c r="AT31"/>
  <c r="AS57" i="100"/>
  <c r="AS81"/>
  <c r="AS30"/>
  <c r="AR33"/>
  <c r="AR77"/>
  <c r="AR53"/>
  <c r="AR29"/>
  <c r="AR35"/>
  <c r="AR31"/>
  <c r="AR36"/>
  <c r="AR34"/>
  <c r="AR37"/>
  <c r="AR32"/>
  <c r="AU57"/>
  <c r="AU81"/>
  <c r="AS31" i="64"/>
  <c r="AW57" i="100"/>
  <c r="AT57"/>
  <c r="AT81"/>
  <c r="AV5" l="1"/>
  <c r="AW81"/>
  <c r="AW33"/>
  <c r="AW30"/>
  <c r="AW31"/>
  <c r="AT33"/>
  <c r="AT30"/>
  <c r="AU53"/>
  <c r="AU77"/>
  <c r="AU29"/>
  <c r="AU35"/>
  <c r="AU31"/>
  <c r="AU36"/>
  <c r="AU34"/>
  <c r="AU37"/>
  <c r="AU32"/>
  <c r="AS53"/>
  <c r="AS29"/>
  <c r="AS77"/>
  <c r="AS35"/>
  <c r="AS31"/>
  <c r="AS36"/>
  <c r="AS37"/>
  <c r="AS34"/>
  <c r="AS32"/>
  <c r="AU33"/>
  <c r="AV57"/>
  <c r="AV81"/>
  <c r="AS33"/>
  <c r="AT53"/>
  <c r="AT77"/>
  <c r="AT29"/>
  <c r="AT35"/>
  <c r="AT31"/>
  <c r="AT34"/>
  <c r="AT36"/>
  <c r="AT37"/>
  <c r="AT32"/>
  <c r="AW29"/>
  <c r="AW53"/>
  <c r="AW35"/>
  <c r="AW32"/>
  <c r="AW34"/>
  <c r="AW37"/>
  <c r="AW36"/>
  <c r="AV33" l="1"/>
  <c r="AV30"/>
  <c r="AW77"/>
  <c r="AV29"/>
  <c r="AV77"/>
  <c r="AV53"/>
  <c r="AV35"/>
  <c r="AV31"/>
  <c r="AV36"/>
  <c r="AV34"/>
  <c r="AV37"/>
  <c r="AV32"/>
  <c r="I29" i="104" l="1"/>
  <c r="AW21" i="64"/>
  <c r="G29" i="104" l="1"/>
  <c r="AU21" i="64"/>
  <c r="AU31"/>
  <c r="H29" i="104" l="1"/>
  <c r="AV21" i="64"/>
  <c r="AW31"/>
  <c r="AV31"/>
  <c r="J29" i="104" l="1"/>
  <c r="J30" s="1"/>
  <c r="AW14" i="100" l="1"/>
  <c r="AW66"/>
  <c r="AW38" l="1"/>
  <c r="AW62"/>
  <c r="AW40"/>
  <c r="AW39"/>
  <c r="AW43"/>
  <c r="AW41"/>
  <c r="AW25"/>
  <c r="AW42"/>
  <c r="AW73" l="1"/>
  <c r="I33" i="104"/>
  <c r="AW23" i="64"/>
  <c r="I31" i="104" l="1"/>
  <c r="AW22" i="64"/>
  <c r="I27" i="104" l="1"/>
  <c r="I5"/>
  <c r="AW24" i="64"/>
  <c r="AF90" i="100" l="1"/>
  <c r="AV90"/>
  <c r="AV66"/>
  <c r="AV14"/>
  <c r="AW90"/>
  <c r="AS90"/>
  <c r="AS66"/>
  <c r="AS14"/>
  <c r="AL66"/>
  <c r="AL90"/>
  <c r="AL14"/>
  <c r="AI66"/>
  <c r="AI90"/>
  <c r="AI14"/>
  <c r="AM90"/>
  <c r="AM66"/>
  <c r="AM14"/>
  <c r="AR66"/>
  <c r="AR90"/>
  <c r="AR14"/>
  <c r="AO66"/>
  <c r="AO90"/>
  <c r="AO14"/>
  <c r="AT90"/>
  <c r="AT66"/>
  <c r="AT14"/>
  <c r="AK90"/>
  <c r="AK66"/>
  <c r="AK14"/>
  <c r="AJ66"/>
  <c r="AJ90"/>
  <c r="AJ14"/>
  <c r="AH66"/>
  <c r="AH90"/>
  <c r="AH14"/>
  <c r="AQ90"/>
  <c r="AQ66"/>
  <c r="AQ14"/>
  <c r="AG90"/>
  <c r="AG66"/>
  <c r="AG14"/>
  <c r="AF66"/>
  <c r="AF14"/>
  <c r="AN90"/>
  <c r="AN66"/>
  <c r="AN14"/>
  <c r="AP90"/>
  <c r="AP66"/>
  <c r="AP14"/>
  <c r="AU66"/>
  <c r="AU90"/>
  <c r="AU14"/>
  <c r="AO42" l="1"/>
  <c r="AM42"/>
  <c r="AQ42"/>
  <c r="AT42"/>
  <c r="AR42"/>
  <c r="AS42"/>
  <c r="AF86"/>
  <c r="AG42"/>
  <c r="AH42"/>
  <c r="AI42"/>
  <c r="AJ42"/>
  <c r="AK42"/>
  <c r="AL42"/>
  <c r="F33" i="104"/>
  <c r="AT23" i="64"/>
  <c r="AU33"/>
  <c r="AG23"/>
  <c r="AH33"/>
  <c r="AU86" i="100"/>
  <c r="AU62"/>
  <c r="AU38"/>
  <c r="AU40"/>
  <c r="AU39"/>
  <c r="AU43"/>
  <c r="AU41"/>
  <c r="AU25"/>
  <c r="AP86"/>
  <c r="AP38"/>
  <c r="AP62"/>
  <c r="AP40"/>
  <c r="AP39"/>
  <c r="AP43"/>
  <c r="AP41"/>
  <c r="AP25"/>
  <c r="AN38"/>
  <c r="AN62"/>
  <c r="AN86"/>
  <c r="AN40"/>
  <c r="AN39"/>
  <c r="AN43"/>
  <c r="AN41"/>
  <c r="AN25"/>
  <c r="AF41"/>
  <c r="AF38"/>
  <c r="AF62"/>
  <c r="AF40"/>
  <c r="AF39"/>
  <c r="AF25"/>
  <c r="AV38"/>
  <c r="AV62"/>
  <c r="AV86"/>
  <c r="AV40"/>
  <c r="AV39"/>
  <c r="AV43"/>
  <c r="AV41"/>
  <c r="AV25"/>
  <c r="AW86"/>
  <c r="AM23" i="64"/>
  <c r="AN33"/>
  <c r="AI33"/>
  <c r="AH23"/>
  <c r="AU42" i="100"/>
  <c r="AP42"/>
  <c r="AN42"/>
  <c r="AF42"/>
  <c r="G33" i="104"/>
  <c r="AU23" i="64"/>
  <c r="AR33"/>
  <c r="AQ23"/>
  <c r="AK23"/>
  <c r="AL33"/>
  <c r="AS33"/>
  <c r="AR23"/>
  <c r="AP23"/>
  <c r="AQ33"/>
  <c r="AK33"/>
  <c r="AJ23"/>
  <c r="AI23"/>
  <c r="AJ33"/>
  <c r="AP33"/>
  <c r="AO23"/>
  <c r="AV42" i="100"/>
  <c r="E33" i="104"/>
  <c r="AS23" i="64"/>
  <c r="AT33"/>
  <c r="AN23"/>
  <c r="AO33"/>
  <c r="AL23"/>
  <c r="AM33"/>
  <c r="AG62" i="100"/>
  <c r="AG38"/>
  <c r="AG86"/>
  <c r="AG40"/>
  <c r="AG39"/>
  <c r="AG41"/>
  <c r="AG25"/>
  <c r="AQ62"/>
  <c r="AQ86"/>
  <c r="AQ38"/>
  <c r="AQ40"/>
  <c r="AQ39"/>
  <c r="AQ43"/>
  <c r="AQ41"/>
  <c r="AQ25"/>
  <c r="AH86"/>
  <c r="AH38"/>
  <c r="AH62"/>
  <c r="AH40"/>
  <c r="AH39"/>
  <c r="AH41"/>
  <c r="AH25"/>
  <c r="AH73" s="1"/>
  <c r="AJ38"/>
  <c r="AJ86"/>
  <c r="AJ62"/>
  <c r="AJ40"/>
  <c r="AJ39"/>
  <c r="AJ41"/>
  <c r="AJ25"/>
  <c r="AK86"/>
  <c r="AK38"/>
  <c r="AK62"/>
  <c r="AK40"/>
  <c r="AK39"/>
  <c r="AK41"/>
  <c r="AK25"/>
  <c r="AT38"/>
  <c r="AT62"/>
  <c r="AT86"/>
  <c r="AT40"/>
  <c r="AT39"/>
  <c r="AT43"/>
  <c r="AT41"/>
  <c r="AT25"/>
  <c r="AO38"/>
  <c r="AO62"/>
  <c r="AO86"/>
  <c r="AO40"/>
  <c r="AO39"/>
  <c r="AO43"/>
  <c r="AO41"/>
  <c r="AO25"/>
  <c r="AR62"/>
  <c r="AR86"/>
  <c r="AR38"/>
  <c r="AR40"/>
  <c r="AR39"/>
  <c r="AR43"/>
  <c r="AR41"/>
  <c r="AR25"/>
  <c r="AM86"/>
  <c r="AM62"/>
  <c r="AM38"/>
  <c r="AM40"/>
  <c r="AM39"/>
  <c r="AM43"/>
  <c r="AM41"/>
  <c r="AM25"/>
  <c r="AI62"/>
  <c r="AI38"/>
  <c r="AI86"/>
  <c r="AI40"/>
  <c r="AI39"/>
  <c r="AI41"/>
  <c r="AI25"/>
  <c r="AL38"/>
  <c r="AL62"/>
  <c r="AL86"/>
  <c r="AL40"/>
  <c r="AL39"/>
  <c r="AL41"/>
  <c r="AL25"/>
  <c r="AL73" s="1"/>
  <c r="AS38"/>
  <c r="AS86"/>
  <c r="AS62"/>
  <c r="AS40"/>
  <c r="AS39"/>
  <c r="AS41"/>
  <c r="AS43"/>
  <c r="AS25"/>
  <c r="AG33" i="64" l="1"/>
  <c r="AF33"/>
  <c r="AF73" i="100"/>
  <c r="AF97"/>
  <c r="AK22" i="64"/>
  <c r="AL32"/>
  <c r="H33" i="104"/>
  <c r="AW33" i="64"/>
  <c r="AV23"/>
  <c r="AR22"/>
  <c r="AS32"/>
  <c r="AF23"/>
  <c r="AV73" i="100"/>
  <c r="AV97"/>
  <c r="AW97"/>
  <c r="AG22" i="64"/>
  <c r="AH32"/>
  <c r="AJ22"/>
  <c r="AK32"/>
  <c r="AH22"/>
  <c r="AI32"/>
  <c r="AI22"/>
  <c r="AJ32"/>
  <c r="G31" i="104"/>
  <c r="AU22" i="64"/>
  <c r="AM32"/>
  <c r="AL22"/>
  <c r="AR32"/>
  <c r="AQ22"/>
  <c r="AQ32"/>
  <c r="AP22"/>
  <c r="AV33"/>
  <c r="AM22"/>
  <c r="AN32"/>
  <c r="AS73" i="100"/>
  <c r="AS97"/>
  <c r="AI73"/>
  <c r="AI97"/>
  <c r="AM73"/>
  <c r="AM97"/>
  <c r="AR73"/>
  <c r="AR97"/>
  <c r="AO97"/>
  <c r="AO73"/>
  <c r="AT97"/>
  <c r="AT73"/>
  <c r="AL97"/>
  <c r="AK97"/>
  <c r="AK73"/>
  <c r="AJ97"/>
  <c r="AJ73"/>
  <c r="AQ97"/>
  <c r="AQ73"/>
  <c r="AH97"/>
  <c r="AG97"/>
  <c r="AG73"/>
  <c r="F31" i="104"/>
  <c r="AT22" i="64"/>
  <c r="AU32"/>
  <c r="AP32"/>
  <c r="AO22"/>
  <c r="AN22"/>
  <c r="AO32"/>
  <c r="E31" i="104"/>
  <c r="AS22" i="64"/>
  <c r="AT32"/>
  <c r="AN97" i="100"/>
  <c r="AN73"/>
  <c r="AP73"/>
  <c r="AP97"/>
  <c r="AU97"/>
  <c r="AU73"/>
  <c r="AV32" i="64" l="1"/>
  <c r="AG32"/>
  <c r="AF32"/>
  <c r="F27" i="104"/>
  <c r="E27"/>
  <c r="G27"/>
  <c r="J33"/>
  <c r="J34" s="1"/>
  <c r="AO24" i="64"/>
  <c r="AP34"/>
  <c r="AQ24"/>
  <c r="AR34"/>
  <c r="AJ34"/>
  <c r="AI24"/>
  <c r="AH34"/>
  <c r="AG24"/>
  <c r="AK24"/>
  <c r="AL34"/>
  <c r="E5" i="104"/>
  <c r="AS24" i="64"/>
  <c r="AT34"/>
  <c r="H31" i="104"/>
  <c r="AW32" i="64"/>
  <c r="AV22"/>
  <c r="AF22"/>
  <c r="AH24"/>
  <c r="AI34"/>
  <c r="AM24"/>
  <c r="AN34"/>
  <c r="G5" i="104"/>
  <c r="AU24" i="64"/>
  <c r="AR24"/>
  <c r="AS34"/>
  <c r="AL24"/>
  <c r="AM34"/>
  <c r="AJ24"/>
  <c r="AK34"/>
  <c r="AQ34"/>
  <c r="AP24"/>
  <c r="AN24"/>
  <c r="AO34"/>
  <c r="F5" i="104"/>
  <c r="AU34" i="64"/>
  <c r="AT24"/>
  <c r="J31" i="104" l="1"/>
  <c r="J32" s="1"/>
  <c r="H27"/>
  <c r="AG34" i="64"/>
  <c r="AF24"/>
  <c r="H5" i="104"/>
  <c r="AW34" i="64"/>
  <c r="AV24"/>
  <c r="AV34"/>
  <c r="J27" i="104" l="1"/>
  <c r="J28" s="1"/>
  <c r="J5"/>
  <c r="J6" l="1"/>
  <c r="J54"/>
  <c r="J55" s="1"/>
  <c r="AF34" i="64"/>
  <c r="AE24"/>
  <c r="AC24"/>
  <c r="AD34"/>
  <c r="AC34"/>
  <c r="AB24"/>
  <c r="AD24"/>
  <c r="AE34"/>
  <c r="AB34" l="1"/>
  <c r="AA24"/>
</calcChain>
</file>

<file path=xl/comments1.xml><?xml version="1.0" encoding="utf-8"?>
<comments xmlns="http://schemas.openxmlformats.org/spreadsheetml/2006/main">
  <authors>
    <author>sakai</author>
  </authors>
  <commentList>
    <comment ref="AU48" authorId="0">
      <text>
        <r>
          <rPr>
            <sz val="9"/>
            <color indexed="81"/>
            <rFont val="ＭＳ Ｐゴシック"/>
            <family val="3"/>
            <charset val="128"/>
          </rPr>
          <t>一部の内訳を計算していないため（貨物輸送寄与）＋（乗員輸送寄与）が自家用の合計に合致しない。</t>
        </r>
      </text>
    </comment>
    <comment ref="AV48" authorId="0">
      <text>
        <r>
          <rPr>
            <sz val="9"/>
            <color indexed="81"/>
            <rFont val="ＭＳ Ｐゴシック"/>
            <family val="3"/>
            <charset val="128"/>
          </rPr>
          <t>一部の内訳を計算していないため（貨物輸送寄与）＋（乗員輸送寄与）が自家用の合計に合致しない。</t>
        </r>
      </text>
    </comment>
    <comment ref="AW48" authorId="0">
      <text>
        <r>
          <rPr>
            <sz val="9"/>
            <color indexed="81"/>
            <rFont val="ＭＳ Ｐゴシック"/>
            <family val="3"/>
            <charset val="128"/>
          </rPr>
          <t>一部の内訳を計算していないため（貨物輸送寄与）＋（乗員輸送寄与）が自家用の合計に合致しない。</t>
        </r>
      </text>
    </comment>
    <comment ref="AU49" authorId="0">
      <text>
        <r>
          <rPr>
            <sz val="9"/>
            <color indexed="81"/>
            <rFont val="ＭＳ Ｐゴシック"/>
            <family val="3"/>
            <charset val="128"/>
          </rPr>
          <t>一部の内訳を計算していないため（貨物輸送寄与）＋（乗員輸送寄与）が自家用の合計に合致しない。</t>
        </r>
      </text>
    </comment>
    <comment ref="AV49" authorId="0">
      <text>
        <r>
          <rPr>
            <sz val="9"/>
            <color indexed="81"/>
            <rFont val="ＭＳ Ｐゴシック"/>
            <family val="3"/>
            <charset val="128"/>
          </rPr>
          <t>一部の内訳を計算していないため（貨物輸送寄与）＋（乗員輸送寄与）が自家用の合計に合致しない。</t>
        </r>
      </text>
    </comment>
    <comment ref="AW49" authorId="0">
      <text>
        <r>
          <rPr>
            <sz val="9"/>
            <color indexed="81"/>
            <rFont val="ＭＳ Ｐゴシック"/>
            <family val="3"/>
            <charset val="128"/>
          </rPr>
          <t>一部の内訳を計算していないため（貨物輸送寄与）＋（乗員輸送寄与）が自家用の合計に合致しない。</t>
        </r>
      </text>
    </comment>
  </commentList>
</comments>
</file>

<file path=xl/comments2.xml><?xml version="1.0" encoding="utf-8"?>
<comments xmlns="http://schemas.openxmlformats.org/spreadsheetml/2006/main">
  <authors>
    <author>Junko Akagi</author>
    <author>Sakai</author>
  </authors>
  <commentList>
    <comment ref="Z23" authorId="0">
      <text>
        <r>
          <rPr>
            <b/>
            <sz val="9"/>
            <color indexed="81"/>
            <rFont val="ＭＳ Ｐゴシック"/>
            <family val="3"/>
            <charset val="128"/>
          </rPr>
          <t>＜注＞</t>
        </r>
        <r>
          <rPr>
            <sz val="9"/>
            <color indexed="81"/>
            <rFont val="ＭＳ Ｐゴシック"/>
            <family val="3"/>
            <charset val="128"/>
          </rPr>
          <t xml:space="preserve">
京都議定書基準年の排出量は、1990年以降「6D. その他（コンポスト化）」（本シート26行目）で別途報告している排出量を含む。</t>
        </r>
      </text>
    </comment>
    <comment ref="Z25" authorId="1">
      <text>
        <r>
          <rPr>
            <b/>
            <sz val="9"/>
            <color indexed="81"/>
            <rFont val="ＭＳ Ｐゴシック"/>
            <family val="3"/>
            <charset val="128"/>
          </rPr>
          <t>＜注＞</t>
        </r>
        <r>
          <rPr>
            <sz val="9"/>
            <color indexed="81"/>
            <rFont val="ＭＳ Ｐゴシック"/>
            <family val="3"/>
            <charset val="128"/>
          </rPr>
          <t xml:space="preserve">
京都議定書基準年の排出量は、1990年以降「廃棄物のエネルギー利用」（本シート27行目）で別途報告している排出量を含む。</t>
        </r>
      </text>
    </comment>
    <comment ref="Z39" authorId="0">
      <text>
        <r>
          <rPr>
            <b/>
            <sz val="9"/>
            <color indexed="81"/>
            <rFont val="ＭＳ Ｐゴシック"/>
            <family val="3"/>
            <charset val="128"/>
          </rPr>
          <t>＜注＞</t>
        </r>
        <r>
          <rPr>
            <sz val="9"/>
            <color indexed="81"/>
            <rFont val="ＭＳ Ｐゴシック"/>
            <family val="3"/>
            <charset val="128"/>
          </rPr>
          <t xml:space="preserve">
京都議定書基準年の排出量は、1990年以降「6D. その他（コンポスト化）」（本シート42行目）で別途報告している排出量を含む。</t>
        </r>
      </text>
    </comment>
    <comment ref="Z41" authorId="0">
      <text>
        <r>
          <rPr>
            <b/>
            <sz val="9"/>
            <color indexed="81"/>
            <rFont val="ＭＳ Ｐゴシック"/>
            <family val="3"/>
            <charset val="128"/>
          </rPr>
          <t>＜注＞</t>
        </r>
        <r>
          <rPr>
            <sz val="9"/>
            <color indexed="81"/>
            <rFont val="ＭＳ Ｐゴシック"/>
            <family val="3"/>
            <charset val="128"/>
          </rPr>
          <t xml:space="preserve">
京都議定書基準年の排出量は、1990年以降「廃棄物のエネルギー利用」（本シート43行目）で別途報告している排出量を含む。</t>
        </r>
      </text>
    </comment>
  </commentList>
</comments>
</file>

<file path=xl/comments3.xml><?xml version="1.0" encoding="utf-8"?>
<comments xmlns="http://schemas.openxmlformats.org/spreadsheetml/2006/main">
  <authors>
    <author>Sakai</author>
    <author>Junko Akagi</author>
  </authors>
  <commentList>
    <comment ref="Z20" authorId="0">
      <text>
        <r>
          <rPr>
            <b/>
            <sz val="9"/>
            <color indexed="81"/>
            <rFont val="ＭＳ Ｐゴシック"/>
            <family val="3"/>
            <charset val="128"/>
          </rPr>
          <t>＜注＞</t>
        </r>
        <r>
          <rPr>
            <sz val="9"/>
            <color indexed="81"/>
            <rFont val="ＭＳ Ｐゴシック"/>
            <family val="3"/>
            <charset val="128"/>
          </rPr>
          <t xml:space="preserve">
京都議定書基準年の排出量は、1990年以降「廃棄物のエネルギー利用」（本シート22行目）で別途報告している排出量を含む。</t>
        </r>
      </text>
    </comment>
    <comment ref="Z36" authorId="1">
      <text>
        <r>
          <rPr>
            <b/>
            <sz val="9"/>
            <color indexed="81"/>
            <rFont val="ＭＳ Ｐゴシック"/>
            <family val="3"/>
            <charset val="128"/>
          </rPr>
          <t>＜注＞</t>
        </r>
        <r>
          <rPr>
            <sz val="9"/>
            <color indexed="81"/>
            <rFont val="ＭＳ Ｐゴシック"/>
            <family val="3"/>
            <charset val="128"/>
          </rPr>
          <t xml:space="preserve">
京都議定書基準年の排出量は、1990年以降「廃棄物のエネルギー利用」（本シート38行目）で別途報告している排出量を含む。</t>
        </r>
      </text>
    </comment>
  </commentList>
</comments>
</file>

<file path=xl/sharedStrings.xml><?xml version="1.0" encoding="utf-8"?>
<sst xmlns="http://schemas.openxmlformats.org/spreadsheetml/2006/main" count="1432" uniqueCount="589">
  <si>
    <t>NO</t>
  </si>
  <si>
    <r>
      <t xml:space="preserve">3. </t>
    </r>
    <r>
      <rPr>
        <sz val="11"/>
        <rFont val="ＭＳ 明朝"/>
        <family val="1"/>
        <charset val="128"/>
      </rPr>
      <t>溶剤等</t>
    </r>
    <rPh sb="3" eb="6">
      <t>ヨウザイトウ</t>
    </rPh>
    <phoneticPr fontId="9"/>
  </si>
  <si>
    <t>Source Category</t>
    <phoneticPr fontId="9"/>
  </si>
  <si>
    <r>
      <t xml:space="preserve">1A1. </t>
    </r>
    <r>
      <rPr>
        <sz val="11"/>
        <rFont val="ＭＳ 明朝"/>
        <family val="1"/>
        <charset val="128"/>
      </rPr>
      <t>エネ転</t>
    </r>
    <rPh sb="7" eb="8">
      <t>テン</t>
    </rPh>
    <phoneticPr fontId="9"/>
  </si>
  <si>
    <r>
      <t xml:space="preserve">1A2. </t>
    </r>
    <r>
      <rPr>
        <sz val="11"/>
        <rFont val="ＭＳ 明朝"/>
        <family val="1"/>
        <charset val="128"/>
      </rPr>
      <t>産業</t>
    </r>
    <rPh sb="5" eb="7">
      <t>サンギョウ</t>
    </rPh>
    <phoneticPr fontId="9"/>
  </si>
  <si>
    <r>
      <t xml:space="preserve">1A3. </t>
    </r>
    <r>
      <rPr>
        <sz val="11"/>
        <rFont val="ＭＳ 明朝"/>
        <family val="1"/>
        <charset val="128"/>
      </rPr>
      <t>運輸</t>
    </r>
    <rPh sb="5" eb="7">
      <t>ウンユ</t>
    </rPh>
    <phoneticPr fontId="9"/>
  </si>
  <si>
    <r>
      <t xml:space="preserve">1B. </t>
    </r>
    <r>
      <rPr>
        <sz val="11"/>
        <rFont val="ＭＳ 明朝"/>
        <family val="1"/>
        <charset val="128"/>
      </rPr>
      <t>燃料の漏出</t>
    </r>
    <rPh sb="4" eb="6">
      <t>ネンリョウ</t>
    </rPh>
    <rPh sb="7" eb="9">
      <t>ロウシュツ</t>
    </rPh>
    <phoneticPr fontId="9"/>
  </si>
  <si>
    <r>
      <t xml:space="preserve">1B1. </t>
    </r>
    <r>
      <rPr>
        <sz val="11"/>
        <rFont val="ＭＳ 明朝"/>
        <family val="1"/>
        <charset val="128"/>
      </rPr>
      <t>固体</t>
    </r>
    <rPh sb="5" eb="7">
      <t>コタイ</t>
    </rPh>
    <phoneticPr fontId="9"/>
  </si>
  <si>
    <r>
      <t xml:space="preserve">1B2. </t>
    </r>
    <r>
      <rPr>
        <sz val="11"/>
        <rFont val="ＭＳ 明朝"/>
        <family val="1"/>
        <charset val="128"/>
      </rPr>
      <t>液体</t>
    </r>
    <rPh sb="5" eb="7">
      <t>エキタイ</t>
    </rPh>
    <phoneticPr fontId="9"/>
  </si>
  <si>
    <r>
      <t xml:space="preserve">4. </t>
    </r>
    <r>
      <rPr>
        <sz val="11"/>
        <rFont val="ＭＳ 明朝"/>
        <family val="1"/>
        <charset val="128"/>
      </rPr>
      <t>農業</t>
    </r>
    <rPh sb="3" eb="5">
      <t>ノウギョウ</t>
    </rPh>
    <phoneticPr fontId="9"/>
  </si>
  <si>
    <r>
      <t xml:space="preserve">4A. </t>
    </r>
    <r>
      <rPr>
        <sz val="11"/>
        <rFont val="ＭＳ 明朝"/>
        <family val="1"/>
        <charset val="128"/>
      </rPr>
      <t>消化管内発酵</t>
    </r>
    <rPh sb="4" eb="6">
      <t>ショウカ</t>
    </rPh>
    <rPh sb="6" eb="8">
      <t>カンナイ</t>
    </rPh>
    <rPh sb="8" eb="10">
      <t>ハッコウ</t>
    </rPh>
    <phoneticPr fontId="9"/>
  </si>
  <si>
    <r>
      <t xml:space="preserve">4B. </t>
    </r>
    <r>
      <rPr>
        <sz val="11"/>
        <rFont val="ＭＳ 明朝"/>
        <family val="1"/>
        <charset val="128"/>
      </rPr>
      <t>家畜排せつ物管理</t>
    </r>
    <rPh sb="4" eb="6">
      <t>カチク</t>
    </rPh>
    <rPh sb="6" eb="7">
      <t>ハイ</t>
    </rPh>
    <rPh sb="9" eb="10">
      <t>ブツ</t>
    </rPh>
    <rPh sb="10" eb="12">
      <t>カンリ</t>
    </rPh>
    <phoneticPr fontId="9"/>
  </si>
  <si>
    <r>
      <t xml:space="preserve">4C. </t>
    </r>
    <r>
      <rPr>
        <sz val="11"/>
        <rFont val="ＭＳ 明朝"/>
        <family val="1"/>
        <charset val="128"/>
      </rPr>
      <t>稲作</t>
    </r>
    <rPh sb="4" eb="6">
      <t>イナサク</t>
    </rPh>
    <phoneticPr fontId="9"/>
  </si>
  <si>
    <r>
      <t xml:space="preserve">4D. </t>
    </r>
    <r>
      <rPr>
        <sz val="11"/>
        <rFont val="ＭＳ 明朝"/>
        <family val="1"/>
        <charset val="128"/>
      </rPr>
      <t>農用地の土壌</t>
    </r>
    <rPh sb="4" eb="7">
      <t>ノウヨウチ</t>
    </rPh>
    <rPh sb="8" eb="10">
      <t>ドジョウ</t>
    </rPh>
    <phoneticPr fontId="9"/>
  </si>
  <si>
    <r>
      <t xml:space="preserve">4F. </t>
    </r>
    <r>
      <rPr>
        <sz val="11"/>
        <rFont val="ＭＳ 明朝"/>
        <family val="1"/>
        <charset val="128"/>
      </rPr>
      <t>農作物残渣の野焼き</t>
    </r>
    <rPh sb="4" eb="7">
      <t>ノウサクモツ</t>
    </rPh>
    <rPh sb="7" eb="9">
      <t>ザンサ</t>
    </rPh>
    <rPh sb="10" eb="12">
      <t>ノヤ</t>
    </rPh>
    <phoneticPr fontId="9"/>
  </si>
  <si>
    <r>
      <t xml:space="preserve">6A. </t>
    </r>
    <r>
      <rPr>
        <sz val="11"/>
        <rFont val="ＭＳ 明朝"/>
        <family val="1"/>
        <charset val="128"/>
      </rPr>
      <t>埋立</t>
    </r>
    <rPh sb="4" eb="6">
      <t>ウメタテ</t>
    </rPh>
    <phoneticPr fontId="9"/>
  </si>
  <si>
    <r>
      <t xml:space="preserve">6C. </t>
    </r>
    <r>
      <rPr>
        <sz val="11"/>
        <rFont val="ＭＳ 明朝"/>
        <family val="1"/>
        <charset val="128"/>
      </rPr>
      <t>廃棄物の焼却</t>
    </r>
    <rPh sb="4" eb="7">
      <t>ハイキブツ</t>
    </rPh>
    <rPh sb="8" eb="10">
      <t>ショウキャク</t>
    </rPh>
    <phoneticPr fontId="9"/>
  </si>
  <si>
    <t>農業</t>
    <rPh sb="0" eb="2">
      <t>ノウギョウ</t>
    </rPh>
    <phoneticPr fontId="11"/>
  </si>
  <si>
    <t>廃棄物</t>
    <rPh sb="0" eb="3">
      <t>ハイキブツ</t>
    </rPh>
    <phoneticPr fontId="11"/>
  </si>
  <si>
    <t>工業プロセス</t>
    <rPh sb="0" eb="2">
      <t>コウギョウ</t>
    </rPh>
    <phoneticPr fontId="11"/>
  </si>
  <si>
    <t>合計</t>
    <rPh sb="0" eb="2">
      <t>ゴウケイ</t>
    </rPh>
    <phoneticPr fontId="11"/>
  </si>
  <si>
    <t>Total</t>
  </si>
  <si>
    <t>GWP</t>
  </si>
  <si>
    <t>Note</t>
    <phoneticPr fontId="9"/>
  </si>
  <si>
    <t>注：間接排出量</t>
    <rPh sb="0" eb="1">
      <t>チュウ</t>
    </rPh>
    <rPh sb="2" eb="6">
      <t>カンセツハイシュツ</t>
    </rPh>
    <rPh sb="6" eb="7">
      <t>リョウ</t>
    </rPh>
    <phoneticPr fontId="9"/>
  </si>
  <si>
    <t>　　最終需要部門に配分した後の値。</t>
    <rPh sb="2" eb="4">
      <t>サイシュウ</t>
    </rPh>
    <rPh sb="4" eb="6">
      <t>ジュヨウ</t>
    </rPh>
    <rPh sb="6" eb="8">
      <t>ブモン</t>
    </rPh>
    <rPh sb="9" eb="11">
      <t>ハイブン</t>
    </rPh>
    <rPh sb="13" eb="14">
      <t>ノチ</t>
    </rPh>
    <rPh sb="15" eb="16">
      <t>アタイ</t>
    </rPh>
    <phoneticPr fontId="9"/>
  </si>
  <si>
    <t>[Gg CO2]</t>
    <phoneticPr fontId="9"/>
  </si>
  <si>
    <r>
      <t xml:space="preserve">1A. </t>
    </r>
    <r>
      <rPr>
        <sz val="11"/>
        <rFont val="ＭＳ 明朝"/>
        <family val="1"/>
        <charset val="128"/>
      </rPr>
      <t>燃料の燃焼</t>
    </r>
    <rPh sb="4" eb="6">
      <t>ネンリョウ</t>
    </rPh>
    <rPh sb="7" eb="9">
      <t>ネンショウ</t>
    </rPh>
    <phoneticPr fontId="9"/>
  </si>
  <si>
    <r>
      <t xml:space="preserve">1B. </t>
    </r>
    <r>
      <rPr>
        <sz val="11"/>
        <rFont val="ＭＳ 明朝"/>
        <family val="1"/>
        <charset val="128"/>
      </rPr>
      <t>燃料からの漏出</t>
    </r>
    <rPh sb="4" eb="6">
      <t>ネンリョウ</t>
    </rPh>
    <rPh sb="9" eb="11">
      <t>ロウシュツ</t>
    </rPh>
    <phoneticPr fontId="9"/>
  </si>
  <si>
    <r>
      <t xml:space="preserve">2. </t>
    </r>
    <r>
      <rPr>
        <sz val="11"/>
        <rFont val="ＭＳ 明朝"/>
        <family val="1"/>
        <charset val="128"/>
      </rPr>
      <t>工業プロセス</t>
    </r>
    <rPh sb="3" eb="5">
      <t>コウギョウ</t>
    </rPh>
    <phoneticPr fontId="9"/>
  </si>
  <si>
    <r>
      <t xml:space="preserve">6. </t>
    </r>
    <r>
      <rPr>
        <sz val="11"/>
        <rFont val="ＭＳ 明朝"/>
        <family val="1"/>
        <charset val="128"/>
      </rPr>
      <t>廃棄物</t>
    </r>
    <rPh sb="3" eb="6">
      <t>ハイキブツ</t>
    </rPh>
    <phoneticPr fontId="9"/>
  </si>
  <si>
    <t>窯業土石</t>
    <phoneticPr fontId="9"/>
  </si>
  <si>
    <t>Solid Fuels</t>
  </si>
  <si>
    <t>Liquid Fuels</t>
  </si>
  <si>
    <t>1.Total</t>
  </si>
  <si>
    <t>10.CO2-bunker</t>
  </si>
  <si>
    <t>11.CH4</t>
  </si>
  <si>
    <t>12.CH4_detail</t>
  </si>
  <si>
    <t>13.N2O</t>
  </si>
  <si>
    <t>14.N2O_detail</t>
  </si>
  <si>
    <t>15.F-gas</t>
  </si>
  <si>
    <t>LPG</t>
  </si>
  <si>
    <t>Energy</t>
    <phoneticPr fontId="9"/>
  </si>
  <si>
    <t>Gaseous Fuels</t>
    <phoneticPr fontId="9"/>
  </si>
  <si>
    <t>Other Fuels</t>
    <phoneticPr fontId="9"/>
  </si>
  <si>
    <t>Fugitive Fuels</t>
    <phoneticPr fontId="9"/>
  </si>
  <si>
    <t>Industrial Process</t>
    <phoneticPr fontId="9"/>
  </si>
  <si>
    <t>Waste</t>
    <phoneticPr fontId="9"/>
  </si>
  <si>
    <t>Total</t>
    <phoneticPr fontId="9"/>
  </si>
  <si>
    <r>
      <t xml:space="preserve">1A4. </t>
    </r>
    <r>
      <rPr>
        <sz val="11"/>
        <rFont val="ＭＳ 明朝"/>
        <family val="1"/>
        <charset val="128"/>
      </rPr>
      <t>家庭・業務その他</t>
    </r>
    <rPh sb="5" eb="7">
      <t>カテイ</t>
    </rPh>
    <rPh sb="8" eb="10">
      <t>ギョウム</t>
    </rPh>
    <rPh sb="12" eb="13">
      <t>タ</t>
    </rPh>
    <phoneticPr fontId="9"/>
  </si>
  <si>
    <t>1990, 1995, 2000: Polulation Census ( at 1. Oct.)
other: Year Book of Population Estimated 
           (at 1st Oct.)</t>
  </si>
  <si>
    <r>
      <t>1A5.</t>
    </r>
    <r>
      <rPr>
        <sz val="11"/>
        <rFont val="ＭＳ 明朝"/>
        <family val="1"/>
        <charset val="128"/>
      </rPr>
      <t>その他</t>
    </r>
    <rPh sb="6" eb="7">
      <t>タ</t>
    </rPh>
    <phoneticPr fontId="9"/>
  </si>
  <si>
    <t>NO</t>
    <phoneticPr fontId="9"/>
  </si>
  <si>
    <t>京都議定書
の基準年</t>
    <rPh sb="0" eb="5">
      <t>kp</t>
    </rPh>
    <rPh sb="7" eb="10">
      <t>キジュンネン</t>
    </rPh>
    <phoneticPr fontId="9"/>
  </si>
  <si>
    <t>-</t>
    <phoneticPr fontId="9"/>
  </si>
  <si>
    <t>Share</t>
    <phoneticPr fontId="9"/>
  </si>
  <si>
    <r>
      <t xml:space="preserve">1B. </t>
    </r>
    <r>
      <rPr>
        <sz val="11"/>
        <rFont val="ＭＳ Ｐ明朝"/>
        <family val="1"/>
        <charset val="128"/>
      </rPr>
      <t>燃料からの漏出</t>
    </r>
    <rPh sb="4" eb="6">
      <t>ネンリョウ</t>
    </rPh>
    <rPh sb="9" eb="11">
      <t>ロウシュツ</t>
    </rPh>
    <phoneticPr fontId="9"/>
  </si>
  <si>
    <t>燃料</t>
    <rPh sb="0" eb="2">
      <t>ネンリョウ</t>
    </rPh>
    <phoneticPr fontId="11"/>
  </si>
  <si>
    <t>0.Contents</t>
    <phoneticPr fontId="9"/>
  </si>
  <si>
    <t>2.CO2-Sector</t>
    <phoneticPr fontId="9"/>
  </si>
  <si>
    <t>3.Allocated_CO2-Sector</t>
    <phoneticPr fontId="9"/>
  </si>
  <si>
    <t>4.Allocated_CO2-Sector (detail)</t>
    <phoneticPr fontId="9"/>
  </si>
  <si>
    <t>5.CO2-capita</t>
    <phoneticPr fontId="9"/>
  </si>
  <si>
    <t>7.CO2-Source</t>
    <phoneticPr fontId="9"/>
  </si>
  <si>
    <t>8.CO2-Share-KPBY</t>
    <phoneticPr fontId="9"/>
  </si>
  <si>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</si>
  <si>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</si>
  <si>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</si>
  <si>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</si>
  <si>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</si>
  <si>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</si>
  <si>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</si>
  <si>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</si>
  <si>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</si>
  <si>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</si>
  <si>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PFCs</t>
    <phoneticPr fontId="9"/>
  </si>
  <si>
    <r>
      <t>HFC</t>
    </r>
    <r>
      <rPr>
        <sz val="11"/>
        <rFont val="ＭＳ 明朝"/>
        <family val="1"/>
        <charset val="128"/>
      </rPr>
      <t>製造時の漏出</t>
    </r>
    <rPh sb="3" eb="5">
      <t>セイゾウ</t>
    </rPh>
    <rPh sb="5" eb="6">
      <t>ジ</t>
    </rPh>
    <rPh sb="7" eb="9">
      <t>ロウシュツ</t>
    </rPh>
    <phoneticPr fontId="11"/>
  </si>
  <si>
    <t xml:space="preserve"> </t>
    <phoneticPr fontId="9"/>
  </si>
  <si>
    <r>
      <t xml:space="preserve">2. </t>
    </r>
    <r>
      <rPr>
        <sz val="11"/>
        <rFont val="ＭＳ Ｐ明朝"/>
        <family val="1"/>
        <charset val="128"/>
      </rPr>
      <t>工業プロセス</t>
    </r>
    <phoneticPr fontId="9"/>
  </si>
  <si>
    <r>
      <t xml:space="preserve">2B. </t>
    </r>
    <r>
      <rPr>
        <sz val="11"/>
        <rFont val="ＭＳ Ｐ明朝"/>
        <family val="1"/>
        <charset val="128"/>
      </rPr>
      <t>化学工業製品</t>
    </r>
    <rPh sb="4" eb="6">
      <t>カガク</t>
    </rPh>
    <rPh sb="6" eb="8">
      <t>コウギョウ</t>
    </rPh>
    <rPh sb="8" eb="10">
      <t>セイヒン</t>
    </rPh>
    <phoneticPr fontId="9"/>
  </si>
  <si>
    <r>
      <t xml:space="preserve">2C. </t>
    </r>
    <r>
      <rPr>
        <sz val="11"/>
        <rFont val="ＭＳ 明朝"/>
        <family val="1"/>
        <charset val="128"/>
      </rPr>
      <t>金属の生産</t>
    </r>
    <rPh sb="4" eb="6">
      <t>キンゾク</t>
    </rPh>
    <rPh sb="7" eb="9">
      <t>セイサン</t>
    </rPh>
    <phoneticPr fontId="9"/>
  </si>
  <si>
    <r>
      <t xml:space="preserve">6C. </t>
    </r>
    <r>
      <rPr>
        <sz val="11"/>
        <rFont val="ＭＳ Ｐ明朝"/>
        <family val="1"/>
        <charset val="128"/>
      </rPr>
      <t>廃棄物の焼却</t>
    </r>
    <rPh sb="4" eb="7">
      <t>ハイキブツ</t>
    </rPh>
    <rPh sb="8" eb="10">
      <t>ショウキャク</t>
    </rPh>
    <phoneticPr fontId="9"/>
  </si>
  <si>
    <r>
      <t xml:space="preserve">6B. </t>
    </r>
    <r>
      <rPr>
        <sz val="11"/>
        <rFont val="ＭＳ Ｐ明朝"/>
        <family val="1"/>
        <charset val="128"/>
      </rPr>
      <t>排水の処理</t>
    </r>
    <rPh sb="4" eb="6">
      <t>ハイスイ</t>
    </rPh>
    <rPh sb="7" eb="9">
      <t>ショリ</t>
    </rPh>
    <phoneticPr fontId="9"/>
  </si>
  <si>
    <t>6.CO2-GDP</t>
    <phoneticPr fontId="9"/>
  </si>
  <si>
    <t>人口</t>
    <rPh sb="0" eb="2">
      <t>ジンコウ</t>
    </rPh>
    <phoneticPr fontId="9"/>
  </si>
  <si>
    <r>
      <rPr>
        <sz val="11"/>
        <rFont val="ＭＳ Ｐ明朝"/>
        <family val="1"/>
        <charset val="128"/>
      </rPr>
      <t>年度</t>
    </r>
    <rPh sb="0" eb="2">
      <t>ネンド</t>
    </rPh>
    <phoneticPr fontId="9"/>
  </si>
  <si>
    <r>
      <rPr>
        <sz val="11"/>
        <rFont val="ＭＳ Ｐ明朝"/>
        <family val="1"/>
        <charset val="128"/>
      </rPr>
      <t>世帯数</t>
    </r>
    <rPh sb="0" eb="3">
      <t>セタイスウ</t>
    </rPh>
    <phoneticPr fontId="9"/>
  </si>
  <si>
    <r>
      <rPr>
        <sz val="11"/>
        <rFont val="ＭＳ Ｐ明朝"/>
        <family val="1"/>
        <charset val="128"/>
      </rPr>
      <t>合計</t>
    </r>
  </si>
  <si>
    <r>
      <rPr>
        <sz val="11"/>
        <rFont val="ＭＳ Ｐ明朝"/>
        <family val="1"/>
        <charset val="128"/>
      </rPr>
      <t>石炭等</t>
    </r>
    <rPh sb="2" eb="3">
      <t>トウ</t>
    </rPh>
    <phoneticPr fontId="14"/>
  </si>
  <si>
    <r>
      <rPr>
        <sz val="11"/>
        <rFont val="ＭＳ Ｐ明朝"/>
        <family val="1"/>
        <charset val="128"/>
      </rPr>
      <t>灯油</t>
    </r>
  </si>
  <si>
    <r>
      <rPr>
        <sz val="11"/>
        <rFont val="ＭＳ Ｐ明朝"/>
        <family val="1"/>
        <charset val="128"/>
      </rPr>
      <t>都市ガス</t>
    </r>
  </si>
  <si>
    <r>
      <rPr>
        <sz val="11"/>
        <rFont val="ＭＳ Ｐ明朝"/>
        <family val="1"/>
        <charset val="128"/>
      </rPr>
      <t>電力</t>
    </r>
    <rPh sb="0" eb="2">
      <t>デンリョク</t>
    </rPh>
    <phoneticPr fontId="14"/>
  </si>
  <si>
    <r>
      <rPr>
        <sz val="11"/>
        <rFont val="ＭＳ Ｐ明朝"/>
        <family val="1"/>
        <charset val="128"/>
      </rPr>
      <t>熱</t>
    </r>
    <rPh sb="0" eb="1">
      <t>ネツ</t>
    </rPh>
    <phoneticPr fontId="14"/>
  </si>
  <si>
    <r>
      <rPr>
        <sz val="11"/>
        <rFont val="ＭＳ Ｐ明朝"/>
        <family val="1"/>
        <charset val="128"/>
      </rPr>
      <t>ガソリン</t>
    </r>
  </si>
  <si>
    <r>
      <rPr>
        <sz val="11"/>
        <rFont val="ＭＳ Ｐ明朝"/>
        <family val="1"/>
        <charset val="128"/>
      </rPr>
      <t>軽油</t>
    </r>
  </si>
  <si>
    <r>
      <rPr>
        <sz val="11"/>
        <rFont val="ＭＳ Ｐ明朝"/>
        <family val="1"/>
        <charset val="128"/>
      </rPr>
      <t>一般廃棄物</t>
    </r>
  </si>
  <si>
    <r>
      <rPr>
        <sz val="11"/>
        <rFont val="ＭＳ Ｐ明朝"/>
        <family val="1"/>
        <charset val="128"/>
      </rPr>
      <t>水道</t>
    </r>
  </si>
  <si>
    <r>
      <rPr>
        <sz val="11"/>
        <rFont val="ＭＳ Ｐ明朝"/>
        <family val="1"/>
        <charset val="128"/>
      </rPr>
      <t>暖房</t>
    </r>
  </si>
  <si>
    <r>
      <rPr>
        <sz val="11"/>
        <rFont val="ＭＳ Ｐ明朝"/>
        <family val="1"/>
        <charset val="128"/>
      </rPr>
      <t>冷房</t>
    </r>
  </si>
  <si>
    <r>
      <rPr>
        <sz val="11"/>
        <rFont val="ＭＳ Ｐ明朝"/>
        <family val="1"/>
        <charset val="128"/>
      </rPr>
      <t>給湯</t>
    </r>
  </si>
  <si>
    <r>
      <rPr>
        <sz val="11"/>
        <rFont val="ＭＳ Ｐ明朝"/>
        <family val="1"/>
        <charset val="128"/>
      </rPr>
      <t>厨房</t>
    </r>
  </si>
  <si>
    <r>
      <rPr>
        <sz val="11"/>
        <rFont val="ＭＳ Ｐ明朝"/>
        <family val="1"/>
        <charset val="128"/>
      </rPr>
      <t>自家用乗用車</t>
    </r>
  </si>
  <si>
    <r>
      <t xml:space="preserve">6D. </t>
    </r>
    <r>
      <rPr>
        <sz val="11"/>
        <rFont val="ＭＳ Ｐ明朝"/>
        <family val="1"/>
        <charset val="128"/>
      </rPr>
      <t>その他（コンポスト化）</t>
    </r>
    <rPh sb="6" eb="7">
      <t>タ</t>
    </rPh>
    <rPh sb="13" eb="14">
      <t>カ</t>
    </rPh>
    <phoneticPr fontId="9"/>
  </si>
  <si>
    <r>
      <t>1990</t>
    </r>
    <r>
      <rPr>
        <sz val="11"/>
        <rFont val="ＭＳ Ｐ明朝"/>
        <family val="1"/>
        <charset val="128"/>
      </rPr>
      <t>年比</t>
    </r>
    <rPh sb="4" eb="5">
      <t>ネン</t>
    </rPh>
    <rPh sb="5" eb="6">
      <t>ヒ</t>
    </rPh>
    <phoneticPr fontId="9"/>
  </si>
  <si>
    <t>出典：住民基本台帳要覧</t>
    <rPh sb="0" eb="2">
      <t>シュッテン</t>
    </rPh>
    <phoneticPr fontId="9"/>
  </si>
  <si>
    <r>
      <rPr>
        <sz val="11"/>
        <rFont val="ＭＳ 明朝"/>
        <family val="1"/>
        <charset val="128"/>
      </rPr>
      <t>排出源</t>
    </r>
    <rPh sb="0" eb="3">
      <t>ハイシュツゲン</t>
    </rPh>
    <phoneticPr fontId="9"/>
  </si>
  <si>
    <r>
      <rPr>
        <sz val="11"/>
        <rFont val="ＭＳ 明朝"/>
        <family val="1"/>
        <charset val="128"/>
      </rPr>
      <t>石油製品製造</t>
    </r>
    <rPh sb="0" eb="2">
      <t>セキユ</t>
    </rPh>
    <rPh sb="2" eb="4">
      <t>セイヒン</t>
    </rPh>
    <rPh sb="4" eb="6">
      <t>セイゾウ</t>
    </rPh>
    <phoneticPr fontId="9"/>
  </si>
  <si>
    <r>
      <rPr>
        <sz val="11"/>
        <rFont val="ＭＳ 明朝"/>
        <family val="1"/>
        <charset val="128"/>
      </rPr>
      <t>その他エネルギー産業等</t>
    </r>
    <rPh sb="2" eb="3">
      <t>タ</t>
    </rPh>
    <rPh sb="8" eb="10">
      <t>サンギョウ</t>
    </rPh>
    <rPh sb="10" eb="11">
      <t>トウ</t>
    </rPh>
    <phoneticPr fontId="9"/>
  </si>
  <si>
    <r>
      <rPr>
        <sz val="11"/>
        <rFont val="ＭＳ 明朝"/>
        <family val="1"/>
        <charset val="128"/>
      </rPr>
      <t>鉄鋼</t>
    </r>
    <rPh sb="0" eb="2">
      <t>テッコウ</t>
    </rPh>
    <phoneticPr fontId="9"/>
  </si>
  <si>
    <r>
      <rPr>
        <sz val="11"/>
        <rFont val="ＭＳ 明朝"/>
        <family val="1"/>
        <charset val="128"/>
      </rPr>
      <t>非鉄地金</t>
    </r>
    <rPh sb="2" eb="3">
      <t>チ</t>
    </rPh>
    <rPh sb="3" eb="4">
      <t>キン</t>
    </rPh>
    <phoneticPr fontId="9"/>
  </si>
  <si>
    <r>
      <rPr>
        <sz val="11"/>
        <rFont val="ＭＳ 明朝"/>
        <family val="1"/>
        <charset val="128"/>
      </rPr>
      <t>化学</t>
    </r>
    <rPh sb="0" eb="2">
      <t>カガク</t>
    </rPh>
    <phoneticPr fontId="9"/>
  </si>
  <si>
    <r>
      <rPr>
        <sz val="11"/>
        <rFont val="ＭＳ 明朝"/>
        <family val="1"/>
        <charset val="128"/>
      </rPr>
      <t>ﾊﾟﾙﾌﾟ紙板紙</t>
    </r>
  </si>
  <si>
    <r>
      <rPr>
        <sz val="11"/>
        <rFont val="ＭＳ 明朝"/>
        <family val="1"/>
        <charset val="128"/>
      </rPr>
      <t>食品</t>
    </r>
    <rPh sb="0" eb="2">
      <t>ショクヒン</t>
    </rPh>
    <phoneticPr fontId="9"/>
  </si>
  <si>
    <r>
      <rPr>
        <sz val="11"/>
        <rFont val="ＭＳ 明朝"/>
        <family val="1"/>
        <charset val="128"/>
      </rPr>
      <t>その他（鉱業）</t>
    </r>
    <rPh sb="4" eb="6">
      <t>コウギョウ</t>
    </rPh>
    <phoneticPr fontId="9"/>
  </si>
  <si>
    <r>
      <rPr>
        <sz val="11"/>
        <rFont val="ＭＳ 明朝"/>
        <family val="1"/>
        <charset val="128"/>
      </rPr>
      <t>その他（建設業）</t>
    </r>
    <rPh sb="4" eb="7">
      <t>ケンセツギョウ</t>
    </rPh>
    <phoneticPr fontId="9"/>
  </si>
  <si>
    <r>
      <rPr>
        <sz val="11"/>
        <rFont val="ＭＳ 明朝"/>
        <family val="1"/>
        <charset val="128"/>
      </rPr>
      <t>その他（石油製品）</t>
    </r>
    <rPh sb="4" eb="6">
      <t>セキユ</t>
    </rPh>
    <rPh sb="6" eb="8">
      <t>セイヒン</t>
    </rPh>
    <phoneticPr fontId="9"/>
  </si>
  <si>
    <r>
      <rPr>
        <sz val="11"/>
        <rFont val="ＭＳ 明朝"/>
        <family val="1"/>
        <charset val="128"/>
      </rPr>
      <t>その他（ガラス製品）</t>
    </r>
    <rPh sb="7" eb="9">
      <t>セイヒン</t>
    </rPh>
    <phoneticPr fontId="9"/>
  </si>
  <si>
    <r>
      <rPr>
        <sz val="11"/>
        <rFont val="ＭＳ 明朝"/>
        <family val="1"/>
        <charset val="128"/>
      </rPr>
      <t>その他（窯業土石）</t>
    </r>
    <rPh sb="4" eb="6">
      <t>ヨウギョウ</t>
    </rPh>
    <rPh sb="6" eb="8">
      <t>ドセキ</t>
    </rPh>
    <phoneticPr fontId="9"/>
  </si>
  <si>
    <r>
      <rPr>
        <sz val="11"/>
        <rFont val="ＭＳ 明朝"/>
        <family val="1"/>
        <charset val="128"/>
      </rPr>
      <t>その他（機械）</t>
    </r>
    <rPh sb="4" eb="6">
      <t>キカイ</t>
    </rPh>
    <phoneticPr fontId="9"/>
  </si>
  <si>
    <r>
      <rPr>
        <sz val="11"/>
        <rFont val="ＭＳ 明朝"/>
        <family val="1"/>
        <charset val="128"/>
      </rPr>
      <t>その他（重複補正）</t>
    </r>
    <rPh sb="4" eb="6">
      <t>ジュウフク</t>
    </rPh>
    <rPh sb="6" eb="8">
      <t>ホセイ</t>
    </rPh>
    <phoneticPr fontId="9"/>
  </si>
  <si>
    <r>
      <rPr>
        <sz val="11"/>
        <rFont val="ＭＳ 明朝"/>
        <family val="1"/>
        <charset val="128"/>
      </rPr>
      <t>その他（他業種）</t>
    </r>
    <rPh sb="4" eb="5">
      <t>タ</t>
    </rPh>
    <rPh sb="5" eb="7">
      <t>ギョウシュ</t>
    </rPh>
    <phoneticPr fontId="9"/>
  </si>
  <si>
    <r>
      <t xml:space="preserve">1.A.3. </t>
    </r>
    <r>
      <rPr>
        <sz val="11"/>
        <rFont val="ＭＳ 明朝"/>
        <family val="1"/>
        <charset val="128"/>
      </rPr>
      <t>運輸</t>
    </r>
    <rPh sb="7" eb="9">
      <t>ウンユ</t>
    </rPh>
    <phoneticPr fontId="9"/>
  </si>
  <si>
    <r>
      <rPr>
        <sz val="11"/>
        <rFont val="ＭＳ 明朝"/>
        <family val="1"/>
        <charset val="128"/>
      </rPr>
      <t>航空機</t>
    </r>
    <rPh sb="0" eb="3">
      <t>コウクウキ</t>
    </rPh>
    <phoneticPr fontId="9"/>
  </si>
  <si>
    <r>
      <rPr>
        <sz val="11"/>
        <rFont val="ＭＳ 明朝"/>
        <family val="1"/>
        <charset val="128"/>
      </rPr>
      <t>自動車</t>
    </r>
    <rPh sb="0" eb="3">
      <t>ジドウシャ</t>
    </rPh>
    <phoneticPr fontId="9"/>
  </si>
  <si>
    <r>
      <rPr>
        <sz val="11"/>
        <rFont val="ＭＳ 明朝"/>
        <family val="1"/>
        <charset val="128"/>
      </rPr>
      <t>鉄道</t>
    </r>
    <rPh sb="0" eb="2">
      <t>テツドウ</t>
    </rPh>
    <phoneticPr fontId="9"/>
  </si>
  <si>
    <r>
      <rPr>
        <sz val="11"/>
        <rFont val="ＭＳ 明朝"/>
        <family val="1"/>
        <charset val="128"/>
      </rPr>
      <t>船舶</t>
    </r>
    <rPh sb="0" eb="2">
      <t>センパク</t>
    </rPh>
    <phoneticPr fontId="9"/>
  </si>
  <si>
    <r>
      <rPr>
        <sz val="11"/>
        <rFont val="ＭＳ 明朝"/>
        <family val="1"/>
        <charset val="128"/>
      </rPr>
      <t>家庭</t>
    </r>
    <rPh sb="0" eb="2">
      <t>カテイ</t>
    </rPh>
    <phoneticPr fontId="9"/>
  </si>
  <si>
    <r>
      <rPr>
        <sz val="11"/>
        <rFont val="ＭＳ 明朝"/>
        <family val="1"/>
        <charset val="128"/>
      </rPr>
      <t>業務</t>
    </r>
    <rPh sb="0" eb="2">
      <t>ギョウム</t>
    </rPh>
    <phoneticPr fontId="9"/>
  </si>
  <si>
    <r>
      <rPr>
        <sz val="11"/>
        <rFont val="ＭＳ 明朝"/>
        <family val="1"/>
        <charset val="128"/>
      </rPr>
      <t>農林水産業</t>
    </r>
    <rPh sb="0" eb="2">
      <t>ノウリン</t>
    </rPh>
    <rPh sb="2" eb="5">
      <t>スイサンギョウ</t>
    </rPh>
    <phoneticPr fontId="9"/>
  </si>
  <si>
    <r>
      <t xml:space="preserve">2A </t>
    </r>
    <r>
      <rPr>
        <sz val="11"/>
        <rFont val="ＭＳ 明朝"/>
        <family val="1"/>
        <charset val="128"/>
      </rPr>
      <t>窯業・土石</t>
    </r>
    <rPh sb="3" eb="5">
      <t>ヨウギョウ</t>
    </rPh>
    <rPh sb="6" eb="8">
      <t>ドセキ</t>
    </rPh>
    <phoneticPr fontId="9"/>
  </si>
  <si>
    <r>
      <rPr>
        <sz val="11"/>
        <rFont val="ＭＳ Ｐ明朝"/>
        <family val="1"/>
        <charset val="128"/>
      </rPr>
      <t>セメント</t>
    </r>
    <phoneticPr fontId="9"/>
  </si>
  <si>
    <r>
      <rPr>
        <sz val="11"/>
        <rFont val="ＭＳ Ｐ明朝"/>
        <family val="1"/>
        <charset val="128"/>
      </rPr>
      <t>生石灰</t>
    </r>
    <phoneticPr fontId="9"/>
  </si>
  <si>
    <r>
      <rPr>
        <sz val="11"/>
        <rFont val="ＭＳ Ｐ明朝"/>
        <family val="1"/>
        <charset val="128"/>
      </rPr>
      <t>石灰石及びドロマイトの使用</t>
    </r>
    <phoneticPr fontId="9"/>
  </si>
  <si>
    <r>
      <rPr>
        <sz val="11"/>
        <rFont val="ＭＳ Ｐ明朝"/>
        <family val="1"/>
        <charset val="128"/>
      </rPr>
      <t>ソーダ灰の生産及び使用</t>
    </r>
    <rPh sb="3" eb="4">
      <t>ハイ</t>
    </rPh>
    <rPh sb="5" eb="7">
      <t>セイサン</t>
    </rPh>
    <rPh sb="7" eb="8">
      <t>オヨ</t>
    </rPh>
    <phoneticPr fontId="9"/>
  </si>
  <si>
    <r>
      <t xml:space="preserve">2B </t>
    </r>
    <r>
      <rPr>
        <sz val="11"/>
        <rFont val="ＭＳ 明朝"/>
        <family val="1"/>
        <charset val="128"/>
      </rPr>
      <t>化学</t>
    </r>
    <rPh sb="3" eb="5">
      <t>カガク</t>
    </rPh>
    <phoneticPr fontId="9"/>
  </si>
  <si>
    <r>
      <rPr>
        <sz val="11"/>
        <rFont val="ＭＳ Ｐ明朝"/>
        <family val="1"/>
        <charset val="128"/>
      </rPr>
      <t>アンモニア</t>
    </r>
    <phoneticPr fontId="9"/>
  </si>
  <si>
    <r>
      <rPr>
        <sz val="11"/>
        <rFont val="ＭＳ Ｐ明朝"/>
        <family val="1"/>
        <charset val="128"/>
      </rPr>
      <t>エチレン、カーバイド</t>
    </r>
    <phoneticPr fontId="9"/>
  </si>
  <si>
    <r>
      <t xml:space="preserve">2C </t>
    </r>
    <r>
      <rPr>
        <sz val="11"/>
        <rFont val="ＭＳ 明朝"/>
        <family val="1"/>
        <charset val="128"/>
      </rPr>
      <t>金属</t>
    </r>
    <rPh sb="3" eb="5">
      <t>キンゾク</t>
    </rPh>
    <phoneticPr fontId="9"/>
  </si>
  <si>
    <r>
      <t xml:space="preserve">6C </t>
    </r>
    <r>
      <rPr>
        <sz val="11"/>
        <rFont val="ＭＳ Ｐ明朝"/>
        <family val="1"/>
        <charset val="128"/>
      </rPr>
      <t>廃棄物の焼却（エネルギー利用を含まない）</t>
    </r>
    <rPh sb="3" eb="6">
      <t>ハイキブツ</t>
    </rPh>
    <rPh sb="7" eb="9">
      <t>ショウキャク</t>
    </rPh>
    <rPh sb="15" eb="17">
      <t>リヨウ</t>
    </rPh>
    <rPh sb="18" eb="19">
      <t>フク</t>
    </rPh>
    <phoneticPr fontId="9"/>
  </si>
  <si>
    <r>
      <rPr>
        <sz val="11"/>
        <rFont val="ＭＳ 明朝"/>
        <family val="1"/>
        <charset val="128"/>
      </rPr>
      <t>合計</t>
    </r>
    <rPh sb="0" eb="2">
      <t>ゴウケイ</t>
    </rPh>
    <phoneticPr fontId="9"/>
  </si>
  <si>
    <r>
      <t>1A1</t>
    </r>
    <r>
      <rPr>
        <sz val="11"/>
        <rFont val="ＭＳ 明朝"/>
        <family val="1"/>
        <charset val="128"/>
      </rPr>
      <t>エネルギー転換</t>
    </r>
    <rPh sb="8" eb="10">
      <t>テンカン</t>
    </rPh>
    <phoneticPr fontId="9"/>
  </si>
  <si>
    <r>
      <t xml:space="preserve">1A3 </t>
    </r>
    <r>
      <rPr>
        <sz val="11"/>
        <rFont val="ＭＳ 明朝"/>
        <family val="1"/>
        <charset val="128"/>
      </rPr>
      <t>運輸</t>
    </r>
    <rPh sb="4" eb="6">
      <t>ウンユ</t>
    </rPh>
    <phoneticPr fontId="9"/>
  </si>
  <si>
    <r>
      <t xml:space="preserve">1B </t>
    </r>
    <r>
      <rPr>
        <sz val="11"/>
        <rFont val="ＭＳ 明朝"/>
        <family val="1"/>
        <charset val="128"/>
      </rPr>
      <t>燃料からの漏出</t>
    </r>
    <rPh sb="3" eb="5">
      <t>ネンリョウ</t>
    </rPh>
    <rPh sb="8" eb="10">
      <t>ロウシュツ</t>
    </rPh>
    <phoneticPr fontId="9"/>
  </si>
  <si>
    <r>
      <t xml:space="preserve">2 </t>
    </r>
    <r>
      <rPr>
        <sz val="11"/>
        <rFont val="ＭＳ 明朝"/>
        <family val="1"/>
        <charset val="128"/>
      </rPr>
      <t>工業プロセス</t>
    </r>
    <rPh sb="2" eb="4">
      <t>コウギョウ</t>
    </rPh>
    <phoneticPr fontId="9"/>
  </si>
  <si>
    <r>
      <t xml:space="preserve">6 </t>
    </r>
    <r>
      <rPr>
        <sz val="11"/>
        <rFont val="ＭＳ 明朝"/>
        <family val="1"/>
        <charset val="128"/>
      </rPr>
      <t>廃棄物</t>
    </r>
    <rPh sb="2" eb="5">
      <t>ハイキブツ</t>
    </rPh>
    <phoneticPr fontId="9"/>
  </si>
  <si>
    <t>http://www-gio.nies.go.jp/aboutghg/nir/nir-j.html</t>
    <phoneticPr fontId="9"/>
  </si>
  <si>
    <r>
      <t xml:space="preserve">6B. </t>
    </r>
    <r>
      <rPr>
        <sz val="11"/>
        <rFont val="ＭＳ 明朝"/>
        <family val="1"/>
        <charset val="128"/>
      </rPr>
      <t>排水の処理</t>
    </r>
    <rPh sb="4" eb="6">
      <t>ハイスイ</t>
    </rPh>
    <rPh sb="7" eb="9">
      <t>ショリ</t>
    </rPh>
    <phoneticPr fontId="9"/>
  </si>
  <si>
    <t>―</t>
  </si>
  <si>
    <r>
      <t>動力他</t>
    </r>
    <r>
      <rPr>
        <vertAlign val="superscript"/>
        <sz val="11"/>
        <rFont val="ＭＳ Ｐ明朝"/>
        <family val="1"/>
        <charset val="128"/>
      </rPr>
      <t>1)</t>
    </r>
    <phoneticPr fontId="9"/>
  </si>
  <si>
    <r>
      <t xml:space="preserve">1) </t>
    </r>
    <r>
      <rPr>
        <sz val="11"/>
        <rFont val="ＭＳ Ｐゴシック"/>
        <family val="3"/>
        <charset val="128"/>
      </rPr>
      <t>電気を使用し、他の用途に含まれないものが含まれる。例：照明、冷蔵庫、掃除機、テレビなど。</t>
    </r>
    <phoneticPr fontId="9"/>
  </si>
  <si>
    <t>動力他</t>
    <phoneticPr fontId="9"/>
  </si>
  <si>
    <r>
      <t xml:space="preserve">1A2 </t>
    </r>
    <r>
      <rPr>
        <sz val="11"/>
        <rFont val="ＭＳ 明朝"/>
        <family val="1"/>
        <charset val="128"/>
      </rPr>
      <t>産業及び建設業</t>
    </r>
    <rPh sb="4" eb="6">
      <t>サンギョウ</t>
    </rPh>
    <rPh sb="6" eb="7">
      <t>オヨ</t>
    </rPh>
    <rPh sb="8" eb="11">
      <t>ケンセツギョウ</t>
    </rPh>
    <phoneticPr fontId="9"/>
  </si>
  <si>
    <r>
      <t xml:space="preserve">1A4 </t>
    </r>
    <r>
      <rPr>
        <sz val="11"/>
        <rFont val="ＭＳ 明朝"/>
        <family val="1"/>
        <charset val="128"/>
      </rPr>
      <t>その他部門（民生及び農林水産業）</t>
    </r>
    <rPh sb="6" eb="7">
      <t>タ</t>
    </rPh>
    <rPh sb="7" eb="9">
      <t>ブモン</t>
    </rPh>
    <phoneticPr fontId="9"/>
  </si>
  <si>
    <r>
      <t>CO</t>
    </r>
    <r>
      <rPr>
        <vertAlign val="subscript"/>
        <sz val="11"/>
        <rFont val="Century"/>
        <family val="1"/>
      </rPr>
      <t>2</t>
    </r>
    <r>
      <rPr>
        <sz val="11"/>
        <rFont val="Century"/>
        <family val="1"/>
      </rPr>
      <t xml:space="preserve"> </t>
    </r>
    <r>
      <rPr>
        <sz val="11"/>
        <rFont val="ＭＳ 明朝"/>
        <family val="1"/>
        <charset val="128"/>
      </rPr>
      <t>総排出量</t>
    </r>
    <rPh sb="4" eb="5">
      <t>ソウ</t>
    </rPh>
    <rPh sb="5" eb="8">
      <t>ハイシュツリョウ</t>
    </rPh>
    <phoneticPr fontId="9"/>
  </si>
  <si>
    <r>
      <t>CO</t>
    </r>
    <r>
      <rPr>
        <vertAlign val="subscript"/>
        <sz val="11"/>
        <rFont val="Century"/>
        <family val="1"/>
      </rPr>
      <t>2</t>
    </r>
    <r>
      <rPr>
        <sz val="11"/>
        <rFont val="Century"/>
        <family val="1"/>
      </rPr>
      <t xml:space="preserve"> </t>
    </r>
    <r>
      <rPr>
        <sz val="11"/>
        <rFont val="ＭＳ 明朝"/>
        <family val="1"/>
        <charset val="128"/>
      </rPr>
      <t>総排出量に対する比率</t>
    </r>
    <rPh sb="4" eb="5">
      <t>ソウ</t>
    </rPh>
    <rPh sb="5" eb="7">
      <t>ハイシュツ</t>
    </rPh>
    <rPh sb="7" eb="8">
      <t>リョウ</t>
    </rPh>
    <rPh sb="9" eb="10">
      <t>タイ</t>
    </rPh>
    <rPh sb="12" eb="14">
      <t>ヒリツ</t>
    </rPh>
    <phoneticPr fontId="9"/>
  </si>
  <si>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</si>
  <si>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Ｐゴシック"/>
        <family val="3"/>
        <charset val="128"/>
      </rPr>
      <t>シート名</t>
    </r>
    <rPh sb="3" eb="4">
      <t>メイ</t>
    </rPh>
    <phoneticPr fontId="9"/>
  </si>
  <si>
    <r>
      <rPr>
        <sz val="11"/>
        <rFont val="ＭＳ Ｐゴシック"/>
        <family val="3"/>
        <charset val="128"/>
      </rPr>
      <t>内容</t>
    </r>
    <rPh sb="0" eb="2">
      <t>ナイヨウ</t>
    </rPh>
    <phoneticPr fontId="9"/>
  </si>
  <si>
    <r>
      <rPr>
        <sz val="11"/>
        <rFont val="ＭＳ Ｐゴシック"/>
        <family val="3"/>
        <charset val="128"/>
      </rPr>
      <t>本シート</t>
    </r>
    <rPh sb="0" eb="1">
      <t>ホン</t>
    </rPh>
    <phoneticPr fontId="9"/>
  </si>
  <si>
    <r>
      <t>1</t>
    </r>
    <r>
      <rPr>
        <sz val="11"/>
        <color indexed="8"/>
        <rFont val="ＭＳ Ｐゴシック"/>
        <family val="3"/>
        <charset val="128"/>
      </rPr>
      <t>百万トン</t>
    </r>
    <rPh sb="1" eb="2">
      <t>ヒャク</t>
    </rPh>
    <rPh sb="2" eb="3">
      <t>マン</t>
    </rPh>
    <phoneticPr fontId="9"/>
  </si>
  <si>
    <r>
      <t>1</t>
    </r>
    <r>
      <rPr>
        <sz val="11"/>
        <color indexed="8"/>
        <rFont val="ＭＳ Ｐゴシック"/>
        <family val="3"/>
        <charset val="128"/>
      </rPr>
      <t>千トン</t>
    </r>
    <rPh sb="1" eb="2">
      <t>セン</t>
    </rPh>
    <phoneticPr fontId="9"/>
  </si>
  <si>
    <r>
      <rPr>
        <sz val="11"/>
        <rFont val="ＭＳ Ｐゴシック"/>
        <family val="3"/>
        <charset val="128"/>
      </rPr>
      <t>京都議定書
の基準年</t>
    </r>
    <rPh sb="0" eb="5">
      <t>kp</t>
    </rPh>
    <phoneticPr fontId="8"/>
  </si>
  <si>
    <r>
      <rPr>
        <sz val="12"/>
        <rFont val="ＭＳ Ｐゴシック"/>
        <family val="3"/>
        <charset val="128"/>
      </rPr>
      <t>計</t>
    </r>
    <rPh sb="0" eb="1">
      <t>ケイ</t>
    </rPh>
    <phoneticPr fontId="8"/>
  </si>
  <si>
    <r>
      <rPr>
        <sz val="11"/>
        <rFont val="ＭＳ Ｐゴシック"/>
        <family val="3"/>
        <charset val="128"/>
      </rPr>
      <t>計</t>
    </r>
  </si>
  <si>
    <r>
      <rPr>
        <sz val="11"/>
        <rFont val="ＭＳ Ｐゴシック"/>
        <family val="3"/>
        <charset val="128"/>
      </rPr>
      <t>家庭における</t>
    </r>
    <r>
      <rPr>
        <sz val="11"/>
        <rFont val="Times New Roman"/>
        <family val="1"/>
      </rPr>
      <t>CO</t>
    </r>
    <r>
      <rPr>
        <vertAlign val="subscript"/>
        <sz val="11"/>
        <rFont val="Times New Roman"/>
        <family val="1"/>
      </rPr>
      <t xml:space="preserve">2 </t>
    </r>
    <r>
      <rPr>
        <sz val="11"/>
        <rFont val="ＭＳ Ｐゴシック"/>
        <family val="3"/>
        <charset val="128"/>
      </rPr>
      <t>排出量（世帯あたり）</t>
    </r>
    <phoneticPr fontId="9"/>
  </si>
  <si>
    <r>
      <rPr>
        <sz val="11"/>
        <rFont val="ＭＳ Ｐゴシック"/>
        <family val="3"/>
        <charset val="128"/>
      </rPr>
      <t>家庭における</t>
    </r>
    <r>
      <rPr>
        <sz val="11"/>
        <rFont val="Times New Roman"/>
        <family val="1"/>
      </rPr>
      <t>CO</t>
    </r>
    <r>
      <rPr>
        <vertAlign val="subscript"/>
        <sz val="11"/>
        <rFont val="Times New Roman"/>
        <family val="1"/>
      </rPr>
      <t xml:space="preserve">2 </t>
    </r>
    <r>
      <rPr>
        <sz val="11"/>
        <rFont val="ＭＳ Ｐゴシック"/>
        <family val="3"/>
        <charset val="128"/>
      </rPr>
      <t>排出量（一人あたり）</t>
    </r>
    <rPh sb="14" eb="16">
      <t>ヒトリ</t>
    </rPh>
    <phoneticPr fontId="9"/>
  </si>
  <si>
    <r>
      <t>1</t>
    </r>
    <r>
      <rPr>
        <sz val="11"/>
        <color indexed="8"/>
        <rFont val="ＭＳ Ｐゴシック"/>
        <family val="3"/>
        <charset val="128"/>
      </rPr>
      <t>トン</t>
    </r>
    <phoneticPr fontId="9"/>
  </si>
  <si>
    <r>
      <t xml:space="preserve">1300 </t>
    </r>
    <r>
      <rPr>
        <sz val="11"/>
        <color indexed="8"/>
        <rFont val="ＭＳ Ｐゴシック"/>
        <family val="3"/>
        <charset val="128"/>
      </rPr>
      <t>など</t>
    </r>
    <phoneticPr fontId="9"/>
  </si>
  <si>
    <r>
      <t xml:space="preserve">6500 </t>
    </r>
    <r>
      <rPr>
        <sz val="11"/>
        <color indexed="8"/>
        <rFont val="ＭＳ Ｐゴシック"/>
        <family val="3"/>
        <charset val="128"/>
      </rPr>
      <t>など</t>
    </r>
    <phoneticPr fontId="9"/>
  </si>
  <si>
    <r>
      <rPr>
        <sz val="11"/>
        <rFont val="ＭＳ Ｐゴシック"/>
        <family val="3"/>
        <charset val="128"/>
      </rPr>
      <t>京都議定書の基準年の部門別</t>
    </r>
    <r>
      <rPr>
        <sz val="11"/>
        <rFont val="Times New Roman"/>
        <family val="1"/>
      </rPr>
      <t>CO</t>
    </r>
    <r>
      <rPr>
        <vertAlign val="subscript"/>
        <sz val="11"/>
        <rFont val="Times New Roman"/>
        <family val="1"/>
      </rPr>
      <t>2</t>
    </r>
    <r>
      <rPr>
        <sz val="11"/>
        <rFont val="ＭＳ Ｐゴシック"/>
        <family val="3"/>
        <charset val="128"/>
      </rPr>
      <t>排出量のシェア</t>
    </r>
    <rPh sb="0" eb="5">
      <t>kp</t>
    </rPh>
    <rPh sb="6" eb="8">
      <t>キジュン</t>
    </rPh>
    <rPh sb="8" eb="9">
      <t>ネン</t>
    </rPh>
    <rPh sb="10" eb="12">
      <t>ブモン</t>
    </rPh>
    <rPh sb="12" eb="13">
      <t>ベツ</t>
    </rPh>
    <rPh sb="16" eb="19">
      <t>ハイシュツリョウ</t>
    </rPh>
    <phoneticPr fontId="9"/>
  </si>
  <si>
    <r>
      <rPr>
        <sz val="11"/>
        <color indexed="8"/>
        <rFont val="ＭＳ Ｐゴシック"/>
        <family val="3"/>
        <charset val="128"/>
      </rPr>
      <t>２．国際バンカー油は国内排出量には含まれない。</t>
    </r>
    <rPh sb="2" eb="4">
      <t>コクサイ</t>
    </rPh>
    <rPh sb="8" eb="9">
      <t>ユ</t>
    </rPh>
    <rPh sb="10" eb="12">
      <t>コクナイ</t>
    </rPh>
    <rPh sb="12" eb="14">
      <t>ハイシュツ</t>
    </rPh>
    <rPh sb="14" eb="15">
      <t>リョウ</t>
    </rPh>
    <rPh sb="17" eb="18">
      <t>フク</t>
    </rPh>
    <phoneticPr fontId="9"/>
  </si>
  <si>
    <r>
      <t>一人あたりCO</t>
    </r>
    <r>
      <rPr>
        <b/>
        <vertAlign val="subscript"/>
        <sz val="16"/>
        <rFont val="ＭＳ Ｐゴシック"/>
        <family val="3"/>
        <charset val="128"/>
      </rPr>
      <t>2</t>
    </r>
    <r>
      <rPr>
        <b/>
        <sz val="16"/>
        <rFont val="ＭＳ Ｐゴシック"/>
        <family val="3"/>
        <charset val="128"/>
      </rPr>
      <t>排出量の推移</t>
    </r>
    <phoneticPr fontId="9"/>
  </si>
  <si>
    <r>
      <rPr>
        <sz val="11"/>
        <rFont val="ＭＳ Ｐゴシック"/>
        <family val="3"/>
        <charset val="128"/>
      </rPr>
      <t>千人</t>
    </r>
    <rPh sb="0" eb="2">
      <t>センニン</t>
    </rPh>
    <phoneticPr fontId="9"/>
  </si>
  <si>
    <r>
      <t>CO</t>
    </r>
    <r>
      <rPr>
        <vertAlign val="subscript"/>
        <sz val="11"/>
        <rFont val="Century"/>
        <family val="1"/>
      </rPr>
      <t>2</t>
    </r>
    <r>
      <rPr>
        <sz val="11"/>
        <rFont val="ＭＳ 明朝"/>
        <family val="1"/>
        <charset val="128"/>
      </rPr>
      <t>総排出量</t>
    </r>
    <r>
      <rPr>
        <sz val="11"/>
        <rFont val="Century"/>
        <family val="1"/>
      </rPr>
      <t xml:space="preserve"> </t>
    </r>
    <rPh sb="3" eb="4">
      <t>ソウ</t>
    </rPh>
    <phoneticPr fontId="9"/>
  </si>
  <si>
    <r>
      <rPr>
        <sz val="11"/>
        <rFont val="ＭＳ 明朝"/>
        <family val="1"/>
        <charset val="128"/>
      </rPr>
      <t>エネルギー起源</t>
    </r>
    <r>
      <rPr>
        <sz val="11"/>
        <rFont val="Century"/>
        <family val="1"/>
      </rPr>
      <t>CO</t>
    </r>
    <r>
      <rPr>
        <vertAlign val="subscript"/>
        <sz val="11"/>
        <rFont val="Century"/>
        <family val="1"/>
      </rPr>
      <t>2</t>
    </r>
    <r>
      <rPr>
        <sz val="11"/>
        <rFont val="ＭＳ 明朝"/>
        <family val="1"/>
        <charset val="128"/>
      </rPr>
      <t>排出量</t>
    </r>
    <r>
      <rPr>
        <sz val="11"/>
        <rFont val="Century"/>
        <family val="1"/>
      </rPr>
      <t xml:space="preserve"> </t>
    </r>
    <rPh sb="5" eb="7">
      <t>キゲン</t>
    </rPh>
    <phoneticPr fontId="9"/>
  </si>
  <si>
    <r>
      <t>CO</t>
    </r>
    <r>
      <rPr>
        <vertAlign val="subscript"/>
        <sz val="11"/>
        <rFont val="Century"/>
        <family val="1"/>
      </rPr>
      <t xml:space="preserve">2 </t>
    </r>
    <r>
      <rPr>
        <sz val="11"/>
        <rFont val="ＭＳ 明朝"/>
        <family val="1"/>
        <charset val="128"/>
      </rPr>
      <t>総排出量</t>
    </r>
    <r>
      <rPr>
        <sz val="11"/>
        <rFont val="Century"/>
        <family val="1"/>
      </rPr>
      <t xml:space="preserve"> </t>
    </r>
    <rPh sb="4" eb="5">
      <t>ソウ</t>
    </rPh>
    <phoneticPr fontId="9"/>
  </si>
  <si>
    <r>
      <rPr>
        <sz val="11"/>
        <rFont val="ＭＳ 明朝"/>
        <family val="1"/>
        <charset val="128"/>
      </rPr>
      <t>エネルギー起源</t>
    </r>
    <r>
      <rPr>
        <sz val="11"/>
        <rFont val="Century"/>
        <family val="1"/>
      </rPr>
      <t>CO</t>
    </r>
    <r>
      <rPr>
        <vertAlign val="subscript"/>
        <sz val="11"/>
        <rFont val="Century"/>
        <family val="1"/>
      </rPr>
      <t xml:space="preserve">2 </t>
    </r>
    <r>
      <rPr>
        <sz val="11"/>
        <rFont val="ＭＳ 明朝"/>
        <family val="1"/>
        <charset val="128"/>
      </rPr>
      <t>排出量</t>
    </r>
    <r>
      <rPr>
        <sz val="11"/>
        <rFont val="Century"/>
        <family val="1"/>
      </rPr>
      <t xml:space="preserve"> </t>
    </r>
    <rPh sb="5" eb="7">
      <t>キゲン</t>
    </rPh>
    <phoneticPr fontId="9"/>
  </si>
  <si>
    <r>
      <rPr>
        <sz val="11"/>
        <rFont val="ＭＳ 明朝"/>
        <family val="1"/>
        <charset val="128"/>
      </rPr>
      <t>一人あたり</t>
    </r>
    <r>
      <rPr>
        <sz val="11"/>
        <rFont val="Century"/>
        <family val="1"/>
      </rPr>
      <t>CO</t>
    </r>
    <r>
      <rPr>
        <vertAlign val="subscript"/>
        <sz val="11"/>
        <rFont val="Century"/>
        <family val="1"/>
      </rPr>
      <t xml:space="preserve">2 </t>
    </r>
    <r>
      <rPr>
        <sz val="11"/>
        <rFont val="ＭＳ 明朝"/>
        <family val="1"/>
        <charset val="128"/>
      </rPr>
      <t>排出量（エネルギー起源</t>
    </r>
    <r>
      <rPr>
        <sz val="11"/>
        <rFont val="Century"/>
        <family val="1"/>
      </rPr>
      <t>CO</t>
    </r>
    <r>
      <rPr>
        <vertAlign val="subscript"/>
        <sz val="11"/>
        <rFont val="Century"/>
        <family val="1"/>
      </rPr>
      <t>2</t>
    </r>
    <r>
      <rPr>
        <sz val="11"/>
        <rFont val="ＭＳ 明朝"/>
        <family val="1"/>
        <charset val="128"/>
      </rPr>
      <t>）</t>
    </r>
    <r>
      <rPr>
        <sz val="10"/>
        <rFont val="Century"/>
        <family val="1"/>
      </rPr>
      <t/>
    </r>
    <rPh sb="0" eb="2">
      <t>ヒトリ</t>
    </rPh>
    <rPh sb="9" eb="11">
      <t>ハイシュツ</t>
    </rPh>
    <rPh sb="11" eb="12">
      <t>リョウ</t>
    </rPh>
    <rPh sb="18" eb="20">
      <t>キゲン</t>
    </rPh>
    <phoneticPr fontId="9"/>
  </si>
  <si>
    <r>
      <rPr>
        <sz val="11"/>
        <rFont val="ＭＳ 明朝"/>
        <family val="1"/>
        <charset val="128"/>
      </rPr>
      <t>一人あたり</t>
    </r>
    <r>
      <rPr>
        <sz val="11"/>
        <rFont val="Century"/>
        <family val="1"/>
      </rPr>
      <t>CO</t>
    </r>
    <r>
      <rPr>
        <vertAlign val="subscript"/>
        <sz val="11"/>
        <rFont val="Century"/>
        <family val="1"/>
      </rPr>
      <t xml:space="preserve">2 </t>
    </r>
    <r>
      <rPr>
        <sz val="11"/>
        <rFont val="ＭＳ 明朝"/>
        <family val="1"/>
        <charset val="128"/>
      </rPr>
      <t>排出量（総</t>
    </r>
    <r>
      <rPr>
        <sz val="11"/>
        <rFont val="Century"/>
        <family val="1"/>
      </rPr>
      <t>CO</t>
    </r>
    <r>
      <rPr>
        <vertAlign val="subscript"/>
        <sz val="11"/>
        <rFont val="Century"/>
        <family val="1"/>
      </rPr>
      <t xml:space="preserve">2 </t>
    </r>
    <r>
      <rPr>
        <sz val="11"/>
        <rFont val="ＭＳ 明朝"/>
        <family val="1"/>
        <charset val="128"/>
      </rPr>
      <t>排出量）</t>
    </r>
    <r>
      <rPr>
        <sz val="10"/>
        <rFont val="Century"/>
        <family val="1"/>
      </rPr>
      <t/>
    </r>
    <rPh sb="13" eb="14">
      <t>ソウ</t>
    </rPh>
    <rPh sb="18" eb="20">
      <t>ハイシュツ</t>
    </rPh>
    <rPh sb="20" eb="21">
      <t>リョウ</t>
    </rPh>
    <phoneticPr fontId="9"/>
  </si>
  <si>
    <r>
      <rPr>
        <sz val="11"/>
        <rFont val="ＭＳ 明朝"/>
        <family val="1"/>
        <charset val="128"/>
      </rPr>
      <t>人口</t>
    </r>
    <r>
      <rPr>
        <sz val="10"/>
        <rFont val="Century"/>
        <family val="1"/>
      </rPr>
      <t/>
    </r>
    <rPh sb="0" eb="2">
      <t>ジンコウ</t>
    </rPh>
    <phoneticPr fontId="9"/>
  </si>
  <si>
    <r>
      <rPr>
        <sz val="11"/>
        <rFont val="ＭＳ 明朝"/>
        <family val="1"/>
        <charset val="128"/>
      </rPr>
      <t>人口</t>
    </r>
    <r>
      <rPr>
        <sz val="11"/>
        <rFont val="Century"/>
        <family val="1"/>
      </rPr>
      <t/>
    </r>
    <rPh sb="0" eb="2">
      <t>ジンコウ</t>
    </rPh>
    <phoneticPr fontId="9"/>
  </si>
  <si>
    <r>
      <rPr>
        <sz val="11"/>
        <rFont val="ＭＳ 明朝"/>
        <family val="1"/>
        <charset val="128"/>
      </rPr>
      <t>直接排出量
シェア</t>
    </r>
    <phoneticPr fontId="9"/>
  </si>
  <si>
    <r>
      <rPr>
        <sz val="11"/>
        <rFont val="ＭＳ 明朝"/>
        <family val="1"/>
        <charset val="128"/>
      </rPr>
      <t>間接排出量
シェア</t>
    </r>
    <phoneticPr fontId="9"/>
  </si>
  <si>
    <r>
      <rPr>
        <sz val="11"/>
        <rFont val="ＭＳ 明朝"/>
        <family val="1"/>
        <charset val="128"/>
      </rPr>
      <t>エネルギー転換</t>
    </r>
    <rPh sb="5" eb="7">
      <t>テンカン</t>
    </rPh>
    <phoneticPr fontId="9"/>
  </si>
  <si>
    <r>
      <rPr>
        <sz val="11"/>
        <rFont val="ＭＳ 明朝"/>
        <family val="1"/>
        <charset val="128"/>
      </rPr>
      <t>産業</t>
    </r>
    <phoneticPr fontId="9"/>
  </si>
  <si>
    <r>
      <rPr>
        <sz val="11"/>
        <rFont val="ＭＳ 明朝"/>
        <family val="1"/>
        <charset val="128"/>
      </rPr>
      <t>運輸</t>
    </r>
    <rPh sb="0" eb="2">
      <t>ウンユ</t>
    </rPh>
    <phoneticPr fontId="9"/>
  </si>
  <si>
    <r>
      <rPr>
        <sz val="11"/>
        <rFont val="ＭＳ 明朝"/>
        <family val="1"/>
        <charset val="128"/>
      </rPr>
      <t>業務その他</t>
    </r>
    <rPh sb="0" eb="2">
      <t>ギョウム</t>
    </rPh>
    <rPh sb="4" eb="5">
      <t>タ</t>
    </rPh>
    <phoneticPr fontId="9"/>
  </si>
  <si>
    <r>
      <rPr>
        <sz val="11"/>
        <rFont val="ＭＳ 明朝"/>
        <family val="1"/>
        <charset val="128"/>
      </rPr>
      <t>家庭</t>
    </r>
  </si>
  <si>
    <r>
      <rPr>
        <sz val="11"/>
        <rFont val="ＭＳ 明朝"/>
        <family val="1"/>
        <charset val="128"/>
      </rPr>
      <t>工業プロセス</t>
    </r>
  </si>
  <si>
    <r>
      <rPr>
        <sz val="11"/>
        <rFont val="ＭＳ 明朝"/>
        <family val="1"/>
        <charset val="128"/>
      </rPr>
      <t>廃棄物</t>
    </r>
  </si>
  <si>
    <r>
      <rPr>
        <sz val="11"/>
        <rFont val="ＭＳ 明朝"/>
        <family val="1"/>
        <charset val="128"/>
      </rPr>
      <t>その他</t>
    </r>
  </si>
  <si>
    <r>
      <rPr>
        <sz val="11"/>
        <rFont val="ＭＳ 明朝"/>
        <family val="1"/>
        <charset val="128"/>
      </rPr>
      <t>合計</t>
    </r>
  </si>
  <si>
    <r>
      <t>京都議定書の基準年の部門別CO</t>
    </r>
    <r>
      <rPr>
        <b/>
        <vertAlign val="subscript"/>
        <sz val="16"/>
        <rFont val="ＭＳ Ｐゴシック"/>
        <family val="3"/>
        <charset val="128"/>
      </rPr>
      <t>2</t>
    </r>
    <r>
      <rPr>
        <b/>
        <sz val="16"/>
        <rFont val="ＭＳ Ｐゴシック"/>
        <family val="3"/>
        <charset val="128"/>
      </rPr>
      <t>排出量のシェア</t>
    </r>
    <rPh sb="0" eb="5">
      <t>kp</t>
    </rPh>
    <rPh sb="6" eb="8">
      <t>キジュン</t>
    </rPh>
    <rPh sb="10" eb="12">
      <t>ブモン</t>
    </rPh>
    <rPh sb="12" eb="13">
      <t>ベツ</t>
    </rPh>
    <phoneticPr fontId="9"/>
  </si>
  <si>
    <r>
      <t>国際バンカー油起源のCO</t>
    </r>
    <r>
      <rPr>
        <b/>
        <vertAlign val="subscript"/>
        <sz val="16"/>
        <rFont val="ＭＳ Ｐゴシック"/>
        <family val="3"/>
        <charset val="128"/>
      </rPr>
      <t>2</t>
    </r>
    <r>
      <rPr>
        <b/>
        <sz val="16"/>
        <rFont val="ＭＳ Ｐゴシック"/>
        <family val="3"/>
        <charset val="128"/>
      </rPr>
      <t>排出量の推移</t>
    </r>
    <phoneticPr fontId="9"/>
  </si>
  <si>
    <r>
      <rPr>
        <sz val="11"/>
        <rFont val="ＭＳ Ｐゴシック"/>
        <family val="3"/>
        <charset val="128"/>
      </rPr>
      <t>■基準年比</t>
    </r>
    <rPh sb="1" eb="3">
      <t>キジュン</t>
    </rPh>
    <rPh sb="3" eb="4">
      <t>ネン</t>
    </rPh>
    <rPh sb="4" eb="5">
      <t>ヒ</t>
    </rPh>
    <phoneticPr fontId="9"/>
  </si>
  <si>
    <r>
      <rPr>
        <sz val="11"/>
        <rFont val="ＭＳ Ｐゴシック"/>
        <family val="3"/>
        <charset val="128"/>
      </rPr>
      <t>■前年比</t>
    </r>
    <rPh sb="1" eb="4">
      <t>ゼンネンヒ</t>
    </rPh>
    <phoneticPr fontId="9"/>
  </si>
  <si>
    <r>
      <rPr>
        <sz val="11"/>
        <rFont val="ＭＳ Ｐゴシック"/>
        <family val="3"/>
        <charset val="128"/>
      </rPr>
      <t>■シェア</t>
    </r>
    <phoneticPr fontId="9"/>
  </si>
  <si>
    <r>
      <rPr>
        <sz val="9"/>
        <rFont val="ＭＳ Ｐ明朝"/>
        <family val="1"/>
        <charset val="128"/>
      </rPr>
      <t>京都議定書
の基準年</t>
    </r>
    <rPh sb="0" eb="5">
      <t>kp</t>
    </rPh>
    <rPh sb="7" eb="10">
      <t>キジュンネン</t>
    </rPh>
    <phoneticPr fontId="9"/>
  </si>
  <si>
    <r>
      <rPr>
        <sz val="11"/>
        <rFont val="ＭＳ 明朝"/>
        <family val="1"/>
        <charset val="128"/>
      </rPr>
      <t>農業</t>
    </r>
    <rPh sb="0" eb="2">
      <t>ノウギョウ</t>
    </rPh>
    <phoneticPr fontId="11"/>
  </si>
  <si>
    <r>
      <rPr>
        <sz val="11"/>
        <rFont val="ＭＳ 明朝"/>
        <family val="1"/>
        <charset val="128"/>
      </rPr>
      <t>廃棄物</t>
    </r>
    <rPh sb="0" eb="3">
      <t>ハイキブツ</t>
    </rPh>
    <phoneticPr fontId="11"/>
  </si>
  <si>
    <r>
      <rPr>
        <sz val="11"/>
        <rFont val="ＭＳ 明朝"/>
        <family val="1"/>
        <charset val="128"/>
      </rPr>
      <t>燃料の燃焼</t>
    </r>
    <rPh sb="0" eb="2">
      <t>ネンリョウ</t>
    </rPh>
    <rPh sb="3" eb="5">
      <t>ネンショウ</t>
    </rPh>
    <phoneticPr fontId="11"/>
  </si>
  <si>
    <r>
      <rPr>
        <sz val="11"/>
        <rFont val="ＭＳ 明朝"/>
        <family val="1"/>
        <charset val="128"/>
      </rPr>
      <t>燃料からの漏出</t>
    </r>
    <rPh sb="0" eb="2">
      <t>ネンリョウ</t>
    </rPh>
    <rPh sb="5" eb="7">
      <t>ロウシュツ</t>
    </rPh>
    <phoneticPr fontId="11"/>
  </si>
  <si>
    <r>
      <rPr>
        <sz val="11"/>
        <rFont val="ＭＳ 明朝"/>
        <family val="1"/>
        <charset val="128"/>
      </rPr>
      <t>工業プロセス</t>
    </r>
    <rPh sb="0" eb="2">
      <t>コウギョウ</t>
    </rPh>
    <phoneticPr fontId="11"/>
  </si>
  <si>
    <r>
      <rPr>
        <sz val="11"/>
        <rFont val="ＭＳ 明朝"/>
        <family val="1"/>
        <charset val="128"/>
      </rPr>
      <t>合計</t>
    </r>
    <rPh sb="0" eb="2">
      <t>ゴウケイ</t>
    </rPh>
    <phoneticPr fontId="11"/>
  </si>
  <si>
    <r>
      <rPr>
        <sz val="11"/>
        <rFont val="ＭＳ Ｐ明朝"/>
        <family val="1"/>
        <charset val="128"/>
      </rPr>
      <t>燃料からの漏出</t>
    </r>
  </si>
  <si>
    <r>
      <rPr>
        <sz val="11"/>
        <rFont val="ＭＳ 明朝"/>
        <family val="1"/>
        <charset val="128"/>
      </rPr>
      <t>備考</t>
    </r>
    <rPh sb="0" eb="2">
      <t>ビコウ</t>
    </rPh>
    <phoneticPr fontId="9"/>
  </si>
  <si>
    <r>
      <rPr>
        <sz val="11"/>
        <rFont val="ＭＳ 明朝"/>
        <family val="1"/>
        <charset val="128"/>
      </rPr>
      <t>燃料の燃焼（固定発生源）</t>
    </r>
    <rPh sb="0" eb="2">
      <t>ネンリョウ</t>
    </rPh>
    <rPh sb="3" eb="5">
      <t>ネンショウ</t>
    </rPh>
    <rPh sb="6" eb="8">
      <t>コテイ</t>
    </rPh>
    <rPh sb="8" eb="11">
      <t>ハッセイゲン</t>
    </rPh>
    <phoneticPr fontId="9"/>
  </si>
  <si>
    <r>
      <rPr>
        <sz val="11"/>
        <rFont val="ＭＳ 明朝"/>
        <family val="1"/>
        <charset val="128"/>
      </rPr>
      <t>燃料の燃焼（移動発生源）</t>
    </r>
    <rPh sb="0" eb="2">
      <t>ネンリョウ</t>
    </rPh>
    <rPh sb="3" eb="5">
      <t>ネンショウ</t>
    </rPh>
    <rPh sb="6" eb="8">
      <t>イドウ</t>
    </rPh>
    <rPh sb="8" eb="11">
      <t>ハッセイゲン</t>
    </rPh>
    <phoneticPr fontId="9"/>
  </si>
  <si>
    <r>
      <rPr>
        <sz val="11"/>
        <rFont val="ＭＳ 明朝"/>
        <family val="1"/>
        <charset val="128"/>
      </rPr>
      <t>燃料の漏出</t>
    </r>
    <rPh sb="0" eb="2">
      <t>ネンリョウ</t>
    </rPh>
    <rPh sb="3" eb="5">
      <t>ロウシュツ</t>
    </rPh>
    <phoneticPr fontId="9"/>
  </si>
  <si>
    <r>
      <rPr>
        <sz val="11"/>
        <rFont val="ＭＳ 明朝"/>
        <family val="1"/>
        <charset val="128"/>
      </rPr>
      <t>工業プロセス</t>
    </r>
    <rPh sb="0" eb="2">
      <t>コウギョウ</t>
    </rPh>
    <phoneticPr fontId="9"/>
  </si>
  <si>
    <r>
      <rPr>
        <sz val="11"/>
        <rFont val="ＭＳ 明朝"/>
        <family val="1"/>
        <charset val="128"/>
      </rPr>
      <t>消化管内発酵</t>
    </r>
    <rPh sb="0" eb="2">
      <t>ショウカ</t>
    </rPh>
    <rPh sb="2" eb="4">
      <t>カンナイ</t>
    </rPh>
    <rPh sb="4" eb="6">
      <t>ハッコウ</t>
    </rPh>
    <phoneticPr fontId="9"/>
  </si>
  <si>
    <r>
      <rPr>
        <sz val="11"/>
        <rFont val="ＭＳ 明朝"/>
        <family val="1"/>
        <charset val="128"/>
      </rPr>
      <t>稲作</t>
    </r>
    <rPh sb="0" eb="2">
      <t>イナサク</t>
    </rPh>
    <phoneticPr fontId="9"/>
  </si>
  <si>
    <r>
      <rPr>
        <sz val="11"/>
        <rFont val="ＭＳ 明朝"/>
        <family val="1"/>
        <charset val="128"/>
      </rPr>
      <t>その他の農業</t>
    </r>
    <rPh sb="2" eb="3">
      <t>タ</t>
    </rPh>
    <rPh sb="4" eb="6">
      <t>ノウギョウ</t>
    </rPh>
    <phoneticPr fontId="9"/>
  </si>
  <si>
    <r>
      <rPr>
        <sz val="11"/>
        <rFont val="ＭＳ 明朝"/>
        <family val="1"/>
        <charset val="128"/>
      </rPr>
      <t>埋立</t>
    </r>
    <rPh sb="0" eb="2">
      <t>ウメタテ</t>
    </rPh>
    <phoneticPr fontId="9"/>
  </si>
  <si>
    <r>
      <rPr>
        <sz val="11"/>
        <rFont val="ＭＳ 明朝"/>
        <family val="1"/>
        <charset val="128"/>
      </rPr>
      <t>廃棄物の焼却</t>
    </r>
    <rPh sb="0" eb="3">
      <t>ハイキブツ</t>
    </rPh>
    <rPh sb="4" eb="6">
      <t>ショウキャク</t>
    </rPh>
    <phoneticPr fontId="9"/>
  </si>
  <si>
    <r>
      <rPr>
        <sz val="11"/>
        <rFont val="ＭＳ 明朝"/>
        <family val="1"/>
        <charset val="128"/>
      </rPr>
      <t>廃棄物（その他）</t>
    </r>
    <rPh sb="0" eb="3">
      <t>ハイキブツ</t>
    </rPh>
    <rPh sb="6" eb="7">
      <t>タ</t>
    </rPh>
    <phoneticPr fontId="9"/>
  </si>
  <si>
    <r>
      <rPr>
        <sz val="11"/>
        <rFont val="ＭＳ 明朝"/>
        <family val="1"/>
        <charset val="128"/>
      </rPr>
      <t>廃棄物のエネルギー利用</t>
    </r>
    <rPh sb="0" eb="3">
      <t>ハイキブツ</t>
    </rPh>
    <rPh sb="9" eb="11">
      <t>リヨウ</t>
    </rPh>
    <phoneticPr fontId="9"/>
  </si>
  <si>
    <r>
      <rPr>
        <sz val="11"/>
        <rFont val="ＭＳ Ｐ明朝"/>
        <family val="1"/>
        <charset val="128"/>
      </rPr>
      <t>廃棄物のエネルギー利用</t>
    </r>
    <rPh sb="0" eb="3">
      <t>ハイキブツ</t>
    </rPh>
    <rPh sb="9" eb="11">
      <t>リヨウ</t>
    </rPh>
    <phoneticPr fontId="9"/>
  </si>
  <si>
    <r>
      <rPr>
        <sz val="11"/>
        <rFont val="ＭＳ Ｐ明朝"/>
        <family val="1"/>
        <charset val="128"/>
      </rPr>
      <t>京都議定書
の基準年</t>
    </r>
    <rPh sb="0" eb="5">
      <t>kp</t>
    </rPh>
    <rPh sb="7" eb="10">
      <t>キジュンネン</t>
    </rPh>
    <phoneticPr fontId="9"/>
  </si>
  <si>
    <r>
      <rPr>
        <sz val="11"/>
        <rFont val="ＭＳ Ｐゴシック"/>
        <family val="3"/>
        <charset val="128"/>
      </rPr>
      <t>■排出量および人口</t>
    </r>
    <rPh sb="7" eb="9">
      <t>ジンコウ</t>
    </rPh>
    <phoneticPr fontId="9"/>
  </si>
  <si>
    <r>
      <rPr>
        <sz val="11"/>
        <rFont val="ＭＳ Ｐ明朝"/>
        <family val="1"/>
        <charset val="128"/>
      </rPr>
      <t>単位</t>
    </r>
    <rPh sb="0" eb="2">
      <t>タンイ</t>
    </rPh>
    <phoneticPr fontId="9"/>
  </si>
  <si>
    <r>
      <t>Mt CO</t>
    </r>
    <r>
      <rPr>
        <vertAlign val="subscript"/>
        <sz val="11"/>
        <rFont val="Century"/>
        <family val="1"/>
      </rPr>
      <t>2</t>
    </r>
    <phoneticPr fontId="9"/>
  </si>
  <si>
    <r>
      <t>t CO</t>
    </r>
    <r>
      <rPr>
        <vertAlign val="subscript"/>
        <sz val="11"/>
        <rFont val="Century"/>
        <family val="1"/>
      </rPr>
      <t>2</t>
    </r>
    <r>
      <rPr>
        <sz val="11"/>
        <rFont val="Century"/>
        <family val="1"/>
      </rPr>
      <t>/capita</t>
    </r>
    <phoneticPr fontId="9"/>
  </si>
  <si>
    <r>
      <rPr>
        <sz val="11"/>
        <rFont val="ＭＳ Ｐゴシック"/>
        <family val="3"/>
        <charset val="128"/>
      </rPr>
      <t>■前年比</t>
    </r>
    <rPh sb="1" eb="2">
      <t>ゼン</t>
    </rPh>
    <rPh sb="2" eb="3">
      <t>キジュンネン</t>
    </rPh>
    <rPh sb="3" eb="4">
      <t>ヒ</t>
    </rPh>
    <phoneticPr fontId="8"/>
  </si>
  <si>
    <r>
      <rPr>
        <sz val="11"/>
        <rFont val="ＭＳ 明朝"/>
        <family val="1"/>
        <charset val="128"/>
      </rPr>
      <t>人口</t>
    </r>
    <rPh sb="0" eb="2">
      <t>ジンコウ</t>
    </rPh>
    <phoneticPr fontId="9"/>
  </si>
  <si>
    <r>
      <rPr>
        <sz val="11"/>
        <rFont val="ＭＳ Ｐゴシック"/>
        <family val="3"/>
        <charset val="128"/>
      </rPr>
      <t>■排出量および</t>
    </r>
    <r>
      <rPr>
        <sz val="11"/>
        <rFont val="Century"/>
        <family val="1"/>
      </rPr>
      <t>GDP</t>
    </r>
    <phoneticPr fontId="9"/>
  </si>
  <si>
    <r>
      <t>GDP</t>
    </r>
    <r>
      <rPr>
        <sz val="11"/>
        <rFont val="ＭＳ 明朝"/>
        <family val="1"/>
        <charset val="128"/>
      </rPr>
      <t>あたり</t>
    </r>
    <r>
      <rPr>
        <sz val="11"/>
        <rFont val="Century"/>
        <family val="1"/>
      </rPr>
      <t>CO</t>
    </r>
    <r>
      <rPr>
        <vertAlign val="subscript"/>
        <sz val="11"/>
        <rFont val="Century"/>
        <family val="1"/>
      </rPr>
      <t>2</t>
    </r>
    <r>
      <rPr>
        <sz val="11"/>
        <rFont val="ＭＳ 明朝"/>
        <family val="1"/>
        <charset val="128"/>
      </rPr>
      <t>排出量（総</t>
    </r>
    <r>
      <rPr>
        <sz val="11"/>
        <rFont val="Century"/>
        <family val="1"/>
      </rPr>
      <t>CO</t>
    </r>
    <r>
      <rPr>
        <vertAlign val="subscript"/>
        <sz val="11"/>
        <rFont val="Century"/>
        <family val="1"/>
      </rPr>
      <t>2</t>
    </r>
    <r>
      <rPr>
        <sz val="11"/>
        <rFont val="ＭＳ 明朝"/>
        <family val="1"/>
        <charset val="128"/>
      </rPr>
      <t>排出量）</t>
    </r>
    <rPh sb="13" eb="14">
      <t>ソウ</t>
    </rPh>
    <rPh sb="17" eb="19">
      <t>ハイシュツ</t>
    </rPh>
    <rPh sb="19" eb="20">
      <t>リョウ</t>
    </rPh>
    <phoneticPr fontId="9"/>
  </si>
  <si>
    <r>
      <t>t CO</t>
    </r>
    <r>
      <rPr>
        <vertAlign val="subscript"/>
        <sz val="11"/>
        <rFont val="Century"/>
        <family val="1"/>
      </rPr>
      <t>2</t>
    </r>
    <r>
      <rPr>
        <sz val="11"/>
        <rFont val="Century"/>
        <family val="1"/>
      </rPr>
      <t>/</t>
    </r>
    <r>
      <rPr>
        <sz val="11"/>
        <rFont val="ＭＳ Ｐ明朝"/>
        <family val="1"/>
        <charset val="128"/>
      </rPr>
      <t>百万円</t>
    </r>
    <phoneticPr fontId="9"/>
  </si>
  <si>
    <r>
      <t>GDP</t>
    </r>
    <r>
      <rPr>
        <sz val="11"/>
        <rFont val="ＭＳ 明朝"/>
        <family val="1"/>
        <charset val="128"/>
      </rPr>
      <t>あたり</t>
    </r>
    <r>
      <rPr>
        <sz val="11"/>
        <rFont val="Century"/>
        <family val="1"/>
      </rPr>
      <t>CO</t>
    </r>
    <r>
      <rPr>
        <vertAlign val="subscript"/>
        <sz val="11"/>
        <rFont val="Century"/>
        <family val="1"/>
      </rPr>
      <t>2</t>
    </r>
    <r>
      <rPr>
        <sz val="11"/>
        <rFont val="ＭＳ 明朝"/>
        <family val="1"/>
        <charset val="128"/>
      </rPr>
      <t>排出量</t>
    </r>
    <r>
      <rPr>
        <sz val="11"/>
        <rFont val="Century"/>
        <family val="1"/>
      </rPr>
      <t xml:space="preserve"> </t>
    </r>
    <r>
      <rPr>
        <sz val="11"/>
        <rFont val="ＭＳ 明朝"/>
        <family val="1"/>
        <charset val="128"/>
      </rPr>
      <t>（エネルギー起源</t>
    </r>
    <r>
      <rPr>
        <sz val="11"/>
        <rFont val="Century"/>
        <family val="1"/>
      </rPr>
      <t>CO</t>
    </r>
    <r>
      <rPr>
        <vertAlign val="subscript"/>
        <sz val="11"/>
        <rFont val="Century"/>
        <family val="1"/>
      </rPr>
      <t>2</t>
    </r>
    <r>
      <rPr>
        <sz val="11"/>
        <rFont val="ＭＳ 明朝"/>
        <family val="1"/>
        <charset val="128"/>
      </rPr>
      <t>）</t>
    </r>
    <r>
      <rPr>
        <sz val="10"/>
        <rFont val="Century"/>
        <family val="1"/>
      </rPr>
      <t/>
    </r>
    <rPh sb="9" eb="11">
      <t>ハイシュツ</t>
    </rPh>
    <rPh sb="19" eb="21">
      <t>キゲン</t>
    </rPh>
    <phoneticPr fontId="9"/>
  </si>
  <si>
    <r>
      <rPr>
        <sz val="11"/>
        <rFont val="ＭＳ Ｐゴシック"/>
        <family val="3"/>
        <charset val="128"/>
      </rPr>
      <t>十億円</t>
    </r>
    <rPh sb="0" eb="2">
      <t>ジュウオク</t>
    </rPh>
    <rPh sb="2" eb="3">
      <t>エン</t>
    </rPh>
    <phoneticPr fontId="9"/>
  </si>
  <si>
    <r>
      <rPr>
        <sz val="11"/>
        <rFont val="ＭＳ 明朝"/>
        <family val="1"/>
        <charset val="128"/>
      </rPr>
      <t>総</t>
    </r>
    <r>
      <rPr>
        <sz val="11"/>
        <rFont val="Century"/>
        <family val="1"/>
      </rPr>
      <t>CO</t>
    </r>
    <r>
      <rPr>
        <vertAlign val="subscript"/>
        <sz val="11"/>
        <rFont val="Century"/>
        <family val="1"/>
      </rPr>
      <t>2</t>
    </r>
    <r>
      <rPr>
        <sz val="11"/>
        <rFont val="ＭＳ 明朝"/>
        <family val="1"/>
        <charset val="128"/>
      </rPr>
      <t>排出量</t>
    </r>
    <r>
      <rPr>
        <sz val="11"/>
        <rFont val="Century"/>
        <family val="1"/>
      </rPr>
      <t xml:space="preserve"> </t>
    </r>
    <rPh sb="0" eb="1">
      <t>ソウ</t>
    </rPh>
    <phoneticPr fontId="9"/>
  </si>
  <si>
    <r>
      <t>GDP</t>
    </r>
    <r>
      <rPr>
        <sz val="11"/>
        <rFont val="ＭＳ 明朝"/>
        <family val="1"/>
        <charset val="128"/>
      </rPr>
      <t>あたり</t>
    </r>
    <r>
      <rPr>
        <sz val="11"/>
        <rFont val="Century"/>
        <family val="1"/>
      </rPr>
      <t>CO</t>
    </r>
    <r>
      <rPr>
        <vertAlign val="subscript"/>
        <sz val="11"/>
        <rFont val="Century"/>
        <family val="1"/>
      </rPr>
      <t>2</t>
    </r>
    <r>
      <rPr>
        <sz val="11"/>
        <rFont val="ＭＳ 明朝"/>
        <family val="1"/>
        <charset val="128"/>
      </rPr>
      <t>排出量（エネルギー起源</t>
    </r>
    <r>
      <rPr>
        <sz val="11"/>
        <rFont val="Century"/>
        <family val="1"/>
      </rPr>
      <t>CO</t>
    </r>
    <r>
      <rPr>
        <vertAlign val="subscript"/>
        <sz val="11"/>
        <rFont val="Century"/>
        <family val="1"/>
      </rPr>
      <t>2</t>
    </r>
    <r>
      <rPr>
        <sz val="11"/>
        <rFont val="ＭＳ 明朝"/>
        <family val="1"/>
        <charset val="128"/>
      </rPr>
      <t>）</t>
    </r>
    <r>
      <rPr>
        <sz val="10"/>
        <rFont val="Century"/>
        <family val="1"/>
      </rPr>
      <t/>
    </r>
    <rPh sb="9" eb="11">
      <t>ハイシュツ</t>
    </rPh>
    <rPh sb="18" eb="20">
      <t>キゲン</t>
    </rPh>
    <phoneticPr fontId="9"/>
  </si>
  <si>
    <r>
      <rPr>
        <sz val="11"/>
        <rFont val="ＭＳ 明朝"/>
        <family val="1"/>
        <charset val="128"/>
      </rPr>
      <t>エネルギー</t>
    </r>
    <phoneticPr fontId="9"/>
  </si>
  <si>
    <r>
      <rPr>
        <sz val="11"/>
        <rFont val="ＭＳ 明朝"/>
        <family val="1"/>
        <charset val="128"/>
      </rPr>
      <t>石油等</t>
    </r>
    <rPh sb="0" eb="2">
      <t>セキユ</t>
    </rPh>
    <rPh sb="2" eb="3">
      <t>トウ</t>
    </rPh>
    <phoneticPr fontId="9"/>
  </si>
  <si>
    <r>
      <rPr>
        <sz val="11"/>
        <rFont val="ＭＳ 明朝"/>
        <family val="1"/>
        <charset val="128"/>
      </rPr>
      <t>石炭等</t>
    </r>
    <rPh sb="0" eb="2">
      <t>セキタン</t>
    </rPh>
    <rPh sb="2" eb="3">
      <t>トウ</t>
    </rPh>
    <phoneticPr fontId="9"/>
  </si>
  <si>
    <r>
      <rPr>
        <sz val="11"/>
        <rFont val="ＭＳ 明朝"/>
        <family val="1"/>
        <charset val="128"/>
      </rPr>
      <t>天然ガス等</t>
    </r>
    <rPh sb="0" eb="2">
      <t>テンネン</t>
    </rPh>
    <rPh sb="4" eb="5">
      <t>トウ</t>
    </rPh>
    <phoneticPr fontId="9"/>
  </si>
  <si>
    <r>
      <rPr>
        <sz val="11"/>
        <rFont val="ＭＳ 明朝"/>
        <family val="1"/>
        <charset val="128"/>
      </rPr>
      <t>その他</t>
    </r>
    <rPh sb="2" eb="3">
      <t>タ</t>
    </rPh>
    <phoneticPr fontId="9"/>
  </si>
  <si>
    <r>
      <rPr>
        <sz val="11"/>
        <rFont val="ＭＳ 明朝"/>
        <family val="1"/>
        <charset val="128"/>
      </rPr>
      <t>漏出</t>
    </r>
    <rPh sb="0" eb="2">
      <t>ロウシュツ</t>
    </rPh>
    <phoneticPr fontId="9"/>
  </si>
  <si>
    <r>
      <rPr>
        <sz val="11"/>
        <rFont val="ＭＳ 明朝"/>
        <family val="1"/>
        <charset val="128"/>
      </rPr>
      <t>廃棄物</t>
    </r>
    <rPh sb="0" eb="3">
      <t>ハイキブツ</t>
    </rPh>
    <phoneticPr fontId="9"/>
  </si>
  <si>
    <r>
      <rPr>
        <sz val="11"/>
        <color indexed="8"/>
        <rFont val="ＭＳ Ｐゴシック"/>
        <family val="3"/>
        <charset val="128"/>
      </rPr>
      <t>■単位に関して</t>
    </r>
    <rPh sb="1" eb="3">
      <t>タンイ</t>
    </rPh>
    <rPh sb="4" eb="5">
      <t>カン</t>
    </rPh>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</si>
  <si>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</si>
  <si>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</si>
  <si>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</si>
  <si>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10</t>
    </r>
    <r>
      <rPr>
        <vertAlign val="superscript"/>
        <sz val="11"/>
        <color indexed="8"/>
        <rFont val="Century"/>
        <family val="1"/>
      </rPr>
      <t>3</t>
    </r>
    <r>
      <rPr>
        <sz val="11"/>
        <color indexed="8"/>
        <rFont val="Century"/>
        <family val="1"/>
      </rPr>
      <t xml:space="preserve"> g</t>
    </r>
    <phoneticPr fontId="9"/>
  </si>
  <si>
    <r>
      <rPr>
        <sz val="11"/>
        <color indexed="8"/>
        <rFont val="ＭＳ Ｐゴシック"/>
        <family val="3"/>
        <charset val="128"/>
      </rPr>
      <t>■地球温暖化係数（</t>
    </r>
    <r>
      <rPr>
        <sz val="11"/>
        <color indexed="8"/>
        <rFont val="Century"/>
        <family val="1"/>
      </rPr>
      <t>GWP)</t>
    </r>
    <r>
      <rPr>
        <sz val="11"/>
        <color indexed="8"/>
        <rFont val="ＭＳ Ｐゴシック"/>
        <family val="3"/>
        <charset val="128"/>
      </rPr>
      <t>：時間枠＝</t>
    </r>
    <r>
      <rPr>
        <sz val="11"/>
        <color indexed="8"/>
        <rFont val="Century"/>
        <family val="1"/>
      </rPr>
      <t>100</t>
    </r>
    <r>
      <rPr>
        <sz val="11"/>
        <color indexed="8"/>
        <rFont val="ＭＳ Ｐゴシック"/>
        <family val="3"/>
        <charset val="128"/>
      </rPr>
      <t>年</t>
    </r>
    <rPh sb="1" eb="3">
      <t>チキュウ</t>
    </rPh>
    <rPh sb="3" eb="6">
      <t>オンダンカ</t>
    </rPh>
    <rPh sb="6" eb="8">
      <t>ケイスウ</t>
    </rPh>
    <rPh sb="14" eb="17">
      <t>ジカンワク</t>
    </rPh>
    <rPh sb="21" eb="22">
      <t>ネン</t>
    </rPh>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</si>
  <si>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</si>
  <si>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</si>
  <si>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</si>
  <si>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SF</t>
    </r>
    <r>
      <rPr>
        <vertAlign val="subscript"/>
        <sz val="11"/>
        <color indexed="8"/>
        <rFont val="Century"/>
        <family val="1"/>
      </rPr>
      <t>6</t>
    </r>
    <phoneticPr fontId="9"/>
  </si>
  <si>
    <r>
      <rPr>
        <sz val="11"/>
        <color indexed="8"/>
        <rFont val="ＭＳ Ｐゴシック"/>
        <family val="3"/>
        <charset val="128"/>
      </rPr>
      <t>※</t>
    </r>
    <r>
      <rPr>
        <sz val="11"/>
        <color indexed="8"/>
        <rFont val="Century"/>
        <family val="1"/>
      </rPr>
      <t>IPCC</t>
    </r>
    <r>
      <rPr>
        <sz val="11"/>
        <color indexed="8"/>
        <rFont val="ＭＳ Ｐゴシック"/>
        <family val="3"/>
        <charset val="128"/>
      </rPr>
      <t>第二次評価報告書（</t>
    </r>
    <r>
      <rPr>
        <sz val="11"/>
        <color indexed="8"/>
        <rFont val="Century"/>
        <family val="1"/>
      </rPr>
      <t>1995</t>
    </r>
    <r>
      <rPr>
        <sz val="11"/>
        <color indexed="8"/>
        <rFont val="ＭＳ Ｐゴシック"/>
        <family val="3"/>
        <charset val="128"/>
      </rPr>
      <t>）より</t>
    </r>
    <rPh sb="5" eb="6">
      <t>ダイ</t>
    </rPh>
    <rPh sb="6" eb="8">
      <t>ニジ</t>
    </rPh>
    <rPh sb="8" eb="10">
      <t>ヒョウカ</t>
    </rPh>
    <rPh sb="10" eb="13">
      <t>ホウコクショ</t>
    </rPh>
    <phoneticPr fontId="9"/>
  </si>
  <si>
    <r>
      <rPr>
        <sz val="11"/>
        <color indexed="8"/>
        <rFont val="ＭＳ Ｐゴシック"/>
        <family val="3"/>
        <charset val="128"/>
      </rPr>
      <t>■その他注意事項</t>
    </r>
    <rPh sb="3" eb="4">
      <t>タ</t>
    </rPh>
    <rPh sb="4" eb="6">
      <t>チュウイ</t>
    </rPh>
    <rPh sb="6" eb="8">
      <t>ジコウ</t>
    </rPh>
    <phoneticPr fontId="9"/>
  </si>
  <si>
    <r>
      <rPr>
        <sz val="11"/>
        <color indexed="8"/>
        <rFont val="ＭＳ Ｐゴシック"/>
        <family val="3"/>
        <charset val="128"/>
      </rPr>
      <t>１．各排出量に</t>
    </r>
    <r>
      <rPr>
        <sz val="11"/>
        <color indexed="8"/>
        <rFont val="Century"/>
        <family val="1"/>
      </rPr>
      <t>LULUCF</t>
    </r>
    <r>
      <rPr>
        <sz val="11"/>
        <color indexed="8"/>
        <rFont val="ＭＳ Ｐゴシック"/>
        <family val="3"/>
        <charset val="128"/>
      </rPr>
      <t>（土地利用、土地利用変化及び林業）分野の排出・吸収量は含まれていない。</t>
    </r>
    <rPh sb="2" eb="3">
      <t>カク</t>
    </rPh>
    <rPh sb="3" eb="5">
      <t>ハイシュツ</t>
    </rPh>
    <rPh sb="5" eb="6">
      <t>リョウ</t>
    </rPh>
    <rPh sb="14" eb="16">
      <t>トチ</t>
    </rPh>
    <rPh sb="16" eb="18">
      <t>リヨウ</t>
    </rPh>
    <rPh sb="19" eb="21">
      <t>トチ</t>
    </rPh>
    <rPh sb="21" eb="23">
      <t>リヨウ</t>
    </rPh>
    <rPh sb="23" eb="25">
      <t>ヘンカ</t>
    </rPh>
    <rPh sb="25" eb="26">
      <t>オヨ</t>
    </rPh>
    <rPh sb="27" eb="29">
      <t>リンギョウ</t>
    </rPh>
    <rPh sb="30" eb="32">
      <t>ブンヤ</t>
    </rPh>
    <rPh sb="33" eb="35">
      <t>ハイシュツ</t>
    </rPh>
    <rPh sb="36" eb="38">
      <t>キュウシュウ</t>
    </rPh>
    <rPh sb="38" eb="39">
      <t>リョウ</t>
    </rPh>
    <rPh sb="40" eb="41">
      <t>フク</t>
    </rPh>
    <phoneticPr fontId="9"/>
  </si>
  <si>
    <r>
      <rPr>
        <sz val="11"/>
        <color indexed="8"/>
        <rFont val="ＭＳ Ｐゴシック"/>
        <family val="3"/>
        <charset val="128"/>
      </rPr>
      <t>３．京都議定書の基準年の値は、「割当量報告書」（</t>
    </r>
    <r>
      <rPr>
        <sz val="11"/>
        <color indexed="8"/>
        <rFont val="Century"/>
        <family val="1"/>
      </rPr>
      <t>2006</t>
    </r>
    <r>
      <rPr>
        <sz val="11"/>
        <color indexed="8"/>
        <rFont val="ＭＳ Ｐゴシック"/>
        <family val="3"/>
        <charset val="128"/>
      </rPr>
      <t>年</t>
    </r>
    <r>
      <rPr>
        <sz val="11"/>
        <color indexed="8"/>
        <rFont val="Century"/>
        <family val="1"/>
      </rPr>
      <t>8</t>
    </r>
    <r>
      <rPr>
        <sz val="11"/>
        <color indexed="8"/>
        <rFont val="ＭＳ Ｐゴシック"/>
        <family val="3"/>
        <charset val="128"/>
      </rPr>
      <t>月提出、</t>
    </r>
    <r>
      <rPr>
        <sz val="11"/>
        <color indexed="8"/>
        <rFont val="Century"/>
        <family val="1"/>
      </rPr>
      <t>2007</t>
    </r>
    <r>
      <rPr>
        <sz val="11"/>
        <color indexed="8"/>
        <rFont val="ＭＳ Ｐゴシック"/>
        <family val="3"/>
        <charset val="128"/>
      </rPr>
      <t>年</t>
    </r>
    <r>
      <rPr>
        <sz val="11"/>
        <color indexed="8"/>
        <rFont val="Century"/>
        <family val="1"/>
      </rPr>
      <t>3</t>
    </r>
    <r>
      <rPr>
        <sz val="11"/>
        <color indexed="8"/>
        <rFont val="ＭＳ Ｐゴシック"/>
        <family val="3"/>
        <charset val="128"/>
      </rPr>
      <t>月改訂）で報告された</t>
    </r>
    <r>
      <rPr>
        <sz val="11"/>
        <color indexed="8"/>
        <rFont val="Century"/>
        <family val="1"/>
      </rPr>
      <t>1990</t>
    </r>
    <r>
      <rPr>
        <sz val="11"/>
        <color indexed="8"/>
        <rFont val="ＭＳ Ｐゴシック"/>
        <family val="3"/>
        <charset val="128"/>
      </rPr>
      <t>年の</t>
    </r>
    <phoneticPr fontId="9"/>
  </si>
  <si>
    <r>
      <rPr>
        <sz val="11"/>
        <color indexed="8"/>
        <rFont val="ＭＳ Ｐゴシック"/>
        <family val="3"/>
        <charset val="128"/>
      </rPr>
      <t>　　</t>
    </r>
    <r>
      <rPr>
        <sz val="11"/>
        <color indexed="8"/>
        <rFont val="Century"/>
        <family val="1"/>
      </rPr>
      <t>CO</t>
    </r>
    <r>
      <rPr>
        <vertAlign val="subscript"/>
        <sz val="11"/>
        <color indexed="8"/>
        <rFont val="Century"/>
        <family val="1"/>
      </rPr>
      <t>2</t>
    </r>
    <r>
      <rPr>
        <sz val="11"/>
        <color indexed="8"/>
        <rFont val="ＭＳ Ｐゴシック"/>
        <family val="3"/>
        <charset val="128"/>
      </rPr>
      <t>、</t>
    </r>
    <r>
      <rPr>
        <sz val="11"/>
        <color indexed="8"/>
        <rFont val="Century"/>
        <family val="1"/>
      </rPr>
      <t>CH</t>
    </r>
    <r>
      <rPr>
        <vertAlign val="subscript"/>
        <sz val="11"/>
        <color indexed="8"/>
        <rFont val="Century"/>
        <family val="1"/>
      </rPr>
      <t>4</t>
    </r>
    <r>
      <rPr>
        <sz val="11"/>
        <color indexed="8"/>
        <rFont val="ＭＳ Ｐゴシック"/>
        <family val="3"/>
        <charset val="128"/>
      </rPr>
      <t>、</t>
    </r>
    <r>
      <rPr>
        <sz val="11"/>
        <color indexed="8"/>
        <rFont val="Century"/>
        <family val="1"/>
      </rPr>
      <t>N</t>
    </r>
    <r>
      <rPr>
        <vertAlign val="subscript"/>
        <sz val="11"/>
        <color indexed="8"/>
        <rFont val="Century"/>
        <family val="1"/>
      </rPr>
      <t>2</t>
    </r>
    <r>
      <rPr>
        <sz val="11"/>
        <color indexed="8"/>
        <rFont val="Century"/>
        <family val="1"/>
      </rPr>
      <t>O</t>
    </r>
    <r>
      <rPr>
        <sz val="11"/>
        <color indexed="8"/>
        <rFont val="ＭＳ Ｐゴシック"/>
        <family val="3"/>
        <charset val="128"/>
      </rPr>
      <t>の排出量および</t>
    </r>
    <r>
      <rPr>
        <sz val="11"/>
        <color indexed="8"/>
        <rFont val="Century"/>
        <family val="1"/>
      </rPr>
      <t>1995</t>
    </r>
    <r>
      <rPr>
        <sz val="11"/>
        <color indexed="8"/>
        <rFont val="ＭＳ Ｐゴシック"/>
        <family val="3"/>
        <charset val="128"/>
      </rPr>
      <t>年の</t>
    </r>
    <r>
      <rPr>
        <sz val="11"/>
        <color indexed="8"/>
        <rFont val="Century"/>
        <family val="1"/>
      </rPr>
      <t>HFCs</t>
    </r>
    <r>
      <rPr>
        <sz val="11"/>
        <color indexed="8"/>
        <rFont val="ＭＳ Ｐゴシック"/>
        <family val="3"/>
        <charset val="128"/>
      </rPr>
      <t>、</t>
    </r>
    <r>
      <rPr>
        <sz val="11"/>
        <color indexed="8"/>
        <rFont val="Century"/>
        <family val="1"/>
      </rPr>
      <t>PFCs</t>
    </r>
    <r>
      <rPr>
        <sz val="11"/>
        <color indexed="8"/>
        <rFont val="ＭＳ Ｐゴシック"/>
        <family val="3"/>
        <charset val="128"/>
      </rPr>
      <t>、</t>
    </r>
    <r>
      <rPr>
        <sz val="11"/>
        <color indexed="8"/>
        <rFont val="Century"/>
        <family val="1"/>
      </rPr>
      <t>SF</t>
    </r>
    <r>
      <rPr>
        <vertAlign val="subscript"/>
        <sz val="11"/>
        <color indexed="8"/>
        <rFont val="Century"/>
        <family val="1"/>
      </rPr>
      <t>6</t>
    </r>
    <r>
      <rPr>
        <sz val="11"/>
        <color indexed="8"/>
        <rFont val="Century"/>
        <family val="1"/>
      </rPr>
      <t xml:space="preserve"> </t>
    </r>
    <r>
      <rPr>
        <sz val="11"/>
        <color indexed="8"/>
        <rFont val="ＭＳ Ｐゴシック"/>
        <family val="3"/>
        <charset val="128"/>
      </rPr>
      <t>の排出量であり、変更されることはない。</t>
    </r>
    <phoneticPr fontId="9"/>
  </si>
  <si>
    <r>
      <rPr>
        <sz val="11"/>
        <color indexed="8"/>
        <rFont val="ＭＳ Ｐゴシック"/>
        <family val="3"/>
        <charset val="128"/>
      </rPr>
      <t>　　一方、毎年報告される</t>
    </r>
    <r>
      <rPr>
        <sz val="11"/>
        <color indexed="8"/>
        <rFont val="Century"/>
        <family val="1"/>
      </rPr>
      <t>1990</t>
    </r>
    <r>
      <rPr>
        <sz val="11"/>
        <color indexed="8"/>
        <rFont val="ＭＳ Ｐゴシック"/>
        <family val="3"/>
        <charset val="128"/>
      </rPr>
      <t>年値、</t>
    </r>
    <r>
      <rPr>
        <sz val="11"/>
        <color indexed="8"/>
        <rFont val="Century"/>
        <family val="1"/>
      </rPr>
      <t>1995</t>
    </r>
    <r>
      <rPr>
        <sz val="11"/>
        <color indexed="8"/>
        <rFont val="ＭＳ Ｐゴシック"/>
        <family val="3"/>
        <charset val="128"/>
      </rPr>
      <t xml:space="preserve">年値は算定方法の変更等により変更されうる。
</t>
    </r>
    <phoneticPr fontId="9"/>
  </si>
  <si>
    <r>
      <rPr>
        <sz val="11"/>
        <rFont val="ＭＳ Ｐゴシック"/>
        <family val="3"/>
        <charset val="128"/>
      </rPr>
      <t>■排出量　</t>
    </r>
    <r>
      <rPr>
        <sz val="11"/>
        <rFont val="Century"/>
        <family val="1"/>
      </rPr>
      <t>[</t>
    </r>
    <r>
      <rPr>
        <sz val="11"/>
        <rFont val="ＭＳ Ｐゴシック"/>
        <family val="3"/>
        <charset val="128"/>
      </rPr>
      <t>百万トン</t>
    </r>
    <r>
      <rPr>
        <sz val="11"/>
        <rFont val="Century"/>
        <family val="1"/>
      </rPr>
      <t>CO</t>
    </r>
    <r>
      <rPr>
        <vertAlign val="subscript"/>
        <sz val="11"/>
        <rFont val="Century"/>
        <family val="1"/>
      </rPr>
      <t>2</t>
    </r>
    <r>
      <rPr>
        <sz val="11"/>
        <rFont val="ＭＳ Ｐゴシック"/>
        <family val="3"/>
        <charset val="128"/>
      </rPr>
      <t>換算</t>
    </r>
    <r>
      <rPr>
        <sz val="11"/>
        <rFont val="Century"/>
        <family val="1"/>
      </rPr>
      <t>]</t>
    </r>
    <phoneticPr fontId="8"/>
  </si>
  <si>
    <t xml:space="preserve">CO2 </t>
    <phoneticPr fontId="9"/>
  </si>
  <si>
    <r>
      <rPr>
        <sz val="12"/>
        <rFont val="ＭＳ Ｐゴシック"/>
        <family val="3"/>
        <charset val="128"/>
      </rPr>
      <t>二酸化炭素（</t>
    </r>
    <r>
      <rPr>
        <sz val="12"/>
        <rFont val="Century"/>
        <family val="1"/>
      </rPr>
      <t>CO</t>
    </r>
    <r>
      <rPr>
        <vertAlign val="subscript"/>
        <sz val="12"/>
        <rFont val="Century"/>
        <family val="1"/>
      </rPr>
      <t>2</t>
    </r>
    <r>
      <rPr>
        <sz val="12"/>
        <rFont val="ＭＳ Ｐゴシック"/>
        <family val="3"/>
        <charset val="128"/>
      </rPr>
      <t>）</t>
    </r>
    <rPh sb="0" eb="3">
      <t>ニサンカ</t>
    </rPh>
    <rPh sb="3" eb="5">
      <t>タンソ</t>
    </rPh>
    <phoneticPr fontId="9"/>
  </si>
  <si>
    <t>CH4</t>
    <phoneticPr fontId="9"/>
  </si>
  <si>
    <r>
      <rPr>
        <sz val="12"/>
        <rFont val="ＭＳ Ｐゴシック"/>
        <family val="3"/>
        <charset val="128"/>
      </rPr>
      <t>メタン（</t>
    </r>
    <r>
      <rPr>
        <sz val="12"/>
        <rFont val="Century"/>
        <family val="1"/>
      </rPr>
      <t>CH</t>
    </r>
    <r>
      <rPr>
        <vertAlign val="subscript"/>
        <sz val="12"/>
        <rFont val="Century"/>
        <family val="1"/>
      </rPr>
      <t>4</t>
    </r>
    <r>
      <rPr>
        <sz val="12"/>
        <rFont val="ＭＳ Ｐゴシック"/>
        <family val="3"/>
        <charset val="128"/>
      </rPr>
      <t>）</t>
    </r>
    <phoneticPr fontId="9"/>
  </si>
  <si>
    <t>N2O</t>
    <phoneticPr fontId="9"/>
  </si>
  <si>
    <r>
      <rPr>
        <sz val="12"/>
        <rFont val="ＭＳ Ｐゴシック"/>
        <family val="3"/>
        <charset val="128"/>
      </rPr>
      <t>一酸化二窒素（</t>
    </r>
    <r>
      <rPr>
        <sz val="12"/>
        <rFont val="Century"/>
        <family val="1"/>
      </rPr>
      <t>N</t>
    </r>
    <r>
      <rPr>
        <vertAlign val="subscript"/>
        <sz val="12"/>
        <rFont val="Century"/>
        <family val="1"/>
      </rPr>
      <t>2</t>
    </r>
    <r>
      <rPr>
        <sz val="12"/>
        <rFont val="Century"/>
        <family val="1"/>
      </rPr>
      <t>O</t>
    </r>
    <r>
      <rPr>
        <sz val="12"/>
        <rFont val="ＭＳ Ｐゴシック"/>
        <family val="3"/>
        <charset val="128"/>
      </rPr>
      <t>）</t>
    </r>
    <rPh sb="0" eb="6">
      <t>ン２オ</t>
    </rPh>
    <phoneticPr fontId="9"/>
  </si>
  <si>
    <t>HFCs</t>
    <phoneticPr fontId="8"/>
  </si>
  <si>
    <r>
      <rPr>
        <sz val="11"/>
        <rFont val="ＭＳ Ｐゴシック"/>
        <family val="3"/>
        <charset val="128"/>
      </rPr>
      <t>ハイドロフルオロカーボン類
（</t>
    </r>
    <r>
      <rPr>
        <sz val="11"/>
        <rFont val="Century"/>
        <family val="1"/>
      </rPr>
      <t>HFCs</t>
    </r>
    <r>
      <rPr>
        <sz val="11"/>
        <rFont val="ＭＳ Ｐゴシック"/>
        <family val="3"/>
        <charset val="128"/>
      </rPr>
      <t>）</t>
    </r>
    <phoneticPr fontId="8"/>
  </si>
  <si>
    <r>
      <t>HFC-134a</t>
    </r>
    <r>
      <rPr>
        <sz val="11"/>
        <rFont val="ＭＳ Ｐゴシック"/>
        <family val="3"/>
        <charset val="128"/>
      </rPr>
      <t xml:space="preserve">：
</t>
    </r>
    <r>
      <rPr>
        <sz val="11"/>
        <rFont val="Century"/>
        <family val="1"/>
      </rPr>
      <t>1,300</t>
    </r>
    <r>
      <rPr>
        <sz val="11"/>
        <rFont val="ＭＳ Ｐゴシック"/>
        <family val="3"/>
        <charset val="128"/>
      </rPr>
      <t>など</t>
    </r>
  </si>
  <si>
    <t>PFCs</t>
    <phoneticPr fontId="8"/>
  </si>
  <si>
    <r>
      <rPr>
        <sz val="11"/>
        <rFont val="ＭＳ Ｐゴシック"/>
        <family val="3"/>
        <charset val="128"/>
      </rPr>
      <t>パーフルオロカーボン類
（</t>
    </r>
    <r>
      <rPr>
        <sz val="11"/>
        <rFont val="Century"/>
        <family val="1"/>
      </rPr>
      <t>PFCs</t>
    </r>
    <r>
      <rPr>
        <sz val="11"/>
        <rFont val="ＭＳ Ｐゴシック"/>
        <family val="3"/>
        <charset val="128"/>
      </rPr>
      <t>）</t>
    </r>
    <phoneticPr fontId="8"/>
  </si>
  <si>
    <r>
      <t>PFC-14</t>
    </r>
    <r>
      <rPr>
        <sz val="11"/>
        <rFont val="ＭＳ Ｐゴシック"/>
        <family val="3"/>
        <charset val="128"/>
      </rPr>
      <t xml:space="preserve">：
</t>
    </r>
    <r>
      <rPr>
        <sz val="11"/>
        <rFont val="Century"/>
        <family val="1"/>
      </rPr>
      <t>6,500</t>
    </r>
    <r>
      <rPr>
        <sz val="11"/>
        <rFont val="ＭＳ Ｐゴシック"/>
        <family val="3"/>
        <charset val="128"/>
      </rPr>
      <t>など</t>
    </r>
  </si>
  <si>
    <t>SF6</t>
    <phoneticPr fontId="8"/>
  </si>
  <si>
    <r>
      <rPr>
        <sz val="12"/>
        <rFont val="ＭＳ Ｐゴシック"/>
        <family val="3"/>
        <charset val="128"/>
      </rPr>
      <t>六ふっ化硫黄（</t>
    </r>
    <r>
      <rPr>
        <sz val="12"/>
        <rFont val="Century"/>
        <family val="1"/>
      </rPr>
      <t>SF</t>
    </r>
    <r>
      <rPr>
        <vertAlign val="subscript"/>
        <sz val="12"/>
        <rFont val="Century"/>
        <family val="1"/>
      </rPr>
      <t>6</t>
    </r>
    <r>
      <rPr>
        <sz val="12"/>
        <rFont val="ＭＳ Ｐゴシック"/>
        <family val="3"/>
        <charset val="128"/>
      </rPr>
      <t>）</t>
    </r>
    <rPh sb="0" eb="1">
      <t>ロク</t>
    </rPh>
    <phoneticPr fontId="8"/>
  </si>
  <si>
    <t>Gross Total</t>
    <phoneticPr fontId="8"/>
  </si>
  <si>
    <r>
      <rPr>
        <sz val="12"/>
        <rFont val="ＭＳ Ｐゴシック"/>
        <family val="3"/>
        <charset val="128"/>
      </rPr>
      <t>※</t>
    </r>
    <r>
      <rPr>
        <sz val="12"/>
        <rFont val="Century"/>
        <family val="1"/>
      </rPr>
      <t>LULUCF</t>
    </r>
    <r>
      <rPr>
        <sz val="12"/>
        <rFont val="ＭＳ Ｐゴシック"/>
        <family val="3"/>
        <charset val="128"/>
      </rPr>
      <t>分野の排出・吸収量は除く</t>
    </r>
    <rPh sb="7" eb="9">
      <t>ブンヤ</t>
    </rPh>
    <rPh sb="10" eb="12">
      <t>ハイシュツ</t>
    </rPh>
    <rPh sb="13" eb="16">
      <t>キュウシュウリョウ</t>
    </rPh>
    <rPh sb="17" eb="18">
      <t>ノゾ</t>
    </rPh>
    <phoneticPr fontId="8"/>
  </si>
  <si>
    <t>Comoarison with the base year of KP</t>
    <phoneticPr fontId="8"/>
  </si>
  <si>
    <r>
      <rPr>
        <sz val="11"/>
        <rFont val="ＭＳ Ｐゴシック"/>
        <family val="3"/>
        <charset val="128"/>
      </rPr>
      <t>■京都議定書基準年比</t>
    </r>
    <rPh sb="1" eb="6">
      <t>kp</t>
    </rPh>
    <rPh sb="6" eb="9">
      <t>キジュンネン</t>
    </rPh>
    <rPh sb="9" eb="10">
      <t>ヒ</t>
    </rPh>
    <phoneticPr fontId="8"/>
  </si>
  <si>
    <r>
      <rPr>
        <sz val="11"/>
        <rFont val="ＭＳ Ｐゴシック"/>
        <family val="3"/>
        <charset val="128"/>
      </rPr>
      <t>二酸化炭素（</t>
    </r>
    <r>
      <rPr>
        <sz val="11"/>
        <rFont val="Century"/>
        <family val="1"/>
      </rPr>
      <t>CO</t>
    </r>
    <r>
      <rPr>
        <vertAlign val="subscript"/>
        <sz val="11"/>
        <rFont val="Century"/>
        <family val="1"/>
      </rPr>
      <t>2</t>
    </r>
    <r>
      <rPr>
        <sz val="11"/>
        <rFont val="ＭＳ Ｐゴシック"/>
        <family val="3"/>
        <charset val="128"/>
      </rPr>
      <t>）</t>
    </r>
    <rPh sb="0" eb="3">
      <t>ニサンカ</t>
    </rPh>
    <rPh sb="3" eb="5">
      <t>タンソ</t>
    </rPh>
    <phoneticPr fontId="9"/>
  </si>
  <si>
    <r>
      <rPr>
        <sz val="11"/>
        <rFont val="ＭＳ Ｐゴシック"/>
        <family val="3"/>
        <charset val="128"/>
      </rPr>
      <t>メタン（</t>
    </r>
    <r>
      <rPr>
        <sz val="11"/>
        <rFont val="Century"/>
        <family val="1"/>
      </rPr>
      <t>CH</t>
    </r>
    <r>
      <rPr>
        <vertAlign val="subscript"/>
        <sz val="11"/>
        <rFont val="Century"/>
        <family val="1"/>
      </rPr>
      <t>4</t>
    </r>
    <r>
      <rPr>
        <sz val="11"/>
        <rFont val="ＭＳ Ｐゴシック"/>
        <family val="3"/>
        <charset val="128"/>
      </rPr>
      <t>）</t>
    </r>
    <phoneticPr fontId="9"/>
  </si>
  <si>
    <t>N2O</t>
    <phoneticPr fontId="9"/>
  </si>
  <si>
    <r>
      <rPr>
        <sz val="11"/>
        <rFont val="ＭＳ Ｐゴシック"/>
        <family val="3"/>
        <charset val="128"/>
      </rPr>
      <t>一酸化二窒素（</t>
    </r>
    <r>
      <rPr>
        <sz val="11"/>
        <rFont val="Century"/>
        <family val="1"/>
      </rPr>
      <t>N</t>
    </r>
    <r>
      <rPr>
        <vertAlign val="subscript"/>
        <sz val="11"/>
        <rFont val="Century"/>
        <family val="1"/>
      </rPr>
      <t>2</t>
    </r>
    <r>
      <rPr>
        <sz val="11"/>
        <rFont val="Century"/>
        <family val="1"/>
      </rPr>
      <t>O</t>
    </r>
    <r>
      <rPr>
        <sz val="11"/>
        <rFont val="ＭＳ Ｐゴシック"/>
        <family val="3"/>
        <charset val="128"/>
      </rPr>
      <t>）</t>
    </r>
    <rPh sb="0" eb="6">
      <t>ン２オ</t>
    </rPh>
    <phoneticPr fontId="9"/>
  </si>
  <si>
    <t>HFCs</t>
    <phoneticPr fontId="8"/>
  </si>
  <si>
    <r>
      <rPr>
        <sz val="11"/>
        <rFont val="ＭＳ Ｐゴシック"/>
        <family val="3"/>
        <charset val="128"/>
      </rPr>
      <t>ハイドロフルオロカーボン類
（</t>
    </r>
    <r>
      <rPr>
        <sz val="11"/>
        <rFont val="Century"/>
        <family val="1"/>
      </rPr>
      <t>HFCs</t>
    </r>
    <r>
      <rPr>
        <sz val="11"/>
        <rFont val="ＭＳ Ｐゴシック"/>
        <family val="3"/>
        <charset val="128"/>
      </rPr>
      <t>）</t>
    </r>
    <phoneticPr fontId="8"/>
  </si>
  <si>
    <t>PFCs</t>
    <phoneticPr fontId="8"/>
  </si>
  <si>
    <r>
      <rPr>
        <sz val="11"/>
        <rFont val="ＭＳ Ｐゴシック"/>
        <family val="3"/>
        <charset val="128"/>
      </rPr>
      <t>パーフルオロカーボン類
（</t>
    </r>
    <r>
      <rPr>
        <sz val="11"/>
        <rFont val="Century"/>
        <family val="1"/>
      </rPr>
      <t>PFCs</t>
    </r>
    <r>
      <rPr>
        <sz val="11"/>
        <rFont val="ＭＳ Ｐゴシック"/>
        <family val="3"/>
        <charset val="128"/>
      </rPr>
      <t>）</t>
    </r>
  </si>
  <si>
    <t>SF6</t>
    <phoneticPr fontId="8"/>
  </si>
  <si>
    <r>
      <rPr>
        <sz val="11"/>
        <rFont val="ＭＳ Ｐゴシック"/>
        <family val="3"/>
        <charset val="128"/>
      </rPr>
      <t>６ふっ化硫黄（</t>
    </r>
    <r>
      <rPr>
        <sz val="11"/>
        <rFont val="Century"/>
        <family val="1"/>
      </rPr>
      <t>SF</t>
    </r>
    <r>
      <rPr>
        <vertAlign val="subscript"/>
        <sz val="11"/>
        <rFont val="Century"/>
        <family val="1"/>
      </rPr>
      <t>6</t>
    </r>
    <r>
      <rPr>
        <sz val="11"/>
        <rFont val="ＭＳ Ｐゴシック"/>
        <family val="3"/>
        <charset val="128"/>
      </rPr>
      <t>）</t>
    </r>
    <phoneticPr fontId="8"/>
  </si>
  <si>
    <r>
      <rPr>
        <sz val="11"/>
        <rFont val="ＭＳ 明朝"/>
        <family val="1"/>
        <charset val="128"/>
      </rPr>
      <t>エネルギー転換部門</t>
    </r>
    <rPh sb="5" eb="7">
      <t>テンカン</t>
    </rPh>
    <rPh sb="7" eb="9">
      <t>ブモン</t>
    </rPh>
    <phoneticPr fontId="9"/>
  </si>
  <si>
    <r>
      <rPr>
        <sz val="11"/>
        <rFont val="ＭＳ Ｐ明朝"/>
        <family val="1"/>
        <charset val="128"/>
      </rPr>
      <t>事業用発電</t>
    </r>
    <rPh sb="0" eb="3">
      <t>ジギョウヨウ</t>
    </rPh>
    <rPh sb="3" eb="5">
      <t>ハツデン</t>
    </rPh>
    <phoneticPr fontId="9"/>
  </si>
  <si>
    <r>
      <rPr>
        <sz val="11"/>
        <rFont val="ＭＳ Ｐ明朝"/>
        <family val="1"/>
        <charset val="128"/>
      </rPr>
      <t>地域熱供給</t>
    </r>
    <rPh sb="0" eb="2">
      <t>チイキ</t>
    </rPh>
    <rPh sb="2" eb="5">
      <t>ネツキョウキュウ</t>
    </rPh>
    <phoneticPr fontId="9"/>
  </si>
  <si>
    <r>
      <rPr>
        <sz val="11"/>
        <rFont val="ＭＳ 明朝"/>
        <family val="1"/>
        <charset val="128"/>
      </rPr>
      <t>産業部門</t>
    </r>
    <rPh sb="0" eb="2">
      <t>サンギョウ</t>
    </rPh>
    <rPh sb="2" eb="4">
      <t>ブモン</t>
    </rPh>
    <phoneticPr fontId="9"/>
  </si>
  <si>
    <r>
      <rPr>
        <sz val="11"/>
        <rFont val="ＭＳ 明朝"/>
        <family val="1"/>
        <charset val="128"/>
      </rPr>
      <t>農</t>
    </r>
    <r>
      <rPr>
        <sz val="11"/>
        <rFont val="Century"/>
        <family val="1"/>
      </rPr>
      <t xml:space="preserve"> </t>
    </r>
    <r>
      <rPr>
        <sz val="11"/>
        <rFont val="ＭＳ 明朝"/>
        <family val="1"/>
        <charset val="128"/>
      </rPr>
      <t>林</t>
    </r>
    <phoneticPr fontId="9"/>
  </si>
  <si>
    <r>
      <rPr>
        <sz val="11"/>
        <rFont val="ＭＳ 明朝"/>
        <family val="1"/>
        <charset val="128"/>
      </rPr>
      <t>水</t>
    </r>
    <r>
      <rPr>
        <sz val="11"/>
        <rFont val="Century"/>
        <family val="1"/>
      </rPr>
      <t xml:space="preserve"> </t>
    </r>
    <r>
      <rPr>
        <sz val="11"/>
        <rFont val="ＭＳ 明朝"/>
        <family val="1"/>
        <charset val="128"/>
      </rPr>
      <t>産</t>
    </r>
    <phoneticPr fontId="9"/>
  </si>
  <si>
    <r>
      <rPr>
        <sz val="11"/>
        <rFont val="ＭＳ 明朝"/>
        <family val="1"/>
        <charset val="128"/>
      </rPr>
      <t>鉱</t>
    </r>
    <r>
      <rPr>
        <sz val="11"/>
        <rFont val="Century"/>
        <family val="1"/>
      </rPr>
      <t xml:space="preserve"> </t>
    </r>
    <r>
      <rPr>
        <sz val="11"/>
        <rFont val="ＭＳ 明朝"/>
        <family val="1"/>
        <charset val="128"/>
      </rPr>
      <t>業</t>
    </r>
    <phoneticPr fontId="9"/>
  </si>
  <si>
    <r>
      <rPr>
        <sz val="11"/>
        <rFont val="ＭＳ 明朝"/>
        <family val="1"/>
        <charset val="128"/>
      </rPr>
      <t>建設業</t>
    </r>
    <phoneticPr fontId="9"/>
  </si>
  <si>
    <r>
      <rPr>
        <sz val="11"/>
        <rFont val="ＭＳ 明朝"/>
        <family val="1"/>
        <charset val="128"/>
      </rPr>
      <t>食料品</t>
    </r>
    <phoneticPr fontId="9"/>
  </si>
  <si>
    <r>
      <rPr>
        <sz val="11"/>
        <rFont val="ＭＳ 明朝"/>
        <family val="1"/>
        <charset val="128"/>
      </rPr>
      <t>ﾊﾟﾙﾌﾟ紙板紙</t>
    </r>
    <phoneticPr fontId="9"/>
  </si>
  <si>
    <r>
      <rPr>
        <sz val="11"/>
        <rFont val="ＭＳ 明朝"/>
        <family val="1"/>
        <charset val="128"/>
      </rPr>
      <t>化学繊維</t>
    </r>
    <phoneticPr fontId="9"/>
  </si>
  <si>
    <r>
      <rPr>
        <sz val="11"/>
        <rFont val="ＭＳ 明朝"/>
        <family val="1"/>
        <charset val="128"/>
      </rPr>
      <t>石油製品</t>
    </r>
    <phoneticPr fontId="9"/>
  </si>
  <si>
    <r>
      <rPr>
        <sz val="11"/>
        <rFont val="ＭＳ 明朝"/>
        <family val="1"/>
        <charset val="128"/>
      </rPr>
      <t>化</t>
    </r>
    <r>
      <rPr>
        <sz val="11"/>
        <rFont val="Century"/>
        <family val="1"/>
      </rPr>
      <t xml:space="preserve"> </t>
    </r>
    <r>
      <rPr>
        <sz val="11"/>
        <rFont val="ＭＳ 明朝"/>
        <family val="1"/>
        <charset val="128"/>
      </rPr>
      <t>学</t>
    </r>
    <phoneticPr fontId="9"/>
  </si>
  <si>
    <r>
      <rPr>
        <sz val="11"/>
        <rFont val="ＭＳ 明朝"/>
        <family val="1"/>
        <charset val="128"/>
      </rPr>
      <t>ｶﾞﾗｽ製品</t>
    </r>
    <phoneticPr fontId="9"/>
  </si>
  <si>
    <r>
      <rPr>
        <sz val="11"/>
        <rFont val="ＭＳ 明朝"/>
        <family val="1"/>
        <charset val="128"/>
      </rPr>
      <t>窯業土石</t>
    </r>
    <phoneticPr fontId="9"/>
  </si>
  <si>
    <r>
      <rPr>
        <sz val="11"/>
        <rFont val="ＭＳ 明朝"/>
        <family val="1"/>
        <charset val="128"/>
      </rPr>
      <t>鉄</t>
    </r>
    <r>
      <rPr>
        <sz val="11"/>
        <rFont val="Century"/>
        <family val="1"/>
      </rPr>
      <t xml:space="preserve"> </t>
    </r>
    <r>
      <rPr>
        <sz val="11"/>
        <rFont val="ＭＳ 明朝"/>
        <family val="1"/>
        <charset val="128"/>
      </rPr>
      <t>鋼</t>
    </r>
    <phoneticPr fontId="9"/>
  </si>
  <si>
    <r>
      <rPr>
        <sz val="11"/>
        <rFont val="ＭＳ 明朝"/>
        <family val="1"/>
        <charset val="128"/>
      </rPr>
      <t>非鉄地金</t>
    </r>
    <phoneticPr fontId="9"/>
  </si>
  <si>
    <r>
      <rPr>
        <sz val="11"/>
        <rFont val="ＭＳ 明朝"/>
        <family val="1"/>
        <charset val="128"/>
      </rPr>
      <t>機</t>
    </r>
    <r>
      <rPr>
        <sz val="11"/>
        <rFont val="Century"/>
        <family val="1"/>
      </rPr>
      <t xml:space="preserve"> </t>
    </r>
    <r>
      <rPr>
        <sz val="11"/>
        <rFont val="ＭＳ 明朝"/>
        <family val="1"/>
        <charset val="128"/>
      </rPr>
      <t>械</t>
    </r>
    <phoneticPr fontId="9"/>
  </si>
  <si>
    <r>
      <rPr>
        <sz val="11"/>
        <rFont val="ＭＳ 明朝"/>
        <family val="1"/>
        <charset val="128"/>
      </rPr>
      <t>重複補正</t>
    </r>
    <phoneticPr fontId="9"/>
  </si>
  <si>
    <r>
      <rPr>
        <sz val="11"/>
        <rFont val="ＭＳ 明朝"/>
        <family val="1"/>
        <charset val="128"/>
      </rPr>
      <t>他業種･中小製造業</t>
    </r>
    <phoneticPr fontId="9"/>
  </si>
  <si>
    <r>
      <rPr>
        <sz val="11"/>
        <rFont val="ＭＳ 明朝"/>
        <family val="1"/>
        <charset val="128"/>
      </rPr>
      <t>運輸部門</t>
    </r>
    <rPh sb="0" eb="2">
      <t>ウンユ</t>
    </rPh>
    <rPh sb="2" eb="4">
      <t>ブモン</t>
    </rPh>
    <phoneticPr fontId="9"/>
  </si>
  <si>
    <r>
      <rPr>
        <sz val="11"/>
        <rFont val="ＭＳ 明朝"/>
        <family val="1"/>
        <charset val="128"/>
      </rPr>
      <t>民生部門</t>
    </r>
    <rPh sb="0" eb="2">
      <t>ミンセイ</t>
    </rPh>
    <rPh sb="2" eb="4">
      <t>ブモン</t>
    </rPh>
    <phoneticPr fontId="9"/>
  </si>
  <si>
    <r>
      <rPr>
        <sz val="11"/>
        <rFont val="ＭＳ 明朝"/>
        <family val="1"/>
        <charset val="128"/>
      </rPr>
      <t>窯業・土石</t>
    </r>
    <rPh sb="0" eb="2">
      <t>ヨウギョウ</t>
    </rPh>
    <rPh sb="3" eb="5">
      <t>ドセキ</t>
    </rPh>
    <phoneticPr fontId="9"/>
  </si>
  <si>
    <r>
      <rPr>
        <sz val="11"/>
        <rFont val="ＭＳ 明朝"/>
        <family val="1"/>
        <charset val="128"/>
      </rPr>
      <t>金属</t>
    </r>
    <rPh sb="0" eb="2">
      <t>キンゾク</t>
    </rPh>
    <phoneticPr fontId="9"/>
  </si>
  <si>
    <r>
      <rPr>
        <sz val="11"/>
        <rFont val="ＭＳ Ｐ明朝"/>
        <family val="1"/>
        <charset val="128"/>
      </rPr>
      <t>廃棄物の焼却（エネルギー利用を含まない）</t>
    </r>
    <rPh sb="0" eb="3">
      <t>ハイキブツ</t>
    </rPh>
    <rPh sb="4" eb="6">
      <t>ショウキャク</t>
    </rPh>
    <rPh sb="12" eb="14">
      <t>リヨウ</t>
    </rPh>
    <rPh sb="15" eb="16">
      <t>フク</t>
    </rPh>
    <phoneticPr fontId="9"/>
  </si>
  <si>
    <r>
      <rPr>
        <sz val="11"/>
        <rFont val="ＭＳ Ｐ明朝"/>
        <family val="1"/>
        <charset val="128"/>
      </rPr>
      <t>石油由来界面活性剤の分解</t>
    </r>
  </si>
  <si>
    <r>
      <rPr>
        <sz val="11"/>
        <rFont val="ＭＳ Ｐ明朝"/>
        <family val="1"/>
        <charset val="128"/>
      </rPr>
      <t>廃棄物のエネルギー利用</t>
    </r>
    <rPh sb="0" eb="2">
      <t>ハイキ</t>
    </rPh>
    <rPh sb="2" eb="3">
      <t>ブツ</t>
    </rPh>
    <rPh sb="9" eb="11">
      <t>リヨウ</t>
    </rPh>
    <phoneticPr fontId="9"/>
  </si>
  <si>
    <r>
      <rPr>
        <sz val="11"/>
        <rFont val="ＭＳ Ｐゴシック"/>
        <family val="3"/>
        <charset val="128"/>
      </rPr>
      <t>■排出量　</t>
    </r>
    <r>
      <rPr>
        <sz val="11"/>
        <rFont val="Century"/>
        <family val="1"/>
      </rPr>
      <t>[Mt CO</t>
    </r>
    <r>
      <rPr>
        <vertAlign val="subscript"/>
        <sz val="11"/>
        <rFont val="Century"/>
        <family val="1"/>
      </rPr>
      <t>2</t>
    </r>
    <r>
      <rPr>
        <sz val="11"/>
        <rFont val="Century"/>
        <family val="1"/>
      </rPr>
      <t>]</t>
    </r>
    <phoneticPr fontId="9"/>
  </si>
  <si>
    <r>
      <rPr>
        <sz val="11"/>
        <rFont val="ＭＳ 明朝"/>
        <family val="1"/>
        <charset val="128"/>
      </rPr>
      <t>業務その他部門</t>
    </r>
    <rPh sb="0" eb="2">
      <t>ギョウム</t>
    </rPh>
    <rPh sb="4" eb="5">
      <t>タ</t>
    </rPh>
    <rPh sb="5" eb="7">
      <t>ブモン</t>
    </rPh>
    <phoneticPr fontId="9"/>
  </si>
  <si>
    <r>
      <rPr>
        <sz val="11"/>
        <rFont val="ＭＳ 明朝"/>
        <family val="1"/>
        <charset val="128"/>
      </rPr>
      <t>家庭部門</t>
    </r>
    <rPh sb="0" eb="2">
      <t>カテイ</t>
    </rPh>
    <rPh sb="2" eb="4">
      <t>ブモン</t>
    </rPh>
    <phoneticPr fontId="9"/>
  </si>
  <si>
    <r>
      <rPr>
        <sz val="11"/>
        <rFont val="ＭＳ 明朝"/>
        <family val="1"/>
        <charset val="128"/>
      </rPr>
      <t>その他部門</t>
    </r>
    <rPh sb="2" eb="3">
      <t>タ</t>
    </rPh>
    <rPh sb="3" eb="5">
      <t>ブモン</t>
    </rPh>
    <phoneticPr fontId="9"/>
  </si>
  <si>
    <r>
      <rPr>
        <sz val="11"/>
        <rFont val="ＭＳ 明朝"/>
        <family val="1"/>
        <charset val="128"/>
      </rPr>
      <t>■京都議定書基準年比</t>
    </r>
  </si>
  <si>
    <r>
      <rPr>
        <sz val="11"/>
        <rFont val="ＭＳ 明朝"/>
        <family val="1"/>
        <charset val="128"/>
      </rPr>
      <t>業務他</t>
    </r>
    <rPh sb="0" eb="2">
      <t>ギョウム</t>
    </rPh>
    <rPh sb="2" eb="3">
      <t>ホカ</t>
    </rPh>
    <phoneticPr fontId="9"/>
  </si>
  <si>
    <r>
      <rPr>
        <sz val="11"/>
        <rFont val="ＭＳ Ｐ明朝"/>
        <family val="1"/>
        <charset val="128"/>
      </rPr>
      <t>ソーダ灰の使用</t>
    </r>
    <rPh sb="3" eb="4">
      <t>ハイ</t>
    </rPh>
    <phoneticPr fontId="9"/>
  </si>
  <si>
    <r>
      <rPr>
        <sz val="11"/>
        <rFont val="ＭＳ 明朝"/>
        <family val="1"/>
        <charset val="128"/>
      </rPr>
      <t>非製造業</t>
    </r>
    <rPh sb="0" eb="4">
      <t>ヒセイゾウギョウ</t>
    </rPh>
    <phoneticPr fontId="9"/>
  </si>
  <si>
    <r>
      <rPr>
        <sz val="11"/>
        <rFont val="ＭＳ Ｐ明朝"/>
        <family val="1"/>
        <charset val="128"/>
      </rPr>
      <t>農林水産業</t>
    </r>
    <phoneticPr fontId="9"/>
  </si>
  <si>
    <r>
      <rPr>
        <sz val="11"/>
        <rFont val="ＭＳ Ｐ明朝"/>
        <family val="1"/>
        <charset val="128"/>
      </rPr>
      <t>農</t>
    </r>
    <r>
      <rPr>
        <sz val="11"/>
        <rFont val="Century"/>
        <family val="1"/>
      </rPr>
      <t xml:space="preserve"> </t>
    </r>
    <r>
      <rPr>
        <sz val="11"/>
        <rFont val="ＭＳ Ｐ明朝"/>
        <family val="1"/>
        <charset val="128"/>
      </rPr>
      <t>林</t>
    </r>
    <phoneticPr fontId="9"/>
  </si>
  <si>
    <r>
      <rPr>
        <sz val="11"/>
        <rFont val="ＭＳ Ｐ明朝"/>
        <family val="1"/>
        <charset val="128"/>
      </rPr>
      <t>水</t>
    </r>
    <r>
      <rPr>
        <sz val="11"/>
        <rFont val="Century"/>
        <family val="1"/>
      </rPr>
      <t xml:space="preserve"> </t>
    </r>
    <r>
      <rPr>
        <sz val="11"/>
        <rFont val="ＭＳ Ｐ明朝"/>
        <family val="1"/>
        <charset val="128"/>
      </rPr>
      <t>産</t>
    </r>
    <phoneticPr fontId="9"/>
  </si>
  <si>
    <r>
      <rPr>
        <sz val="11"/>
        <rFont val="ＭＳ Ｐ明朝"/>
        <family val="1"/>
        <charset val="128"/>
      </rPr>
      <t>鉱</t>
    </r>
    <r>
      <rPr>
        <sz val="11"/>
        <rFont val="Century"/>
        <family val="1"/>
      </rPr>
      <t xml:space="preserve"> </t>
    </r>
    <r>
      <rPr>
        <sz val="11"/>
        <rFont val="ＭＳ Ｐ明朝"/>
        <family val="1"/>
        <charset val="128"/>
      </rPr>
      <t>業</t>
    </r>
    <phoneticPr fontId="9"/>
  </si>
  <si>
    <r>
      <rPr>
        <sz val="11"/>
        <rFont val="ＭＳ Ｐ明朝"/>
        <family val="1"/>
        <charset val="128"/>
      </rPr>
      <t>建設業</t>
    </r>
    <phoneticPr fontId="9"/>
  </si>
  <si>
    <r>
      <rPr>
        <sz val="11"/>
        <rFont val="ＭＳ 明朝"/>
        <family val="1"/>
        <charset val="128"/>
      </rPr>
      <t>製造業</t>
    </r>
    <rPh sb="0" eb="3">
      <t>セイゾウギョウ</t>
    </rPh>
    <phoneticPr fontId="9"/>
  </si>
  <si>
    <r>
      <rPr>
        <sz val="11"/>
        <rFont val="ＭＳ Ｐ明朝"/>
        <family val="1"/>
        <charset val="128"/>
      </rPr>
      <t>ﾊﾟﾙﾌﾟ紙板紙</t>
    </r>
    <phoneticPr fontId="9"/>
  </si>
  <si>
    <r>
      <rPr>
        <sz val="11"/>
        <rFont val="ＭＳ Ｐ明朝"/>
        <family val="1"/>
        <charset val="128"/>
      </rPr>
      <t>石油製品</t>
    </r>
    <phoneticPr fontId="9"/>
  </si>
  <si>
    <r>
      <rPr>
        <sz val="11"/>
        <rFont val="ＭＳ Ｐ明朝"/>
        <family val="1"/>
        <charset val="128"/>
      </rPr>
      <t>ｶﾞﾗｽ製品</t>
    </r>
    <phoneticPr fontId="9"/>
  </si>
  <si>
    <r>
      <rPr>
        <sz val="11"/>
        <rFont val="ＭＳ Ｐ明朝"/>
        <family val="1"/>
        <charset val="128"/>
      </rPr>
      <t>鉄</t>
    </r>
    <r>
      <rPr>
        <sz val="11"/>
        <rFont val="Century"/>
        <family val="1"/>
      </rPr>
      <t xml:space="preserve"> </t>
    </r>
    <r>
      <rPr>
        <sz val="11"/>
        <rFont val="ＭＳ Ｐ明朝"/>
        <family val="1"/>
        <charset val="128"/>
      </rPr>
      <t>鋼</t>
    </r>
    <phoneticPr fontId="9"/>
  </si>
  <si>
    <r>
      <rPr>
        <sz val="11"/>
        <rFont val="ＭＳ Ｐ明朝"/>
        <family val="1"/>
        <charset val="128"/>
      </rPr>
      <t>機</t>
    </r>
    <r>
      <rPr>
        <sz val="11"/>
        <rFont val="Century"/>
        <family val="1"/>
      </rPr>
      <t xml:space="preserve"> </t>
    </r>
    <r>
      <rPr>
        <sz val="11"/>
        <rFont val="ＭＳ Ｐ明朝"/>
        <family val="1"/>
        <charset val="128"/>
      </rPr>
      <t>械</t>
    </r>
    <phoneticPr fontId="9"/>
  </si>
  <si>
    <r>
      <rPr>
        <sz val="11"/>
        <rFont val="ＭＳ Ｐ明朝"/>
        <family val="1"/>
        <charset val="128"/>
      </rPr>
      <t>他業種･中小製造業</t>
    </r>
    <phoneticPr fontId="9"/>
  </si>
  <si>
    <r>
      <rPr>
        <sz val="11"/>
        <rFont val="ＭＳ 明朝"/>
        <family val="1"/>
        <charset val="128"/>
      </rPr>
      <t>旅客</t>
    </r>
    <rPh sb="0" eb="2">
      <t>リョカク</t>
    </rPh>
    <phoneticPr fontId="9"/>
  </si>
  <si>
    <r>
      <rPr>
        <sz val="11"/>
        <rFont val="ＭＳ Ｐ明朝"/>
        <family val="1"/>
        <charset val="128"/>
      </rPr>
      <t>自動車</t>
    </r>
    <rPh sb="0" eb="3">
      <t>ジドウシャ</t>
    </rPh>
    <phoneticPr fontId="9"/>
  </si>
  <si>
    <r>
      <rPr>
        <sz val="11"/>
        <rFont val="ＭＳ 明朝"/>
        <family val="1"/>
        <charset val="128"/>
      </rPr>
      <t>乗用車</t>
    </r>
  </si>
  <si>
    <r>
      <rPr>
        <sz val="11"/>
        <rFont val="ＭＳ Ｐ明朝"/>
        <family val="1"/>
        <charset val="128"/>
      </rPr>
      <t>自家用</t>
    </r>
    <phoneticPr fontId="9"/>
  </si>
  <si>
    <r>
      <rPr>
        <sz val="11"/>
        <rFont val="ＭＳ 明朝"/>
        <family val="1"/>
        <charset val="128"/>
      </rPr>
      <t>家計利用寄与</t>
    </r>
    <phoneticPr fontId="9"/>
  </si>
  <si>
    <r>
      <rPr>
        <sz val="11"/>
        <rFont val="ＭＳ 明朝"/>
        <family val="1"/>
        <charset val="128"/>
      </rPr>
      <t>企業利用寄与</t>
    </r>
    <phoneticPr fontId="9"/>
  </si>
  <si>
    <r>
      <rPr>
        <sz val="11"/>
        <rFont val="ＭＳ 明朝"/>
        <family val="1"/>
        <charset val="128"/>
      </rPr>
      <t>営業用</t>
    </r>
    <r>
      <rPr>
        <sz val="11"/>
        <rFont val="Century"/>
        <family val="1"/>
      </rPr>
      <t xml:space="preserve">/ </t>
    </r>
    <r>
      <rPr>
        <sz val="11"/>
        <rFont val="ＭＳ 明朝"/>
        <family val="1"/>
        <charset val="128"/>
      </rPr>
      <t>ﾀｸｼｰ</t>
    </r>
    <phoneticPr fontId="9"/>
  </si>
  <si>
    <r>
      <rPr>
        <sz val="11"/>
        <rFont val="ＭＳ 明朝"/>
        <family val="1"/>
        <charset val="128"/>
      </rPr>
      <t>ﾊﾞ</t>
    </r>
    <r>
      <rPr>
        <sz val="11"/>
        <rFont val="Century"/>
        <family val="1"/>
      </rPr>
      <t xml:space="preserve"> </t>
    </r>
    <r>
      <rPr>
        <sz val="11"/>
        <rFont val="ＭＳ 明朝"/>
        <family val="1"/>
        <charset val="128"/>
      </rPr>
      <t>ｽ</t>
    </r>
    <phoneticPr fontId="9"/>
  </si>
  <si>
    <r>
      <rPr>
        <sz val="11"/>
        <rFont val="ＭＳ 明朝"/>
        <family val="1"/>
        <charset val="128"/>
      </rPr>
      <t>自家用</t>
    </r>
    <phoneticPr fontId="9"/>
  </si>
  <si>
    <r>
      <rPr>
        <sz val="11"/>
        <rFont val="ＭＳ 明朝"/>
        <family val="1"/>
        <charset val="128"/>
      </rPr>
      <t>営業用</t>
    </r>
    <phoneticPr fontId="9"/>
  </si>
  <si>
    <r>
      <rPr>
        <sz val="11"/>
        <rFont val="ＭＳ 明朝"/>
        <family val="1"/>
        <charset val="128"/>
      </rPr>
      <t>鉄</t>
    </r>
    <r>
      <rPr>
        <sz val="11"/>
        <rFont val="Century"/>
        <family val="1"/>
      </rPr>
      <t xml:space="preserve"> </t>
    </r>
    <r>
      <rPr>
        <sz val="11"/>
        <rFont val="ＭＳ 明朝"/>
        <family val="1"/>
        <charset val="128"/>
      </rPr>
      <t>道</t>
    </r>
    <phoneticPr fontId="9"/>
  </si>
  <si>
    <r>
      <rPr>
        <sz val="11"/>
        <rFont val="ＭＳ 明朝"/>
        <family val="1"/>
        <charset val="128"/>
      </rPr>
      <t>船</t>
    </r>
    <r>
      <rPr>
        <sz val="11"/>
        <rFont val="Century"/>
        <family val="1"/>
      </rPr>
      <t xml:space="preserve"> </t>
    </r>
    <r>
      <rPr>
        <sz val="11"/>
        <rFont val="ＭＳ 明朝"/>
        <family val="1"/>
        <charset val="128"/>
      </rPr>
      <t>舶</t>
    </r>
    <r>
      <rPr>
        <sz val="11"/>
        <rFont val="Century"/>
        <family val="1"/>
      </rPr>
      <t xml:space="preserve"> </t>
    </r>
    <phoneticPr fontId="9"/>
  </si>
  <si>
    <r>
      <rPr>
        <sz val="11"/>
        <rFont val="ＭＳ 明朝"/>
        <family val="1"/>
        <charset val="128"/>
      </rPr>
      <t>航</t>
    </r>
    <r>
      <rPr>
        <sz val="11"/>
        <rFont val="Century"/>
        <family val="1"/>
      </rPr>
      <t xml:space="preserve"> </t>
    </r>
    <r>
      <rPr>
        <sz val="11"/>
        <rFont val="ＭＳ 明朝"/>
        <family val="1"/>
        <charset val="128"/>
      </rPr>
      <t>空</t>
    </r>
    <phoneticPr fontId="9"/>
  </si>
  <si>
    <r>
      <rPr>
        <sz val="11"/>
        <rFont val="ＭＳ 明朝"/>
        <family val="1"/>
        <charset val="128"/>
      </rPr>
      <t>貨物</t>
    </r>
    <rPh sb="0" eb="2">
      <t>カモツ</t>
    </rPh>
    <phoneticPr fontId="9"/>
  </si>
  <si>
    <r>
      <rPr>
        <sz val="11"/>
        <rFont val="ＭＳ Ｐ明朝"/>
        <family val="1"/>
        <charset val="128"/>
      </rPr>
      <t>貨物自動車</t>
    </r>
    <r>
      <rPr>
        <sz val="11"/>
        <rFont val="Century"/>
        <family val="1"/>
      </rPr>
      <t xml:space="preserve">/ </t>
    </r>
    <r>
      <rPr>
        <sz val="11"/>
        <rFont val="ＭＳ Ｐ明朝"/>
        <family val="1"/>
        <charset val="128"/>
      </rPr>
      <t>ﾄﾗｯｸ</t>
    </r>
    <phoneticPr fontId="9"/>
  </si>
  <si>
    <r>
      <rPr>
        <sz val="11"/>
        <rFont val="ＭＳ 明朝"/>
        <family val="1"/>
        <charset val="128"/>
      </rPr>
      <t>貨物輸送寄与</t>
    </r>
    <phoneticPr fontId="9"/>
  </si>
  <si>
    <r>
      <rPr>
        <sz val="11"/>
        <rFont val="ＭＳ Ｐ明朝"/>
        <family val="1"/>
        <charset val="128"/>
      </rPr>
      <t>乗員輸送寄与</t>
    </r>
    <phoneticPr fontId="9"/>
  </si>
  <si>
    <r>
      <rPr>
        <sz val="11"/>
        <rFont val="ＭＳ Ｐ明朝"/>
        <family val="1"/>
        <charset val="128"/>
      </rPr>
      <t>船</t>
    </r>
    <r>
      <rPr>
        <sz val="11"/>
        <rFont val="Century"/>
        <family val="1"/>
      </rPr>
      <t xml:space="preserve"> </t>
    </r>
    <r>
      <rPr>
        <sz val="11"/>
        <rFont val="ＭＳ Ｐ明朝"/>
        <family val="1"/>
        <charset val="128"/>
      </rPr>
      <t>舶</t>
    </r>
    <phoneticPr fontId="9"/>
  </si>
  <si>
    <r>
      <rPr>
        <sz val="11"/>
        <rFont val="ＭＳ 明朝"/>
        <family val="1"/>
        <charset val="128"/>
      </rPr>
      <t>航</t>
    </r>
    <r>
      <rPr>
        <sz val="11"/>
        <rFont val="Century"/>
        <family val="1"/>
      </rPr>
      <t xml:space="preserve"> </t>
    </r>
    <r>
      <rPr>
        <sz val="11"/>
        <rFont val="ＭＳ Ｐ明朝"/>
        <family val="1"/>
        <charset val="128"/>
      </rPr>
      <t>空</t>
    </r>
    <phoneticPr fontId="9"/>
  </si>
  <si>
    <r>
      <rPr>
        <sz val="11"/>
        <rFont val="ＭＳ 明朝"/>
        <family val="1"/>
        <charset val="128"/>
      </rPr>
      <t>水道･廃棄物</t>
    </r>
    <phoneticPr fontId="9"/>
  </si>
  <si>
    <r>
      <rPr>
        <sz val="11"/>
        <rFont val="ＭＳ Ｐ明朝"/>
        <family val="1"/>
        <charset val="128"/>
      </rPr>
      <t>電気・ｶﾞｽ事業</t>
    </r>
    <phoneticPr fontId="9"/>
  </si>
  <si>
    <r>
      <rPr>
        <sz val="11"/>
        <rFont val="ＭＳ 明朝"/>
        <family val="1"/>
        <charset val="128"/>
      </rPr>
      <t>運輸附帯ｻｰﾋﾞｽ</t>
    </r>
    <phoneticPr fontId="9"/>
  </si>
  <si>
    <r>
      <rPr>
        <sz val="11"/>
        <rFont val="ＭＳ 明朝"/>
        <family val="1"/>
        <charset val="128"/>
      </rPr>
      <t>通信放送</t>
    </r>
    <phoneticPr fontId="9"/>
  </si>
  <si>
    <r>
      <rPr>
        <sz val="11"/>
        <rFont val="ＭＳ 明朝"/>
        <family val="1"/>
        <charset val="128"/>
      </rPr>
      <t>商業･金融</t>
    </r>
    <phoneticPr fontId="9"/>
  </si>
  <si>
    <r>
      <rPr>
        <sz val="11"/>
        <rFont val="ＭＳ 明朝"/>
        <family val="1"/>
        <charset val="128"/>
      </rPr>
      <t>公共ｻｰﾋﾞｽ</t>
    </r>
    <phoneticPr fontId="9"/>
  </si>
  <si>
    <r>
      <rPr>
        <sz val="11"/>
        <rFont val="ＭＳ 明朝"/>
        <family val="1"/>
        <charset val="128"/>
      </rPr>
      <t>対事業所ｻｰﾋﾞｽ</t>
    </r>
    <phoneticPr fontId="9"/>
  </si>
  <si>
    <r>
      <rPr>
        <sz val="11"/>
        <rFont val="ＭＳ 明朝"/>
        <family val="1"/>
        <charset val="128"/>
      </rPr>
      <t>対個人ｻｰﾋﾞｽ</t>
    </r>
    <phoneticPr fontId="9"/>
  </si>
  <si>
    <r>
      <rPr>
        <sz val="11"/>
        <rFont val="ＭＳ 明朝"/>
        <family val="1"/>
        <charset val="128"/>
      </rPr>
      <t>他･分類不明･誤差</t>
    </r>
    <phoneticPr fontId="9"/>
  </si>
  <si>
    <r>
      <rPr>
        <sz val="11"/>
        <rFont val="ＭＳ 明朝"/>
        <family val="1"/>
        <charset val="128"/>
      </rPr>
      <t>北海道</t>
    </r>
  </si>
  <si>
    <r>
      <rPr>
        <sz val="11"/>
        <rFont val="ＭＳ 明朝"/>
        <family val="1"/>
        <charset val="128"/>
      </rPr>
      <t>東</t>
    </r>
    <r>
      <rPr>
        <sz val="11"/>
        <rFont val="Century"/>
        <family val="1"/>
      </rPr>
      <t xml:space="preserve">  </t>
    </r>
    <r>
      <rPr>
        <sz val="11"/>
        <rFont val="ＭＳ 明朝"/>
        <family val="1"/>
        <charset val="128"/>
      </rPr>
      <t>北</t>
    </r>
    <phoneticPr fontId="9"/>
  </si>
  <si>
    <r>
      <rPr>
        <sz val="11"/>
        <rFont val="ＭＳ 明朝"/>
        <family val="1"/>
        <charset val="128"/>
      </rPr>
      <t>関</t>
    </r>
    <r>
      <rPr>
        <sz val="11"/>
        <rFont val="Century"/>
        <family val="1"/>
      </rPr>
      <t xml:space="preserve">  </t>
    </r>
    <r>
      <rPr>
        <sz val="11"/>
        <rFont val="ＭＳ 明朝"/>
        <family val="1"/>
        <charset val="128"/>
      </rPr>
      <t>東</t>
    </r>
  </si>
  <si>
    <r>
      <rPr>
        <sz val="11"/>
        <rFont val="ＭＳ 明朝"/>
        <family val="1"/>
        <charset val="128"/>
      </rPr>
      <t>北</t>
    </r>
    <r>
      <rPr>
        <sz val="11"/>
        <rFont val="Century"/>
        <family val="1"/>
      </rPr>
      <t xml:space="preserve">  </t>
    </r>
    <r>
      <rPr>
        <sz val="11"/>
        <rFont val="ＭＳ 明朝"/>
        <family val="1"/>
        <charset val="128"/>
      </rPr>
      <t>陸</t>
    </r>
    <phoneticPr fontId="9"/>
  </si>
  <si>
    <r>
      <rPr>
        <sz val="11"/>
        <rFont val="ＭＳ 明朝"/>
        <family val="1"/>
        <charset val="128"/>
      </rPr>
      <t>東</t>
    </r>
    <r>
      <rPr>
        <sz val="11"/>
        <rFont val="Century"/>
        <family val="1"/>
      </rPr>
      <t xml:space="preserve">  </t>
    </r>
    <r>
      <rPr>
        <sz val="11"/>
        <rFont val="ＭＳ 明朝"/>
        <family val="1"/>
        <charset val="128"/>
      </rPr>
      <t>海</t>
    </r>
  </si>
  <si>
    <r>
      <rPr>
        <sz val="11"/>
        <rFont val="ＭＳ 明朝"/>
        <family val="1"/>
        <charset val="128"/>
      </rPr>
      <t>関</t>
    </r>
    <r>
      <rPr>
        <sz val="11"/>
        <rFont val="Century"/>
        <family val="1"/>
      </rPr>
      <t xml:space="preserve"> </t>
    </r>
    <r>
      <rPr>
        <sz val="11"/>
        <rFont val="ＭＳ 明朝"/>
        <family val="1"/>
        <charset val="128"/>
      </rPr>
      <t>西</t>
    </r>
    <rPh sb="0" eb="1">
      <t>セキ</t>
    </rPh>
    <rPh sb="2" eb="3">
      <t>ニシ</t>
    </rPh>
    <phoneticPr fontId="9"/>
  </si>
  <si>
    <r>
      <rPr>
        <sz val="11"/>
        <rFont val="ＭＳ 明朝"/>
        <family val="1"/>
        <charset val="128"/>
      </rPr>
      <t>中</t>
    </r>
    <r>
      <rPr>
        <sz val="11"/>
        <rFont val="Century"/>
        <family val="1"/>
      </rPr>
      <t xml:space="preserve">  </t>
    </r>
    <r>
      <rPr>
        <sz val="11"/>
        <rFont val="ＭＳ 明朝"/>
        <family val="1"/>
        <charset val="128"/>
      </rPr>
      <t>国</t>
    </r>
  </si>
  <si>
    <r>
      <rPr>
        <sz val="11"/>
        <rFont val="ＭＳ 明朝"/>
        <family val="1"/>
        <charset val="128"/>
      </rPr>
      <t>四</t>
    </r>
    <r>
      <rPr>
        <sz val="11"/>
        <rFont val="Century"/>
        <family val="1"/>
      </rPr>
      <t xml:space="preserve">  </t>
    </r>
    <r>
      <rPr>
        <sz val="11"/>
        <rFont val="ＭＳ 明朝"/>
        <family val="1"/>
        <charset val="128"/>
      </rPr>
      <t>国</t>
    </r>
    <phoneticPr fontId="9"/>
  </si>
  <si>
    <r>
      <rPr>
        <sz val="11"/>
        <rFont val="ＭＳ 明朝"/>
        <family val="1"/>
        <charset val="128"/>
      </rPr>
      <t>九</t>
    </r>
    <r>
      <rPr>
        <sz val="11"/>
        <rFont val="Century"/>
        <family val="1"/>
      </rPr>
      <t xml:space="preserve">  </t>
    </r>
    <r>
      <rPr>
        <sz val="11"/>
        <rFont val="ＭＳ 明朝"/>
        <family val="1"/>
        <charset val="128"/>
      </rPr>
      <t>州</t>
    </r>
  </si>
  <si>
    <r>
      <rPr>
        <sz val="11"/>
        <rFont val="ＭＳ 明朝"/>
        <family val="1"/>
        <charset val="128"/>
      </rPr>
      <t>沖</t>
    </r>
    <r>
      <rPr>
        <sz val="11"/>
        <rFont val="Century"/>
        <family val="1"/>
      </rPr>
      <t xml:space="preserve">  </t>
    </r>
    <r>
      <rPr>
        <sz val="11"/>
        <rFont val="ＭＳ 明朝"/>
        <family val="1"/>
        <charset val="128"/>
      </rPr>
      <t>縄</t>
    </r>
    <phoneticPr fontId="9"/>
  </si>
  <si>
    <r>
      <rPr>
        <sz val="11"/>
        <rFont val="ＭＳ 明朝"/>
        <family val="1"/>
        <charset val="128"/>
      </rPr>
      <t>廃棄物の焼却（エネルギー利用を含まない）</t>
    </r>
    <rPh sb="0" eb="3">
      <t>ハイキブツ</t>
    </rPh>
    <rPh sb="4" eb="6">
      <t>ショウキャク</t>
    </rPh>
    <rPh sb="12" eb="14">
      <t>リヨウ</t>
    </rPh>
    <rPh sb="15" eb="16">
      <t>フク</t>
    </rPh>
    <phoneticPr fontId="9"/>
  </si>
  <si>
    <r>
      <rPr>
        <sz val="11"/>
        <rFont val="ＭＳ 明朝"/>
        <family val="1"/>
        <charset val="128"/>
      </rPr>
      <t>一廃</t>
    </r>
    <rPh sb="0" eb="2">
      <t>イッパイ</t>
    </rPh>
    <phoneticPr fontId="9"/>
  </si>
  <si>
    <r>
      <rPr>
        <sz val="11"/>
        <rFont val="ＭＳ 明朝"/>
        <family val="1"/>
        <charset val="128"/>
      </rPr>
      <t>プラスチック類</t>
    </r>
    <rPh sb="6" eb="7">
      <t>ルイ</t>
    </rPh>
    <phoneticPr fontId="9"/>
  </si>
  <si>
    <r>
      <rPr>
        <sz val="11"/>
        <rFont val="ＭＳ 明朝"/>
        <family val="1"/>
        <charset val="128"/>
      </rPr>
      <t>産廃</t>
    </r>
    <rPh sb="0" eb="2">
      <t>サンパイ</t>
    </rPh>
    <phoneticPr fontId="9"/>
  </si>
  <si>
    <r>
      <rPr>
        <sz val="11"/>
        <rFont val="ＭＳ 明朝"/>
        <family val="1"/>
        <charset val="128"/>
      </rPr>
      <t>特別管理産業廃棄物</t>
    </r>
    <rPh sb="0" eb="2">
      <t>トクベツ</t>
    </rPh>
    <rPh sb="2" eb="4">
      <t>カンリ</t>
    </rPh>
    <rPh sb="4" eb="6">
      <t>サンギョウ</t>
    </rPh>
    <rPh sb="6" eb="9">
      <t>ハイキブツ</t>
    </rPh>
    <phoneticPr fontId="9"/>
  </si>
  <si>
    <r>
      <rPr>
        <sz val="11"/>
        <rFont val="ＭＳ 明朝"/>
        <family val="1"/>
        <charset val="128"/>
      </rPr>
      <t>石油由来界面活性剤の分解</t>
    </r>
    <rPh sb="0" eb="2">
      <t>セキユ</t>
    </rPh>
    <rPh sb="2" eb="4">
      <t>ユライ</t>
    </rPh>
    <rPh sb="4" eb="6">
      <t>カイメン</t>
    </rPh>
    <rPh sb="6" eb="9">
      <t>カッセイザイ</t>
    </rPh>
    <rPh sb="10" eb="12">
      <t>ブンカイ</t>
    </rPh>
    <phoneticPr fontId="9"/>
  </si>
  <si>
    <r>
      <rPr>
        <sz val="11"/>
        <rFont val="ＭＳ 明朝"/>
        <family val="1"/>
        <charset val="128"/>
      </rPr>
      <t>廃棄物のエネルギー利用</t>
    </r>
    <phoneticPr fontId="9"/>
  </si>
  <si>
    <r>
      <rPr>
        <b/>
        <sz val="11"/>
        <rFont val="ＭＳ 明朝"/>
        <family val="1"/>
        <charset val="128"/>
      </rPr>
      <t>合計</t>
    </r>
    <rPh sb="0" eb="2">
      <t>ゴウケイ</t>
    </rPh>
    <phoneticPr fontId="9"/>
  </si>
  <si>
    <t>化学繊維</t>
    <phoneticPr fontId="9"/>
  </si>
  <si>
    <r>
      <rPr>
        <sz val="11"/>
        <rFont val="ＭＳ 明朝"/>
        <family val="1"/>
        <charset val="128"/>
      </rPr>
      <t>航空機</t>
    </r>
  </si>
  <si>
    <r>
      <rPr>
        <sz val="11"/>
        <rFont val="ＭＳ 明朝"/>
        <family val="1"/>
        <charset val="128"/>
      </rPr>
      <t>船舶</t>
    </r>
  </si>
  <si>
    <r>
      <rPr>
        <sz val="11"/>
        <rFont val="ＭＳ 明朝"/>
        <family val="1"/>
        <charset val="128"/>
      </rPr>
      <t>計</t>
    </r>
  </si>
  <si>
    <r>
      <rPr>
        <sz val="11"/>
        <rFont val="ＭＳ 明朝"/>
        <family val="1"/>
        <charset val="128"/>
      </rPr>
      <t>注）国際バンカー油起源の</t>
    </r>
    <r>
      <rPr>
        <sz val="11"/>
        <rFont val="Century"/>
        <family val="1"/>
      </rPr>
      <t>CO</t>
    </r>
    <r>
      <rPr>
        <vertAlign val="subscript"/>
        <sz val="11"/>
        <rFont val="Century"/>
        <family val="1"/>
      </rPr>
      <t>2</t>
    </r>
    <r>
      <rPr>
        <sz val="11"/>
        <rFont val="Century"/>
        <family val="1"/>
      </rPr>
      <t xml:space="preserve"> </t>
    </r>
    <r>
      <rPr>
        <sz val="11"/>
        <rFont val="ＭＳ 明朝"/>
        <family val="1"/>
        <charset val="128"/>
      </rPr>
      <t>排出量は参考値として報告しており、総排出量に含まれない。</t>
    </r>
    <rPh sb="0" eb="1">
      <t>チュウ</t>
    </rPh>
    <rPh sb="2" eb="4">
      <t>コクサイ</t>
    </rPh>
    <rPh sb="8" eb="9">
      <t>ユ</t>
    </rPh>
    <rPh sb="9" eb="11">
      <t>キゲン</t>
    </rPh>
    <rPh sb="16" eb="18">
      <t>ハイシュツ</t>
    </rPh>
    <rPh sb="18" eb="19">
      <t>リョウ</t>
    </rPh>
    <rPh sb="20" eb="22">
      <t>サンコウ</t>
    </rPh>
    <rPh sb="22" eb="23">
      <t>チ</t>
    </rPh>
    <rPh sb="26" eb="28">
      <t>ホウコク</t>
    </rPh>
    <rPh sb="33" eb="34">
      <t>ソウ</t>
    </rPh>
    <rPh sb="34" eb="36">
      <t>ハイシュツ</t>
    </rPh>
    <rPh sb="36" eb="37">
      <t>リョウ</t>
    </rPh>
    <rPh sb="38" eb="39">
      <t>フク</t>
    </rPh>
    <phoneticPr fontId="9"/>
  </si>
  <si>
    <r>
      <rPr>
        <sz val="11"/>
        <rFont val="ＭＳ Ｐゴシック"/>
        <family val="3"/>
        <charset val="128"/>
      </rPr>
      <t>■基準年比</t>
    </r>
    <rPh sb="1" eb="3">
      <t>キジュン</t>
    </rPh>
    <rPh sb="3" eb="5">
      <t>ネンヒ</t>
    </rPh>
    <phoneticPr fontId="9"/>
  </si>
  <si>
    <r>
      <rPr>
        <sz val="11"/>
        <rFont val="ＭＳ 明朝"/>
        <family val="1"/>
        <charset val="128"/>
      </rPr>
      <t>燃料からの漏出</t>
    </r>
    <rPh sb="0" eb="2">
      <t>ネンリョウ</t>
    </rPh>
    <rPh sb="5" eb="7">
      <t>ロウシュツ</t>
    </rPh>
    <phoneticPr fontId="9"/>
  </si>
  <si>
    <r>
      <rPr>
        <sz val="11"/>
        <rFont val="ＭＳ 明朝"/>
        <family val="1"/>
        <charset val="128"/>
      </rPr>
      <t>溶剤等</t>
    </r>
    <rPh sb="0" eb="3">
      <t>ヨウザイトウ</t>
    </rPh>
    <phoneticPr fontId="9"/>
  </si>
  <si>
    <r>
      <rPr>
        <sz val="11"/>
        <rFont val="ＭＳ 明朝"/>
        <family val="1"/>
        <charset val="128"/>
      </rPr>
      <t>家畜排せつ物管理</t>
    </r>
    <rPh sb="0" eb="2">
      <t>カチク</t>
    </rPh>
    <rPh sb="2" eb="3">
      <t>ハイ</t>
    </rPh>
    <rPh sb="5" eb="6">
      <t>ブツ</t>
    </rPh>
    <rPh sb="6" eb="8">
      <t>カンリ</t>
    </rPh>
    <phoneticPr fontId="9"/>
  </si>
  <si>
    <r>
      <rPr>
        <sz val="11"/>
        <rFont val="ＭＳ 明朝"/>
        <family val="1"/>
        <charset val="128"/>
      </rPr>
      <t>農用地の土壌</t>
    </r>
    <rPh sb="0" eb="3">
      <t>ノウヨウチ</t>
    </rPh>
    <rPh sb="4" eb="6">
      <t>ドジョウ</t>
    </rPh>
    <phoneticPr fontId="9"/>
  </si>
  <si>
    <r>
      <rPr>
        <sz val="11"/>
        <rFont val="ＭＳ 明朝"/>
        <family val="1"/>
        <charset val="128"/>
      </rPr>
      <t>農作物残渣の野焼</t>
    </r>
    <rPh sb="0" eb="3">
      <t>ノウサクモツ</t>
    </rPh>
    <rPh sb="3" eb="5">
      <t>ザンサ</t>
    </rPh>
    <rPh sb="6" eb="8">
      <t>ノヤ</t>
    </rPh>
    <phoneticPr fontId="9"/>
  </si>
  <si>
    <r>
      <rPr>
        <sz val="11"/>
        <rFont val="ＭＳ 明朝"/>
        <family val="1"/>
        <charset val="128"/>
      </rPr>
      <t>廃棄物</t>
    </r>
    <r>
      <rPr>
        <sz val="11"/>
        <rFont val="Century"/>
        <family val="1"/>
      </rPr>
      <t>(</t>
    </r>
    <r>
      <rPr>
        <sz val="11"/>
        <rFont val="ＭＳ 明朝"/>
        <family val="1"/>
        <charset val="128"/>
      </rPr>
      <t>その他）</t>
    </r>
    <rPh sb="0" eb="3">
      <t>ハイキブツ</t>
    </rPh>
    <rPh sb="6" eb="7">
      <t>タ</t>
    </rPh>
    <phoneticPr fontId="9"/>
  </si>
  <si>
    <r>
      <rPr>
        <sz val="11"/>
        <rFont val="ＭＳ Ｐゴシック"/>
        <family val="3"/>
        <charset val="128"/>
      </rPr>
      <t>■前年比</t>
    </r>
    <rPh sb="1" eb="3">
      <t>ゼンネン</t>
    </rPh>
    <rPh sb="3" eb="4">
      <t>ヒ</t>
    </rPh>
    <phoneticPr fontId="9"/>
  </si>
  <si>
    <r>
      <rPr>
        <sz val="11"/>
        <rFont val="ＭＳ Ｐ明朝"/>
        <family val="1"/>
        <charset val="128"/>
      </rPr>
      <t>冷媒</t>
    </r>
    <rPh sb="0" eb="2">
      <t>レイバイ</t>
    </rPh>
    <phoneticPr fontId="11"/>
  </si>
  <si>
    <r>
      <rPr>
        <sz val="11"/>
        <rFont val="ＭＳ 明朝"/>
        <family val="1"/>
        <charset val="128"/>
      </rPr>
      <t>発泡</t>
    </r>
    <rPh sb="0" eb="2">
      <t>ハッポウ</t>
    </rPh>
    <phoneticPr fontId="11"/>
  </si>
  <si>
    <r>
      <rPr>
        <sz val="11"/>
        <rFont val="ＭＳ 明朝"/>
        <family val="1"/>
        <charset val="128"/>
      </rPr>
      <t>消火剤</t>
    </r>
    <rPh sb="0" eb="3">
      <t>ショウカザイ</t>
    </rPh>
    <phoneticPr fontId="9"/>
  </si>
  <si>
    <r>
      <rPr>
        <sz val="11"/>
        <rFont val="ＭＳ 明朝"/>
        <family val="1"/>
        <charset val="128"/>
      </rPr>
      <t>エアゾール・</t>
    </r>
    <r>
      <rPr>
        <sz val="11"/>
        <rFont val="Century"/>
        <family val="1"/>
      </rPr>
      <t>MDI</t>
    </r>
    <phoneticPr fontId="9"/>
  </si>
  <si>
    <r>
      <rPr>
        <sz val="11"/>
        <rFont val="ＭＳ 明朝"/>
        <family val="1"/>
        <charset val="128"/>
      </rPr>
      <t>半導体製造</t>
    </r>
    <rPh sb="0" eb="3">
      <t>ハンドウタイ</t>
    </rPh>
    <rPh sb="3" eb="5">
      <t>セイゾウ</t>
    </rPh>
    <phoneticPr fontId="9"/>
  </si>
  <si>
    <r>
      <rPr>
        <sz val="11"/>
        <rFont val="ＭＳ Ｐ明朝"/>
        <family val="1"/>
        <charset val="128"/>
      </rPr>
      <t>アルミニウム精錬</t>
    </r>
    <rPh sb="6" eb="8">
      <t>セイレン</t>
    </rPh>
    <phoneticPr fontId="9"/>
  </si>
  <si>
    <r>
      <t>PFCs</t>
    </r>
    <r>
      <rPr>
        <sz val="11"/>
        <rFont val="ＭＳ Ｐ明朝"/>
        <family val="1"/>
        <charset val="128"/>
      </rPr>
      <t>製造時の漏出</t>
    </r>
    <rPh sb="4" eb="6">
      <t>セイゾウ</t>
    </rPh>
    <rPh sb="6" eb="7">
      <t>ジ</t>
    </rPh>
    <rPh sb="8" eb="10">
      <t>ロウシュツ</t>
    </rPh>
    <phoneticPr fontId="11"/>
  </si>
  <si>
    <r>
      <rPr>
        <sz val="11"/>
        <rFont val="ＭＳ Ｐ明朝"/>
        <family val="1"/>
        <charset val="128"/>
      </rPr>
      <t>溶剤</t>
    </r>
    <rPh sb="0" eb="2">
      <t>ヨウザイ</t>
    </rPh>
    <phoneticPr fontId="9"/>
  </si>
  <si>
    <r>
      <rPr>
        <sz val="11"/>
        <rFont val="ＭＳ Ｐ明朝"/>
        <family val="1"/>
        <charset val="128"/>
      </rPr>
      <t>半導体製造</t>
    </r>
    <rPh sb="0" eb="3">
      <t>ハンドウタイ</t>
    </rPh>
    <rPh sb="3" eb="5">
      <t>セイゾウ</t>
    </rPh>
    <phoneticPr fontId="11"/>
  </si>
  <si>
    <r>
      <rPr>
        <sz val="11"/>
        <rFont val="ＭＳ Ｐ明朝"/>
        <family val="1"/>
        <charset val="128"/>
      </rPr>
      <t>その他</t>
    </r>
    <rPh sb="2" eb="3">
      <t>タ</t>
    </rPh>
    <phoneticPr fontId="9"/>
  </si>
  <si>
    <r>
      <rPr>
        <sz val="11"/>
        <rFont val="ＭＳ Ｐ明朝"/>
        <family val="1"/>
        <charset val="128"/>
      </rPr>
      <t>マグネシウム等鋳造</t>
    </r>
    <rPh sb="6" eb="7">
      <t>トウ</t>
    </rPh>
    <rPh sb="7" eb="9">
      <t>チュウゾウ</t>
    </rPh>
    <phoneticPr fontId="9"/>
  </si>
  <si>
    <r>
      <rPr>
        <sz val="11"/>
        <rFont val="ＭＳ Ｐ明朝"/>
        <family val="1"/>
        <charset val="128"/>
      </rPr>
      <t>半導体製造</t>
    </r>
    <rPh sb="0" eb="3">
      <t>ハンドウタイ</t>
    </rPh>
    <rPh sb="3" eb="5">
      <t>セイゾウ</t>
    </rPh>
    <phoneticPr fontId="9"/>
  </si>
  <si>
    <r>
      <rPr>
        <sz val="11"/>
        <rFont val="ＭＳ 明朝"/>
        <family val="1"/>
        <charset val="128"/>
      </rPr>
      <t>電気絶縁ガス使用機器</t>
    </r>
    <rPh sb="0" eb="2">
      <t>デンキ</t>
    </rPh>
    <rPh sb="2" eb="4">
      <t>ゼツエン</t>
    </rPh>
    <rPh sb="6" eb="8">
      <t>シヨウ</t>
    </rPh>
    <rPh sb="8" eb="10">
      <t>キキ</t>
    </rPh>
    <phoneticPr fontId="9"/>
  </si>
  <si>
    <r>
      <t xml:space="preserve">F-gas </t>
    </r>
    <r>
      <rPr>
        <sz val="11"/>
        <rFont val="ＭＳ Ｐ明朝"/>
        <family val="1"/>
        <charset val="128"/>
      </rPr>
      <t>合計</t>
    </r>
    <phoneticPr fontId="9"/>
  </si>
  <si>
    <r>
      <t>家庭におけるCO</t>
    </r>
    <r>
      <rPr>
        <b/>
        <vertAlign val="subscript"/>
        <sz val="16"/>
        <rFont val="ＭＳ Ｐゴシック"/>
        <family val="3"/>
        <charset val="128"/>
      </rPr>
      <t>2</t>
    </r>
    <r>
      <rPr>
        <b/>
        <sz val="16"/>
        <rFont val="ＭＳ Ｐゴシック"/>
        <family val="3"/>
        <charset val="128"/>
      </rPr>
      <t>排出量（世帯あたり）</t>
    </r>
    <phoneticPr fontId="9"/>
  </si>
  <si>
    <t>■用途別排出割合</t>
    <rPh sb="5" eb="6">
      <t>シュツ</t>
    </rPh>
    <phoneticPr fontId="14"/>
  </si>
  <si>
    <r>
      <rPr>
        <sz val="11"/>
        <rFont val="ＭＳ Ｐゴシック"/>
        <family val="3"/>
        <charset val="128"/>
      </rPr>
      <t>■世帯数　</t>
    </r>
    <r>
      <rPr>
        <sz val="11"/>
        <rFont val="Century"/>
        <family val="1"/>
      </rPr>
      <t>[</t>
    </r>
    <r>
      <rPr>
        <sz val="11"/>
        <rFont val="ＭＳ Ｐゴシック"/>
        <family val="3"/>
        <charset val="128"/>
      </rPr>
      <t>千世帯</t>
    </r>
    <r>
      <rPr>
        <sz val="11"/>
        <rFont val="Century"/>
        <family val="1"/>
      </rPr>
      <t>]</t>
    </r>
    <rPh sb="1" eb="4">
      <t>セタイスウ</t>
    </rPh>
    <phoneticPr fontId="9"/>
  </si>
  <si>
    <r>
      <rPr>
        <sz val="11"/>
        <rFont val="ＭＳ Ｐ明朝"/>
        <family val="1"/>
        <charset val="128"/>
      </rPr>
      <t>動力他</t>
    </r>
    <r>
      <rPr>
        <vertAlign val="superscript"/>
        <sz val="11"/>
        <rFont val="Century"/>
        <family val="1"/>
      </rPr>
      <t>1)</t>
    </r>
    <phoneticPr fontId="9"/>
  </si>
  <si>
    <r>
      <rPr>
        <sz val="11"/>
        <rFont val="ＭＳ Ｐ明朝"/>
        <family val="1"/>
        <charset val="128"/>
      </rPr>
      <t>動力他</t>
    </r>
    <phoneticPr fontId="9"/>
  </si>
  <si>
    <r>
      <rPr>
        <sz val="11"/>
        <rFont val="ＭＳ Ｐゴシック"/>
        <family val="3"/>
        <charset val="128"/>
      </rPr>
      <t>■燃料種別割合</t>
    </r>
    <rPh sb="1" eb="3">
      <t>ネンリョウ</t>
    </rPh>
    <rPh sb="3" eb="5">
      <t>シュベツ</t>
    </rPh>
    <rPh sb="5" eb="7">
      <t>ワリアイ</t>
    </rPh>
    <phoneticPr fontId="14"/>
  </si>
  <si>
    <r>
      <rPr>
        <sz val="11"/>
        <rFont val="ＭＳ Ｐゴシック"/>
        <family val="3"/>
        <charset val="128"/>
      </rPr>
      <t>■用途別排出割合</t>
    </r>
    <rPh sb="5" eb="6">
      <t>シュツ</t>
    </rPh>
    <phoneticPr fontId="14"/>
  </si>
  <si>
    <r>
      <rPr>
        <sz val="11"/>
        <rFont val="ＭＳ Ｐゴシック"/>
        <family val="3"/>
        <charset val="128"/>
      </rPr>
      <t>■用途別排出量　</t>
    </r>
    <r>
      <rPr>
        <sz val="11"/>
        <rFont val="Century"/>
        <family val="1"/>
      </rPr>
      <t>[kg-CO</t>
    </r>
    <r>
      <rPr>
        <vertAlign val="subscript"/>
        <sz val="11"/>
        <rFont val="Century"/>
        <family val="1"/>
      </rPr>
      <t>2</t>
    </r>
    <r>
      <rPr>
        <sz val="11"/>
        <rFont val="Century"/>
        <family val="1"/>
      </rPr>
      <t>/</t>
    </r>
    <r>
      <rPr>
        <sz val="11"/>
        <rFont val="ＭＳ Ｐゴシック"/>
        <family val="3"/>
        <charset val="128"/>
      </rPr>
      <t>世帯</t>
    </r>
    <r>
      <rPr>
        <sz val="11"/>
        <rFont val="Century"/>
        <family val="1"/>
      </rPr>
      <t>]</t>
    </r>
    <phoneticPr fontId="9"/>
  </si>
  <si>
    <r>
      <rPr>
        <sz val="11"/>
        <rFont val="ＭＳ Ｐゴシック"/>
        <family val="3"/>
        <charset val="128"/>
      </rPr>
      <t>■燃料種別内訳　</t>
    </r>
    <r>
      <rPr>
        <sz val="11"/>
        <rFont val="Century"/>
        <family val="1"/>
      </rPr>
      <t>[kg-CO</t>
    </r>
    <r>
      <rPr>
        <vertAlign val="subscript"/>
        <sz val="11"/>
        <rFont val="Century"/>
        <family val="1"/>
      </rPr>
      <t>2</t>
    </r>
    <r>
      <rPr>
        <sz val="11"/>
        <rFont val="Century"/>
        <family val="1"/>
      </rPr>
      <t>/</t>
    </r>
    <r>
      <rPr>
        <sz val="11"/>
        <rFont val="ＭＳ Ｐゴシック"/>
        <family val="3"/>
        <charset val="128"/>
      </rPr>
      <t>世帯</t>
    </r>
    <r>
      <rPr>
        <sz val="11"/>
        <rFont val="Century"/>
        <family val="1"/>
      </rPr>
      <t>]</t>
    </r>
    <rPh sb="1" eb="3">
      <t>ネンリョウ</t>
    </rPh>
    <rPh sb="3" eb="5">
      <t>シュベツ</t>
    </rPh>
    <rPh sb="5" eb="7">
      <t>ウチワケ</t>
    </rPh>
    <phoneticPr fontId="14"/>
  </si>
  <si>
    <r>
      <t>家庭におけるCO</t>
    </r>
    <r>
      <rPr>
        <b/>
        <vertAlign val="subscript"/>
        <sz val="16"/>
        <rFont val="ＭＳ Ｐゴシック"/>
        <family val="3"/>
        <charset val="128"/>
      </rPr>
      <t>2</t>
    </r>
    <r>
      <rPr>
        <b/>
        <sz val="16"/>
        <rFont val="ＭＳ Ｐゴシック"/>
        <family val="3"/>
        <charset val="128"/>
      </rPr>
      <t>排出量（一人あたり）</t>
    </r>
    <phoneticPr fontId="9"/>
  </si>
  <si>
    <r>
      <rPr>
        <sz val="11"/>
        <rFont val="ＭＳ Ｐゴシック"/>
        <family val="3"/>
        <charset val="128"/>
      </rPr>
      <t>■人口　</t>
    </r>
    <r>
      <rPr>
        <sz val="11"/>
        <rFont val="Century"/>
        <family val="1"/>
      </rPr>
      <t>[</t>
    </r>
    <r>
      <rPr>
        <sz val="11"/>
        <rFont val="ＭＳ Ｐゴシック"/>
        <family val="3"/>
        <charset val="128"/>
      </rPr>
      <t>千人</t>
    </r>
    <r>
      <rPr>
        <sz val="11"/>
        <rFont val="Century"/>
        <family val="1"/>
      </rPr>
      <t>]</t>
    </r>
    <rPh sb="1" eb="3">
      <t>ジンコウ</t>
    </rPh>
    <rPh sb="6" eb="7">
      <t>ニン</t>
    </rPh>
    <phoneticPr fontId="9"/>
  </si>
  <si>
    <r>
      <rPr>
        <sz val="11"/>
        <rFont val="ＭＳ Ｐゴシック"/>
        <family val="3"/>
        <charset val="128"/>
      </rPr>
      <t>■燃料種別内訳　</t>
    </r>
    <r>
      <rPr>
        <sz val="11"/>
        <rFont val="Century"/>
        <family val="1"/>
      </rPr>
      <t>[kg-CO</t>
    </r>
    <r>
      <rPr>
        <vertAlign val="subscript"/>
        <sz val="11"/>
        <rFont val="Century"/>
        <family val="1"/>
      </rPr>
      <t>2</t>
    </r>
    <r>
      <rPr>
        <sz val="11"/>
        <rFont val="Century"/>
        <family val="1"/>
      </rPr>
      <t>/</t>
    </r>
    <r>
      <rPr>
        <sz val="11"/>
        <rFont val="ＭＳ Ｐゴシック"/>
        <family val="3"/>
        <charset val="128"/>
      </rPr>
      <t>人</t>
    </r>
    <r>
      <rPr>
        <sz val="11"/>
        <rFont val="Century"/>
        <family val="1"/>
      </rPr>
      <t>]</t>
    </r>
    <rPh sb="1" eb="3">
      <t>ネンリョウ</t>
    </rPh>
    <rPh sb="3" eb="5">
      <t>シュベツ</t>
    </rPh>
    <rPh sb="5" eb="7">
      <t>ウチワケ</t>
    </rPh>
    <phoneticPr fontId="14"/>
  </si>
  <si>
    <r>
      <rPr>
        <sz val="11"/>
        <rFont val="ＭＳ Ｐゴシック"/>
        <family val="3"/>
        <charset val="128"/>
      </rPr>
      <t>■用途別排出量　</t>
    </r>
    <r>
      <rPr>
        <sz val="11"/>
        <rFont val="Century"/>
        <family val="1"/>
      </rPr>
      <t>[kg-CO</t>
    </r>
    <r>
      <rPr>
        <vertAlign val="subscript"/>
        <sz val="11"/>
        <rFont val="Century"/>
        <family val="1"/>
      </rPr>
      <t>2</t>
    </r>
    <r>
      <rPr>
        <sz val="11"/>
        <rFont val="Century"/>
        <family val="1"/>
      </rPr>
      <t>/</t>
    </r>
    <r>
      <rPr>
        <sz val="11"/>
        <rFont val="ＭＳ Ｐゴシック"/>
        <family val="3"/>
        <charset val="128"/>
      </rPr>
      <t>人</t>
    </r>
    <r>
      <rPr>
        <sz val="11"/>
        <rFont val="Century"/>
        <family val="1"/>
      </rPr>
      <t>]</t>
    </r>
    <phoneticPr fontId="9"/>
  </si>
  <si>
    <r>
      <rPr>
        <sz val="11"/>
        <rFont val="ＭＳ Ｐ明朝"/>
        <family val="1"/>
        <charset val="128"/>
      </rPr>
      <t>事業用発電及び熱供給</t>
    </r>
    <rPh sb="0" eb="3">
      <t>ジギョウヨウ</t>
    </rPh>
    <rPh sb="3" eb="5">
      <t>ハツデン</t>
    </rPh>
    <rPh sb="5" eb="6">
      <t>オヨ</t>
    </rPh>
    <rPh sb="7" eb="8">
      <t>ネツ</t>
    </rPh>
    <rPh sb="8" eb="10">
      <t>キョウキュウ</t>
    </rPh>
    <phoneticPr fontId="9"/>
  </si>
  <si>
    <r>
      <rPr>
        <sz val="11"/>
        <rFont val="ＭＳ Ｐ明朝"/>
        <family val="1"/>
        <charset val="128"/>
      </rPr>
      <t>廃棄物のエネルギー利用含む</t>
    </r>
    <rPh sb="11" eb="12">
      <t>フク</t>
    </rPh>
    <phoneticPr fontId="9"/>
  </si>
  <si>
    <r>
      <rPr>
        <sz val="11"/>
        <rFont val="ＭＳ Ｐ明朝"/>
        <family val="1"/>
        <charset val="128"/>
      </rPr>
      <t>廃棄物のエネルギー利用含む</t>
    </r>
  </si>
  <si>
    <r>
      <rPr>
        <sz val="11"/>
        <rFont val="ＭＳ Ｐ明朝"/>
        <family val="1"/>
        <charset val="128"/>
      </rPr>
      <t>農林水産業は含まれない</t>
    </r>
    <rPh sb="0" eb="2">
      <t>ノウリン</t>
    </rPh>
    <rPh sb="2" eb="5">
      <t>スイサンギョウ</t>
    </rPh>
    <rPh sb="6" eb="7">
      <t>フク</t>
    </rPh>
    <phoneticPr fontId="9"/>
  </si>
  <si>
    <r>
      <rPr>
        <sz val="11"/>
        <rFont val="ＭＳ Ｐ明朝"/>
        <family val="1"/>
        <charset val="128"/>
      </rPr>
      <t>廃棄物のエネルギー利用含む</t>
    </r>
    <phoneticPr fontId="9"/>
  </si>
  <si>
    <r>
      <t xml:space="preserve">1.A.4. </t>
    </r>
    <r>
      <rPr>
        <sz val="11"/>
        <rFont val="ＭＳ 明朝"/>
        <family val="1"/>
        <charset val="128"/>
      </rPr>
      <t>その他部門</t>
    </r>
    <r>
      <rPr>
        <sz val="11"/>
        <rFont val="Century"/>
        <family val="1"/>
      </rPr>
      <t xml:space="preserve"> (</t>
    </r>
    <r>
      <rPr>
        <sz val="11"/>
        <rFont val="ＭＳ 明朝"/>
        <family val="1"/>
        <charset val="128"/>
      </rPr>
      <t>民生及び農林水産業</t>
    </r>
    <r>
      <rPr>
        <sz val="11"/>
        <rFont val="Century"/>
        <family val="1"/>
      </rPr>
      <t>)</t>
    </r>
    <rPh sb="9" eb="10">
      <t>タ</t>
    </rPh>
    <rPh sb="10" eb="12">
      <t>ブモン</t>
    </rPh>
    <rPh sb="16" eb="17">
      <t>オヨ</t>
    </rPh>
    <phoneticPr fontId="9"/>
  </si>
  <si>
    <r>
      <rPr>
        <sz val="11"/>
        <rFont val="ＭＳ Ｐ明朝"/>
        <family val="1"/>
        <charset val="128"/>
      </rPr>
      <t>セメント</t>
    </r>
    <phoneticPr fontId="9"/>
  </si>
  <si>
    <r>
      <rPr>
        <sz val="11"/>
        <rFont val="ＭＳ Ｐ明朝"/>
        <family val="1"/>
        <charset val="128"/>
      </rPr>
      <t>生石灰</t>
    </r>
    <phoneticPr fontId="9"/>
  </si>
  <si>
    <r>
      <rPr>
        <sz val="11"/>
        <rFont val="ＭＳ Ｐ明朝"/>
        <family val="1"/>
        <charset val="128"/>
      </rPr>
      <t>石灰石及びドロマイトの使用</t>
    </r>
    <phoneticPr fontId="9"/>
  </si>
  <si>
    <r>
      <rPr>
        <sz val="11"/>
        <rFont val="ＭＳ Ｐ明朝"/>
        <family val="1"/>
        <charset val="128"/>
      </rPr>
      <t>アンモニア</t>
    </r>
    <phoneticPr fontId="9"/>
  </si>
  <si>
    <r>
      <rPr>
        <sz val="11"/>
        <rFont val="ＭＳ Ｐ明朝"/>
        <family val="1"/>
        <charset val="128"/>
      </rPr>
      <t>エチレン、カーバイド</t>
    </r>
    <phoneticPr fontId="9"/>
  </si>
  <si>
    <r>
      <rPr>
        <sz val="11"/>
        <rFont val="ＭＳ Ｐ明朝"/>
        <family val="1"/>
        <charset val="128"/>
      </rPr>
      <t>廃棄物のエネルギー利用含まない</t>
    </r>
    <phoneticPr fontId="9"/>
  </si>
  <si>
    <r>
      <t xml:space="preserve">6D </t>
    </r>
    <r>
      <rPr>
        <sz val="11"/>
        <rFont val="ＭＳ Ｐ明朝"/>
        <family val="1"/>
        <charset val="128"/>
      </rPr>
      <t>石油由来界面活性剤の分解</t>
    </r>
    <phoneticPr fontId="9"/>
  </si>
  <si>
    <r>
      <rPr>
        <sz val="11"/>
        <rFont val="ＭＳ Ｐ明朝"/>
        <family val="1"/>
        <charset val="128"/>
      </rPr>
      <t>※</t>
    </r>
    <r>
      <rPr>
        <sz val="11"/>
        <rFont val="Century"/>
        <family val="1"/>
      </rPr>
      <t>1</t>
    </r>
    <r>
      <rPr>
        <sz val="11"/>
        <rFont val="ＭＳ Ｐ明朝"/>
        <family val="1"/>
        <charset val="128"/>
      </rPr>
      <t>：直接排出量（自家発・産業用蒸気配分後）をベースに国内公表版から部門が再編されている。</t>
    </r>
    <rPh sb="27" eb="29">
      <t>コクナイ</t>
    </rPh>
    <rPh sb="29" eb="31">
      <t>コウヒョウ</t>
    </rPh>
    <rPh sb="31" eb="32">
      <t>バン</t>
    </rPh>
    <rPh sb="34" eb="36">
      <t>ブモン</t>
    </rPh>
    <rPh sb="37" eb="39">
      <t>サイヘン</t>
    </rPh>
    <phoneticPr fontId="9"/>
  </si>
  <si>
    <r>
      <rPr>
        <sz val="11"/>
        <rFont val="ＭＳ Ｐ明朝"/>
        <family val="1"/>
        <charset val="128"/>
      </rPr>
      <t>※</t>
    </r>
    <r>
      <rPr>
        <sz val="11"/>
        <rFont val="Century"/>
        <family val="1"/>
      </rPr>
      <t>2</t>
    </r>
    <r>
      <rPr>
        <sz val="11"/>
        <rFont val="ＭＳ Ｐ明朝"/>
        <family val="1"/>
        <charset val="128"/>
      </rPr>
      <t>：「廃棄物のエネルギー利用」は「</t>
    </r>
    <r>
      <rPr>
        <sz val="11"/>
        <rFont val="Century"/>
        <family val="1"/>
      </rPr>
      <t>6.</t>
    </r>
    <r>
      <rPr>
        <sz val="11"/>
        <rFont val="ＭＳ Ｐ明朝"/>
        <family val="1"/>
        <charset val="128"/>
      </rPr>
      <t>廃棄物」ではなく、「</t>
    </r>
    <r>
      <rPr>
        <sz val="11"/>
        <rFont val="Century"/>
        <family val="1"/>
      </rPr>
      <t>1.A.</t>
    </r>
    <r>
      <rPr>
        <sz val="11"/>
        <rFont val="ＭＳ Ｐ明朝"/>
        <family val="1"/>
        <charset val="128"/>
      </rPr>
      <t>燃料の燃焼」の各部門（</t>
    </r>
    <r>
      <rPr>
        <sz val="11"/>
        <rFont val="Century"/>
        <family val="1"/>
      </rPr>
      <t>1A1</t>
    </r>
    <r>
      <rPr>
        <sz val="11"/>
        <rFont val="ＭＳ Ｐ明朝"/>
        <family val="1"/>
        <charset val="128"/>
      </rPr>
      <t>及び</t>
    </r>
    <r>
      <rPr>
        <sz val="11"/>
        <rFont val="Century"/>
        <family val="1"/>
      </rPr>
      <t>1A2</t>
    </r>
    <r>
      <rPr>
        <sz val="11"/>
        <rFont val="ＭＳ Ｐ明朝"/>
        <family val="1"/>
        <charset val="128"/>
      </rPr>
      <t>の各部門）に振り分けられている（備考欄参照）。</t>
    </r>
    <rPh sb="20" eb="23">
      <t>ハイキブツ</t>
    </rPh>
    <rPh sb="34" eb="36">
      <t>ネンリョウ</t>
    </rPh>
    <rPh sb="37" eb="39">
      <t>ネンショウ</t>
    </rPh>
    <rPh sb="42" eb="44">
      <t>ブモン</t>
    </rPh>
    <rPh sb="48" eb="49">
      <t>オヨ</t>
    </rPh>
    <rPh sb="69" eb="71">
      <t>ビコウ</t>
    </rPh>
    <rPh sb="71" eb="72">
      <t>ラン</t>
    </rPh>
    <rPh sb="72" eb="74">
      <t>サンショウ</t>
    </rPh>
    <phoneticPr fontId="9"/>
  </si>
  <si>
    <r>
      <rPr>
        <sz val="11"/>
        <rFont val="ＭＳ Ｐ明朝"/>
        <family val="1"/>
        <charset val="128"/>
      </rPr>
      <t>※</t>
    </r>
    <r>
      <rPr>
        <sz val="11"/>
        <rFont val="Century"/>
        <family val="1"/>
      </rPr>
      <t>3</t>
    </r>
    <r>
      <rPr>
        <sz val="11"/>
        <rFont val="ＭＳ Ｐ明朝"/>
        <family val="1"/>
        <charset val="128"/>
      </rPr>
      <t>：合計は国内公表版と等しい。</t>
    </r>
    <rPh sb="3" eb="5">
      <t>ゴウケイ</t>
    </rPh>
    <rPh sb="6" eb="8">
      <t>コクナイ</t>
    </rPh>
    <rPh sb="8" eb="10">
      <t>コウヒョウ</t>
    </rPh>
    <rPh sb="10" eb="11">
      <t>バン</t>
    </rPh>
    <rPh sb="12" eb="13">
      <t>ヒト</t>
    </rPh>
    <phoneticPr fontId="9"/>
  </si>
  <si>
    <r>
      <rPr>
        <sz val="11"/>
        <rFont val="ＭＳ Ｐ明朝"/>
        <family val="1"/>
        <charset val="128"/>
      </rPr>
      <t>■排出量　</t>
    </r>
    <r>
      <rPr>
        <sz val="11"/>
        <rFont val="Century"/>
        <family val="1"/>
      </rPr>
      <t>[Mt CO</t>
    </r>
    <r>
      <rPr>
        <vertAlign val="subscript"/>
        <sz val="11"/>
        <rFont val="Century"/>
        <family val="1"/>
      </rPr>
      <t>2</t>
    </r>
    <r>
      <rPr>
        <sz val="11"/>
        <rFont val="Century"/>
        <family val="1"/>
      </rPr>
      <t>]</t>
    </r>
    <phoneticPr fontId="9"/>
  </si>
  <si>
    <r>
      <rPr>
        <sz val="11"/>
        <rFont val="ＭＳ 明朝"/>
        <family val="1"/>
        <charset val="128"/>
      </rPr>
      <t>■</t>
    </r>
    <r>
      <rPr>
        <sz val="11"/>
        <rFont val="Century"/>
        <family val="1"/>
      </rPr>
      <t>1990</t>
    </r>
    <r>
      <rPr>
        <sz val="11"/>
        <rFont val="ＭＳ 明朝"/>
        <family val="1"/>
        <charset val="128"/>
      </rPr>
      <t>年比</t>
    </r>
    <rPh sb="5" eb="6">
      <t>ネン</t>
    </rPh>
    <rPh sb="6" eb="7">
      <t>ヒ</t>
    </rPh>
    <phoneticPr fontId="9"/>
  </si>
  <si>
    <r>
      <rPr>
        <sz val="11"/>
        <rFont val="ＭＳ 明朝"/>
        <family val="1"/>
        <charset val="128"/>
      </rPr>
      <t>■前年比</t>
    </r>
    <rPh sb="1" eb="2">
      <t>ゼン</t>
    </rPh>
    <rPh sb="2" eb="3">
      <t>ネン</t>
    </rPh>
    <rPh sb="3" eb="4">
      <t>ヒ</t>
    </rPh>
    <phoneticPr fontId="9"/>
  </si>
  <si>
    <r>
      <rPr>
        <sz val="11"/>
        <rFont val="ＭＳ Ｐゴシック"/>
        <family val="3"/>
        <charset val="128"/>
      </rPr>
      <t>部門別</t>
    </r>
    <r>
      <rPr>
        <sz val="11"/>
        <rFont val="Times New Roman"/>
        <family val="1"/>
      </rPr>
      <t>CO</t>
    </r>
    <r>
      <rPr>
        <vertAlign val="subscript"/>
        <sz val="11"/>
        <rFont val="Times New Roman"/>
        <family val="1"/>
      </rPr>
      <t xml:space="preserve">2 </t>
    </r>
    <r>
      <rPr>
        <sz val="11"/>
        <rFont val="ＭＳ Ｐゴシック"/>
        <family val="3"/>
        <charset val="128"/>
      </rPr>
      <t>排出量（直接排出量</t>
    </r>
    <r>
      <rPr>
        <sz val="11"/>
        <rFont val="Times New Roman"/>
        <family val="1"/>
      </rPr>
      <t>[</t>
    </r>
    <r>
      <rPr>
        <sz val="11"/>
        <rFont val="ＭＳ Ｐゴシック"/>
        <family val="3"/>
        <charset val="128"/>
      </rPr>
      <t>自家発・産業用蒸気配分後</t>
    </r>
    <r>
      <rPr>
        <sz val="11"/>
        <rFont val="Times New Roman"/>
        <family val="1"/>
      </rPr>
      <t>]</t>
    </r>
    <r>
      <rPr>
        <sz val="11"/>
        <rFont val="ＭＳ Ｐゴシック"/>
        <family val="3"/>
        <charset val="128"/>
      </rPr>
      <t>）（簡約表）</t>
    </r>
    <rPh sb="0" eb="3">
      <t>ブモンベツ</t>
    </rPh>
    <rPh sb="7" eb="10">
      <t>ハイシュツリョウ</t>
    </rPh>
    <rPh sb="11" eb="13">
      <t>チョクセツ</t>
    </rPh>
    <rPh sb="13" eb="16">
      <t>ハイシュツリョウ</t>
    </rPh>
    <rPh sb="32" eb="33">
      <t>カン</t>
    </rPh>
    <rPh sb="33" eb="34">
      <t>ヤク</t>
    </rPh>
    <rPh sb="34" eb="35">
      <t>ヒョウ</t>
    </rPh>
    <phoneticPr fontId="9"/>
  </si>
  <si>
    <r>
      <rPr>
        <sz val="11"/>
        <rFont val="ＭＳ Ｐゴシック"/>
        <family val="3"/>
        <charset val="128"/>
      </rPr>
      <t>部門別</t>
    </r>
    <r>
      <rPr>
        <sz val="11"/>
        <rFont val="Times New Roman"/>
        <family val="1"/>
      </rPr>
      <t>CO</t>
    </r>
    <r>
      <rPr>
        <vertAlign val="subscript"/>
        <sz val="11"/>
        <rFont val="Times New Roman"/>
        <family val="1"/>
      </rPr>
      <t>2</t>
    </r>
    <r>
      <rPr>
        <sz val="11"/>
        <rFont val="Times New Roman"/>
        <family val="1"/>
      </rPr>
      <t xml:space="preserve"> </t>
    </r>
    <r>
      <rPr>
        <sz val="11"/>
        <rFont val="ＭＳ Ｐゴシック"/>
        <family val="3"/>
        <charset val="128"/>
      </rPr>
      <t>排出量（間接排出量</t>
    </r>
    <r>
      <rPr>
        <sz val="11"/>
        <rFont val="Times New Roman"/>
        <family val="1"/>
      </rPr>
      <t>[</t>
    </r>
    <r>
      <rPr>
        <sz val="11"/>
        <rFont val="ＭＳ Ｐゴシック"/>
        <family val="3"/>
        <charset val="128"/>
      </rPr>
      <t>電気・熱配分後</t>
    </r>
    <r>
      <rPr>
        <sz val="11"/>
        <rFont val="Times New Roman"/>
        <family val="1"/>
      </rPr>
      <t>]</t>
    </r>
    <r>
      <rPr>
        <sz val="11"/>
        <rFont val="ＭＳ Ｐゴシック"/>
        <family val="3"/>
        <charset val="128"/>
      </rPr>
      <t>）（簡約表）</t>
    </r>
    <rPh sb="11" eb="13">
      <t>カンセツ</t>
    </rPh>
    <rPh sb="13" eb="15">
      <t>ハイシュツ</t>
    </rPh>
    <rPh sb="15" eb="16">
      <t>リョウ</t>
    </rPh>
    <rPh sb="17" eb="19">
      <t>デンキ</t>
    </rPh>
    <rPh sb="20" eb="21">
      <t>ネツ</t>
    </rPh>
    <rPh sb="21" eb="23">
      <t>ハイブン</t>
    </rPh>
    <rPh sb="23" eb="24">
      <t>ゴ</t>
    </rPh>
    <rPh sb="27" eb="28">
      <t>カン</t>
    </rPh>
    <rPh sb="28" eb="29">
      <t>ヤク</t>
    </rPh>
    <rPh sb="29" eb="30">
      <t>ヒョウ</t>
    </rPh>
    <phoneticPr fontId="9"/>
  </si>
  <si>
    <r>
      <rPr>
        <sz val="11"/>
        <rFont val="ＭＳ Ｐゴシック"/>
        <family val="3"/>
        <charset val="128"/>
      </rPr>
      <t>部門別</t>
    </r>
    <r>
      <rPr>
        <sz val="11"/>
        <rFont val="Times New Roman"/>
        <family val="1"/>
      </rPr>
      <t>CO</t>
    </r>
    <r>
      <rPr>
        <vertAlign val="subscript"/>
        <sz val="11"/>
        <rFont val="Times New Roman"/>
        <family val="1"/>
      </rPr>
      <t>2</t>
    </r>
    <r>
      <rPr>
        <sz val="11"/>
        <rFont val="Times New Roman"/>
        <family val="1"/>
      </rPr>
      <t xml:space="preserve"> </t>
    </r>
    <r>
      <rPr>
        <sz val="11"/>
        <rFont val="ＭＳ Ｐゴシック"/>
        <family val="3"/>
        <charset val="128"/>
      </rPr>
      <t>排出量（間接排出量</t>
    </r>
    <r>
      <rPr>
        <sz val="11"/>
        <rFont val="Times New Roman"/>
        <family val="1"/>
      </rPr>
      <t>[</t>
    </r>
    <r>
      <rPr>
        <sz val="11"/>
        <rFont val="ＭＳ Ｐゴシック"/>
        <family val="3"/>
        <charset val="128"/>
      </rPr>
      <t>電気・熱配分後</t>
    </r>
    <r>
      <rPr>
        <sz val="11"/>
        <rFont val="Times New Roman"/>
        <family val="1"/>
      </rPr>
      <t>]</t>
    </r>
    <r>
      <rPr>
        <sz val="11"/>
        <rFont val="ＭＳ Ｐゴシック"/>
        <family val="3"/>
        <charset val="128"/>
      </rPr>
      <t>）（詳細表）</t>
    </r>
    <rPh sb="11" eb="13">
      <t>カンセツ</t>
    </rPh>
    <rPh sb="13" eb="15">
      <t>ハイシュツ</t>
    </rPh>
    <rPh sb="15" eb="16">
      <t>リョウ</t>
    </rPh>
    <rPh sb="17" eb="19">
      <t>デンキ</t>
    </rPh>
    <rPh sb="20" eb="21">
      <t>ネツ</t>
    </rPh>
    <rPh sb="21" eb="23">
      <t>ハイブン</t>
    </rPh>
    <rPh sb="23" eb="24">
      <t>ゴ</t>
    </rPh>
    <rPh sb="27" eb="29">
      <t>ショウサイ</t>
    </rPh>
    <rPh sb="29" eb="30">
      <t>ヒョウ</t>
    </rPh>
    <phoneticPr fontId="9"/>
  </si>
  <si>
    <r>
      <rPr>
        <sz val="11"/>
        <rFont val="ＭＳ Ｐゴシック"/>
        <family val="3"/>
        <charset val="128"/>
      </rPr>
      <t>一人あたり</t>
    </r>
    <r>
      <rPr>
        <sz val="11"/>
        <rFont val="Times New Roman"/>
        <family val="1"/>
      </rPr>
      <t>CO</t>
    </r>
    <r>
      <rPr>
        <vertAlign val="subscript"/>
        <sz val="11"/>
        <rFont val="Times New Roman"/>
        <family val="1"/>
      </rPr>
      <t xml:space="preserve">2 </t>
    </r>
    <r>
      <rPr>
        <sz val="11"/>
        <rFont val="ＭＳ Ｐゴシック"/>
        <family val="3"/>
        <charset val="128"/>
      </rPr>
      <t>排出量</t>
    </r>
    <rPh sb="0" eb="2">
      <t>ヒトリ</t>
    </rPh>
    <rPh sb="1" eb="2">
      <t>ニン</t>
    </rPh>
    <rPh sb="9" eb="12">
      <t>ハイシュツリョウ</t>
    </rPh>
    <phoneticPr fontId="9"/>
  </si>
  <si>
    <r>
      <t>GDP</t>
    </r>
    <r>
      <rPr>
        <sz val="11"/>
        <rFont val="ＭＳ Ｐゴシック"/>
        <family val="3"/>
        <charset val="128"/>
      </rPr>
      <t>あたり</t>
    </r>
    <r>
      <rPr>
        <sz val="11"/>
        <rFont val="Times New Roman"/>
        <family val="1"/>
      </rPr>
      <t>CO</t>
    </r>
    <r>
      <rPr>
        <vertAlign val="subscript"/>
        <sz val="11"/>
        <rFont val="Times New Roman"/>
        <family val="1"/>
      </rPr>
      <t xml:space="preserve">2 </t>
    </r>
    <r>
      <rPr>
        <sz val="11"/>
        <rFont val="ＭＳ Ｐゴシック"/>
        <family val="3"/>
        <charset val="128"/>
      </rPr>
      <t>排出量</t>
    </r>
    <rPh sb="10" eb="12">
      <t>ハイシュツ</t>
    </rPh>
    <rPh sb="12" eb="13">
      <t>リョウ</t>
    </rPh>
    <phoneticPr fontId="9"/>
  </si>
  <si>
    <r>
      <rPr>
        <sz val="11"/>
        <rFont val="ＭＳ Ｐゴシック"/>
        <family val="3"/>
        <charset val="128"/>
      </rPr>
      <t>温室効果ガス排出量</t>
    </r>
    <r>
      <rPr>
        <sz val="11"/>
        <rFont val="Times New Roman"/>
        <family val="1"/>
      </rPr>
      <t/>
    </r>
    <rPh sb="0" eb="2">
      <t>オンシツ</t>
    </rPh>
    <rPh sb="2" eb="4">
      <t>コウカ</t>
    </rPh>
    <rPh sb="6" eb="8">
      <t>ハイシュツ</t>
    </rPh>
    <rPh sb="8" eb="9">
      <t>リョウ</t>
    </rPh>
    <phoneticPr fontId="9"/>
  </si>
  <si>
    <r>
      <t>CO</t>
    </r>
    <r>
      <rPr>
        <vertAlign val="subscript"/>
        <sz val="11"/>
        <rFont val="Times New Roman"/>
        <family val="1"/>
      </rPr>
      <t xml:space="preserve">2 </t>
    </r>
    <r>
      <rPr>
        <sz val="11"/>
        <rFont val="ＭＳ Ｐゴシック"/>
        <family val="3"/>
        <charset val="128"/>
      </rPr>
      <t>排出量（燃料種別等）</t>
    </r>
    <rPh sb="4" eb="7">
      <t>ハイシュツリョウ</t>
    </rPh>
    <rPh sb="8" eb="10">
      <t>ネンリョウ</t>
    </rPh>
    <rPh sb="10" eb="12">
      <t>シュベツ</t>
    </rPh>
    <rPh sb="12" eb="13">
      <t>トウ</t>
    </rPh>
    <phoneticPr fontId="9"/>
  </si>
  <si>
    <r>
      <rPr>
        <sz val="11"/>
        <rFont val="ＭＳ Ｐゴシック"/>
        <family val="3"/>
        <charset val="128"/>
      </rPr>
      <t>国際バンカー油起源の</t>
    </r>
    <r>
      <rPr>
        <sz val="11"/>
        <rFont val="Times New Roman"/>
        <family val="1"/>
      </rPr>
      <t>CO</t>
    </r>
    <r>
      <rPr>
        <vertAlign val="subscript"/>
        <sz val="11"/>
        <rFont val="Times New Roman"/>
        <family val="1"/>
      </rPr>
      <t xml:space="preserve">2 </t>
    </r>
    <r>
      <rPr>
        <sz val="11"/>
        <rFont val="ＭＳ Ｐゴシック"/>
        <family val="3"/>
        <charset val="128"/>
      </rPr>
      <t>排出量</t>
    </r>
    <rPh sb="0" eb="2">
      <t>コクサイ</t>
    </rPh>
    <rPh sb="6" eb="9">
      <t>ユキゲン</t>
    </rPh>
    <rPh sb="14" eb="17">
      <t>ハイシュツリョウ</t>
    </rPh>
    <phoneticPr fontId="9"/>
  </si>
  <si>
    <r>
      <t>CH</t>
    </r>
    <r>
      <rPr>
        <vertAlign val="subscript"/>
        <sz val="11"/>
        <rFont val="Times New Roman"/>
        <family val="1"/>
      </rPr>
      <t xml:space="preserve">4 </t>
    </r>
    <r>
      <rPr>
        <sz val="11"/>
        <rFont val="ＭＳ Ｐゴシック"/>
        <family val="3"/>
        <charset val="128"/>
      </rPr>
      <t>排出量</t>
    </r>
    <r>
      <rPr>
        <sz val="11"/>
        <rFont val="ＭＳ Ｐゴシック"/>
        <family val="3"/>
        <charset val="128"/>
      </rPr>
      <t>（簡約表）</t>
    </r>
    <rPh sb="4" eb="7">
      <t>ハイシュツリョウ</t>
    </rPh>
    <rPh sb="8" eb="11">
      <t>カンヤクヒョウ</t>
    </rPh>
    <phoneticPr fontId="9"/>
  </si>
  <si>
    <r>
      <t>CH</t>
    </r>
    <r>
      <rPr>
        <vertAlign val="subscript"/>
        <sz val="11"/>
        <rFont val="Times New Roman"/>
        <family val="1"/>
      </rPr>
      <t xml:space="preserve">4 </t>
    </r>
    <r>
      <rPr>
        <sz val="11"/>
        <rFont val="ＭＳ Ｐゴシック"/>
        <family val="3"/>
        <charset val="128"/>
      </rPr>
      <t>排出量</t>
    </r>
    <r>
      <rPr>
        <sz val="11"/>
        <rFont val="ＭＳ Ｐゴシック"/>
        <family val="3"/>
        <charset val="128"/>
      </rPr>
      <t>（詳細表）</t>
    </r>
    <rPh sb="4" eb="7">
      <t>ハイシュツリョウ</t>
    </rPh>
    <rPh sb="8" eb="10">
      <t>ショウサイ</t>
    </rPh>
    <rPh sb="10" eb="11">
      <t>ヒョウ</t>
    </rPh>
    <phoneticPr fontId="9"/>
  </si>
  <si>
    <r>
      <t>N</t>
    </r>
    <r>
      <rPr>
        <vertAlign val="subscript"/>
        <sz val="11"/>
        <rFont val="Times New Roman"/>
        <family val="1"/>
      </rPr>
      <t>2</t>
    </r>
    <r>
      <rPr>
        <sz val="11"/>
        <rFont val="Times New Roman"/>
        <family val="1"/>
      </rPr>
      <t>O</t>
    </r>
    <r>
      <rPr>
        <sz val="11"/>
        <rFont val="ＭＳ Ｐゴシック"/>
        <family val="3"/>
        <charset val="128"/>
      </rPr>
      <t>排出量</t>
    </r>
    <r>
      <rPr>
        <sz val="11"/>
        <rFont val="ＭＳ Ｐゴシック"/>
        <family val="3"/>
        <charset val="128"/>
      </rPr>
      <t>（簡約表）</t>
    </r>
    <rPh sb="3" eb="6">
      <t>ハイシュツリョウ</t>
    </rPh>
    <rPh sb="7" eb="10">
      <t>カンヤクヒョウ</t>
    </rPh>
    <phoneticPr fontId="9"/>
  </si>
  <si>
    <r>
      <t>N</t>
    </r>
    <r>
      <rPr>
        <vertAlign val="subscript"/>
        <sz val="11"/>
        <rFont val="Times New Roman"/>
        <family val="1"/>
      </rPr>
      <t>2</t>
    </r>
    <r>
      <rPr>
        <sz val="11"/>
        <rFont val="Times New Roman"/>
        <family val="1"/>
      </rPr>
      <t>O</t>
    </r>
    <r>
      <rPr>
        <sz val="11"/>
        <rFont val="ＭＳ Ｐゴシック"/>
        <family val="3"/>
        <charset val="128"/>
      </rPr>
      <t>排出量</t>
    </r>
    <r>
      <rPr>
        <sz val="11"/>
        <rFont val="ＭＳ Ｐゴシック"/>
        <family val="3"/>
        <charset val="128"/>
      </rPr>
      <t>（詳細表）</t>
    </r>
    <rPh sb="3" eb="6">
      <t>ハイシュツリョウ</t>
    </rPh>
    <rPh sb="7" eb="9">
      <t>ショウサイ</t>
    </rPh>
    <rPh sb="9" eb="10">
      <t>ヒョウ</t>
    </rPh>
    <phoneticPr fontId="9"/>
  </si>
  <si>
    <r>
      <t>F-gas</t>
    </r>
    <r>
      <rPr>
        <sz val="11"/>
        <rFont val="ＭＳ Ｐゴシック"/>
        <family val="3"/>
        <charset val="128"/>
      </rPr>
      <t>（</t>
    </r>
    <r>
      <rPr>
        <sz val="11"/>
        <rFont val="Times New Roman"/>
        <family val="1"/>
      </rPr>
      <t>HFCs, PFCs, SF</t>
    </r>
    <r>
      <rPr>
        <vertAlign val="subscript"/>
        <sz val="11"/>
        <rFont val="Times New Roman"/>
        <family val="1"/>
      </rPr>
      <t>6</t>
    </r>
    <r>
      <rPr>
        <sz val="11"/>
        <rFont val="ＭＳ Ｐゴシック"/>
        <family val="3"/>
        <charset val="128"/>
      </rPr>
      <t>）排出量</t>
    </r>
    <rPh sb="22" eb="25">
      <t>ハイシュツリョウ</t>
    </rPh>
    <phoneticPr fontId="9"/>
  </si>
  <si>
    <t>単位／地球温暖化係数／その他注意事項</t>
  </si>
  <si>
    <t>単位／地球温暖化係数／その他注意事項</t>
    <rPh sb="0" eb="2">
      <t>タンイ</t>
    </rPh>
    <rPh sb="3" eb="5">
      <t>チキュウ</t>
    </rPh>
    <rPh sb="5" eb="8">
      <t>オンダンカ</t>
    </rPh>
    <rPh sb="8" eb="10">
      <t>ケイスウ</t>
    </rPh>
    <rPh sb="13" eb="14">
      <t>タ</t>
    </rPh>
    <rPh sb="14" eb="16">
      <t>チュウイ</t>
    </rPh>
    <rPh sb="16" eb="18">
      <t>ジコウ</t>
    </rPh>
    <phoneticPr fontId="9"/>
  </si>
  <si>
    <t>温室効果ガス排出量</t>
    <phoneticPr fontId="8"/>
  </si>
  <si>
    <t>温室効果ガス</t>
  </si>
  <si>
    <t>温室効果ガス</t>
    <rPh sb="0" eb="2">
      <t>オンシツ</t>
    </rPh>
    <rPh sb="2" eb="4">
      <t>コウカ</t>
    </rPh>
    <phoneticPr fontId="8"/>
  </si>
  <si>
    <r>
      <t>部門別CO</t>
    </r>
    <r>
      <rPr>
        <b/>
        <vertAlign val="subscript"/>
        <sz val="16"/>
        <rFont val="ＭＳ Ｐゴシック"/>
        <family val="3"/>
        <charset val="128"/>
      </rPr>
      <t>2</t>
    </r>
    <r>
      <rPr>
        <b/>
        <sz val="16"/>
        <rFont val="ＭＳ Ｐゴシック"/>
        <family val="3"/>
        <charset val="128"/>
      </rPr>
      <t>排出量（直接排出量[自家発・産業用蒸気配分後]）（簡約表）</t>
    </r>
    <phoneticPr fontId="9"/>
  </si>
  <si>
    <r>
      <t>部門別CO</t>
    </r>
    <r>
      <rPr>
        <b/>
        <vertAlign val="subscript"/>
        <sz val="16"/>
        <rFont val="ＭＳ Ｐゴシック"/>
        <family val="3"/>
        <charset val="128"/>
      </rPr>
      <t>2</t>
    </r>
    <r>
      <rPr>
        <b/>
        <sz val="16"/>
        <rFont val="ＭＳ Ｐゴシック"/>
        <family val="3"/>
        <charset val="128"/>
      </rPr>
      <t>排出量（間接排出量[電気・熱配分後]）（簡約表）</t>
    </r>
    <phoneticPr fontId="9"/>
  </si>
  <si>
    <r>
      <t>部門別CO</t>
    </r>
    <r>
      <rPr>
        <b/>
        <vertAlign val="subscript"/>
        <sz val="16"/>
        <rFont val="ＭＳ Ｐゴシック"/>
        <family val="3"/>
        <charset val="128"/>
      </rPr>
      <t>2</t>
    </r>
    <r>
      <rPr>
        <b/>
        <sz val="16"/>
        <rFont val="ＭＳ Ｐゴシック"/>
        <family val="3"/>
        <charset val="128"/>
      </rPr>
      <t>排出量（間接排出量[電気・熱配分後]）（詳細表）</t>
    </r>
    <phoneticPr fontId="9"/>
  </si>
  <si>
    <r>
      <t>GDPあたりCO</t>
    </r>
    <r>
      <rPr>
        <b/>
        <vertAlign val="subscript"/>
        <sz val="16"/>
        <rFont val="ＭＳ Ｐゴシック"/>
        <family val="3"/>
        <charset val="128"/>
      </rPr>
      <t>2</t>
    </r>
    <r>
      <rPr>
        <b/>
        <sz val="16"/>
        <rFont val="ＭＳ Ｐゴシック"/>
        <family val="3"/>
        <charset val="128"/>
      </rPr>
      <t>排出量</t>
    </r>
    <phoneticPr fontId="9"/>
  </si>
  <si>
    <r>
      <rPr>
        <sz val="11"/>
        <rFont val="ＭＳ Ｐゴシック"/>
        <family val="3"/>
        <charset val="128"/>
      </rPr>
      <t>■基準年</t>
    </r>
    <r>
      <rPr>
        <sz val="11"/>
        <rFont val="ＭＳ Ｐゴシック"/>
        <family val="3"/>
        <charset val="128"/>
      </rPr>
      <t>比</t>
    </r>
    <phoneticPr fontId="9"/>
  </si>
  <si>
    <r>
      <t>CO</t>
    </r>
    <r>
      <rPr>
        <b/>
        <vertAlign val="subscript"/>
        <sz val="16"/>
        <rFont val="ＭＳ Ｐゴシック"/>
        <family val="3"/>
        <charset val="128"/>
      </rPr>
      <t>2</t>
    </r>
    <r>
      <rPr>
        <b/>
        <sz val="16"/>
        <rFont val="ＭＳ Ｐゴシック"/>
        <family val="3"/>
        <charset val="128"/>
      </rPr>
      <t>排出量（燃料種別等）</t>
    </r>
    <phoneticPr fontId="9"/>
  </si>
  <si>
    <r>
      <t>SF</t>
    </r>
    <r>
      <rPr>
        <vertAlign val="subscript"/>
        <sz val="11"/>
        <rFont val="Century"/>
        <family val="1"/>
      </rPr>
      <t>6</t>
    </r>
    <phoneticPr fontId="9"/>
  </si>
  <si>
    <r>
      <t>SF</t>
    </r>
    <r>
      <rPr>
        <vertAlign val="subscript"/>
        <sz val="11"/>
        <rFont val="Century"/>
        <family val="1"/>
      </rPr>
      <t xml:space="preserve">6 </t>
    </r>
    <r>
      <rPr>
        <sz val="11"/>
        <rFont val="ＭＳ Ｐ明朝"/>
        <family val="1"/>
        <charset val="128"/>
      </rPr>
      <t>製造時の漏出</t>
    </r>
    <rPh sb="4" eb="6">
      <t>セイゾウ</t>
    </rPh>
    <rPh sb="6" eb="7">
      <t>ジ</t>
    </rPh>
    <rPh sb="8" eb="10">
      <t>ロウシュツ</t>
    </rPh>
    <phoneticPr fontId="9"/>
  </si>
  <si>
    <r>
      <t>N</t>
    </r>
    <r>
      <rPr>
        <b/>
        <vertAlign val="subscript"/>
        <sz val="16"/>
        <rFont val="ＭＳ Ｐゴシック"/>
        <family val="3"/>
        <charset val="128"/>
      </rPr>
      <t>2</t>
    </r>
    <r>
      <rPr>
        <b/>
        <sz val="16"/>
        <rFont val="ＭＳ Ｐゴシック"/>
        <family val="3"/>
        <charset val="128"/>
      </rPr>
      <t>O排出量（簡約表）</t>
    </r>
    <phoneticPr fontId="9"/>
  </si>
  <si>
    <r>
      <t>N</t>
    </r>
    <r>
      <rPr>
        <b/>
        <vertAlign val="subscript"/>
        <sz val="16"/>
        <rFont val="ＭＳ Ｐゴシック"/>
        <family val="3"/>
        <charset val="128"/>
      </rPr>
      <t>2</t>
    </r>
    <r>
      <rPr>
        <b/>
        <sz val="16"/>
        <rFont val="ＭＳ Ｐゴシック"/>
        <family val="3"/>
        <charset val="128"/>
      </rPr>
      <t>O排出量（詳細表）</t>
    </r>
    <phoneticPr fontId="9"/>
  </si>
  <si>
    <r>
      <t>F-gas（HFCs, PFCs, SF</t>
    </r>
    <r>
      <rPr>
        <b/>
        <vertAlign val="subscript"/>
        <sz val="16"/>
        <rFont val="ＭＳ Ｐゴシック"/>
        <family val="3"/>
        <charset val="128"/>
      </rPr>
      <t>6</t>
    </r>
    <r>
      <rPr>
        <b/>
        <sz val="16"/>
        <rFont val="ＭＳ Ｐゴシック"/>
        <family val="3"/>
        <charset val="128"/>
      </rPr>
      <t>）排出量</t>
    </r>
    <phoneticPr fontId="9"/>
  </si>
  <si>
    <r>
      <t>CH</t>
    </r>
    <r>
      <rPr>
        <b/>
        <vertAlign val="subscript"/>
        <sz val="16"/>
        <rFont val="ＭＳ Ｐゴシック"/>
        <family val="3"/>
        <charset val="128"/>
      </rPr>
      <t>4</t>
    </r>
    <r>
      <rPr>
        <b/>
        <sz val="16"/>
        <rFont val="ＭＳ Ｐゴシック"/>
        <family val="3"/>
        <charset val="128"/>
      </rPr>
      <t xml:space="preserve"> 排出量（詳細表）</t>
    </r>
    <phoneticPr fontId="9"/>
  </si>
  <si>
    <r>
      <t>CH</t>
    </r>
    <r>
      <rPr>
        <b/>
        <vertAlign val="subscript"/>
        <sz val="16"/>
        <rFont val="ＭＳ Ｐゴシック"/>
        <family val="3"/>
        <charset val="128"/>
      </rPr>
      <t>4</t>
    </r>
    <r>
      <rPr>
        <b/>
        <sz val="16"/>
        <rFont val="ＭＳ Ｐゴシック"/>
        <family val="3"/>
        <charset val="128"/>
      </rPr>
      <t>排出量（簡約表）</t>
    </r>
    <phoneticPr fontId="9"/>
  </si>
  <si>
    <r>
      <rPr>
        <sz val="11"/>
        <rFont val="ＭＳ Ｐゴシック"/>
        <family val="3"/>
        <charset val="128"/>
      </rPr>
      <t>【参考】</t>
    </r>
    <r>
      <rPr>
        <sz val="11"/>
        <rFont val="Times New Roman"/>
        <family val="1"/>
      </rPr>
      <t>UNFCCC</t>
    </r>
    <r>
      <rPr>
        <sz val="11"/>
        <rFont val="ＭＳ Ｐゴシック"/>
        <family val="3"/>
        <charset val="128"/>
      </rPr>
      <t>に提出された共通報告様式（</t>
    </r>
    <r>
      <rPr>
        <sz val="11"/>
        <rFont val="Times New Roman"/>
        <family val="1"/>
      </rPr>
      <t>CRF</t>
    </r>
    <r>
      <rPr>
        <sz val="11"/>
        <rFont val="ＭＳ Ｐゴシック"/>
        <family val="3"/>
        <charset val="128"/>
      </rPr>
      <t>）及び日本国温室効果ガスインベントリ報告書（</t>
    </r>
    <r>
      <rPr>
        <sz val="11"/>
        <rFont val="Times New Roman"/>
        <family val="1"/>
      </rPr>
      <t>NIR</t>
    </r>
    <r>
      <rPr>
        <sz val="11"/>
        <rFont val="ＭＳ Ｐゴシック"/>
        <family val="3"/>
        <charset val="128"/>
      </rPr>
      <t>）に記載されている部門別</t>
    </r>
    <r>
      <rPr>
        <sz val="11"/>
        <rFont val="Times New Roman"/>
        <family val="1"/>
      </rPr>
      <t>CO</t>
    </r>
    <r>
      <rPr>
        <vertAlign val="subscript"/>
        <sz val="11"/>
        <rFont val="Times New Roman"/>
        <family val="1"/>
      </rPr>
      <t xml:space="preserve">2 </t>
    </r>
    <r>
      <rPr>
        <sz val="11"/>
        <rFont val="ＭＳ Ｐゴシック"/>
        <family val="3"/>
        <charset val="128"/>
      </rPr>
      <t>排出量</t>
    </r>
    <rPh sb="1" eb="3">
      <t>サンコウ</t>
    </rPh>
    <rPh sb="11" eb="13">
      <t>テイシュツ</t>
    </rPh>
    <rPh sb="16" eb="18">
      <t>キョウツウ</t>
    </rPh>
    <rPh sb="18" eb="20">
      <t>ホウコク</t>
    </rPh>
    <rPh sb="20" eb="22">
      <t>ヨウシキ</t>
    </rPh>
    <rPh sb="27" eb="28">
      <t>オヨ</t>
    </rPh>
    <rPh sb="53" eb="55">
      <t>キサイ</t>
    </rPh>
    <phoneticPr fontId="9"/>
  </si>
  <si>
    <r>
      <t>【参考】UNFCCCに提出されたCRF及びNIRに記載されている部門別CO</t>
    </r>
    <r>
      <rPr>
        <b/>
        <vertAlign val="subscript"/>
        <sz val="16"/>
        <rFont val="ＭＳ Ｐゴシック"/>
        <family val="3"/>
        <charset val="128"/>
      </rPr>
      <t>2</t>
    </r>
    <r>
      <rPr>
        <b/>
        <sz val="16"/>
        <rFont val="ＭＳ Ｐゴシック"/>
        <family val="3"/>
        <charset val="128"/>
      </rPr>
      <t>排出量</t>
    </r>
    <rPh sb="1" eb="3">
      <t>サンコウ</t>
    </rPh>
    <rPh sb="11" eb="13">
      <t>テイシュツ</t>
    </rPh>
    <rPh sb="19" eb="20">
      <t>オヨ</t>
    </rPh>
    <rPh sb="25" eb="27">
      <t>キサイ</t>
    </rPh>
    <rPh sb="32" eb="34">
      <t>ブモン</t>
    </rPh>
    <rPh sb="34" eb="35">
      <t>ベツ</t>
    </rPh>
    <rPh sb="38" eb="40">
      <t>ハイシュツ</t>
    </rPh>
    <rPh sb="40" eb="41">
      <t>リョウ</t>
    </rPh>
    <phoneticPr fontId="9"/>
  </si>
  <si>
    <t>1 Tg</t>
    <phoneticPr fontId="9"/>
  </si>
  <si>
    <t>1 Gg</t>
    <phoneticPr fontId="9"/>
  </si>
  <si>
    <t>1 Mg</t>
    <phoneticPr fontId="9"/>
  </si>
  <si>
    <t>1 kg</t>
    <phoneticPr fontId="9"/>
  </si>
  <si>
    <t>排水の処理</t>
    <rPh sb="0" eb="2">
      <t>ハイスイ</t>
    </rPh>
    <rPh sb="3" eb="5">
      <t>ショリ</t>
    </rPh>
    <phoneticPr fontId="9"/>
  </si>
  <si>
    <r>
      <t>1990, 1995, 2000, 2005, 2010</t>
    </r>
    <r>
      <rPr>
        <sz val="11"/>
        <rFont val="ＭＳ 明朝"/>
        <family val="1"/>
        <charset val="128"/>
      </rPr>
      <t>：国勢調査（</t>
    </r>
    <r>
      <rPr>
        <sz val="11"/>
        <rFont val="Century"/>
        <family val="1"/>
      </rPr>
      <t>10/1</t>
    </r>
    <r>
      <rPr>
        <sz val="11"/>
        <rFont val="ＭＳ 明朝"/>
        <family val="1"/>
        <charset val="128"/>
      </rPr>
      <t>時点人口）上記以外：人口推計年報（</t>
    </r>
    <r>
      <rPr>
        <sz val="11"/>
        <rFont val="Century"/>
        <family val="1"/>
      </rPr>
      <t>10/1</t>
    </r>
    <r>
      <rPr>
        <sz val="11"/>
        <rFont val="ＭＳ 明朝"/>
        <family val="1"/>
        <charset val="128"/>
      </rPr>
      <t>時点人口）</t>
    </r>
    <rPh sb="29" eb="31">
      <t>コクセイ</t>
    </rPh>
    <rPh sb="31" eb="33">
      <t>チョウサ</t>
    </rPh>
    <rPh sb="38" eb="40">
      <t>ジテン</t>
    </rPh>
    <rPh sb="40" eb="42">
      <t>ジンコウ</t>
    </rPh>
    <rPh sb="43" eb="45">
      <t>ジョウキ</t>
    </rPh>
    <rPh sb="45" eb="47">
      <t>イガイ</t>
    </rPh>
    <rPh sb="48" eb="50">
      <t>ジンコウ</t>
    </rPh>
    <rPh sb="50" eb="52">
      <t>スイケイ</t>
    </rPh>
    <rPh sb="52" eb="54">
      <t>ネンポウ</t>
    </rPh>
    <rPh sb="59" eb="61">
      <t>ジテン</t>
    </rPh>
    <rPh sb="61" eb="63">
      <t>ジンコウ</t>
    </rPh>
    <phoneticPr fontId="9"/>
  </si>
  <si>
    <t>地域内訳推計誤差等</t>
    <rPh sb="8" eb="9">
      <t>トウ</t>
    </rPh>
    <phoneticPr fontId="9"/>
  </si>
  <si>
    <t>「京都議定書の基準年」のセルコメント参照</t>
    <rPh sb="1" eb="3">
      <t>キョウト</t>
    </rPh>
    <rPh sb="3" eb="6">
      <t>ギテイショ</t>
    </rPh>
    <rPh sb="7" eb="9">
      <t>キジュン</t>
    </rPh>
    <rPh sb="9" eb="10">
      <t>ネン</t>
    </rPh>
    <rPh sb="18" eb="20">
      <t>サンショウ</t>
    </rPh>
    <phoneticPr fontId="9"/>
  </si>
  <si>
    <t>「京都議定書の基準年」のセルコメント参照</t>
    <phoneticPr fontId="9"/>
  </si>
  <si>
    <r>
      <rPr>
        <sz val="8"/>
        <rFont val="ＭＳ Ｐ明朝"/>
        <family val="1"/>
        <charset val="128"/>
      </rPr>
      <t>オレンジ色のセル：京都議定書基準年と</t>
    </r>
    <r>
      <rPr>
        <sz val="8"/>
        <rFont val="Times New Roman"/>
        <family val="1"/>
      </rPr>
      <t>1990</t>
    </r>
    <r>
      <rPr>
        <sz val="8"/>
        <rFont val="ＭＳ Ｐ明朝"/>
        <family val="1"/>
        <charset val="128"/>
      </rPr>
      <t>年以降で各区分の算定対象が一部異なる。そのため、オレンジ色のセルは京都議定書基準年比ではなく</t>
    </r>
    <r>
      <rPr>
        <sz val="8"/>
        <rFont val="Times New Roman"/>
        <family val="1"/>
      </rPr>
      <t>1990</t>
    </r>
    <r>
      <rPr>
        <sz val="8"/>
        <rFont val="ＭＳ Ｐ明朝"/>
        <family val="1"/>
        <charset val="128"/>
      </rPr>
      <t>年比となっている。（本シートの</t>
    </r>
    <r>
      <rPr>
        <sz val="8"/>
        <rFont val="Times New Roman"/>
        <family val="1"/>
      </rPr>
      <t>Z23</t>
    </r>
    <r>
      <rPr>
        <sz val="8"/>
        <rFont val="ＭＳ Ｐ明朝"/>
        <family val="1"/>
        <charset val="128"/>
      </rPr>
      <t>、</t>
    </r>
    <r>
      <rPr>
        <sz val="8"/>
        <rFont val="Times New Roman"/>
        <family val="1"/>
      </rPr>
      <t>Z25</t>
    </r>
    <r>
      <rPr>
        <sz val="8"/>
        <rFont val="ＭＳ Ｐ明朝"/>
        <family val="1"/>
        <charset val="128"/>
      </rPr>
      <t>、</t>
    </r>
    <r>
      <rPr>
        <sz val="8"/>
        <rFont val="Times New Roman"/>
        <family val="1"/>
      </rPr>
      <t>Z39</t>
    </r>
    <r>
      <rPr>
        <sz val="8"/>
        <rFont val="ＭＳ Ｐ明朝"/>
        <family val="1"/>
        <charset val="128"/>
      </rPr>
      <t>、</t>
    </r>
    <r>
      <rPr>
        <sz val="8"/>
        <rFont val="Times New Roman"/>
        <family val="1"/>
      </rPr>
      <t>Z41</t>
    </r>
    <r>
      <rPr>
        <sz val="8"/>
        <rFont val="ＭＳ Ｐ明朝"/>
        <family val="1"/>
        <charset val="128"/>
      </rPr>
      <t>セルのコメントも参照のこと）</t>
    </r>
    <rPh sb="4" eb="5">
      <t>イロ</t>
    </rPh>
    <rPh sb="9" eb="11">
      <t>キョウト</t>
    </rPh>
    <rPh sb="11" eb="14">
      <t>ギテイショ</t>
    </rPh>
    <rPh sb="14" eb="16">
      <t>キジュン</t>
    </rPh>
    <rPh sb="16" eb="17">
      <t>ネン</t>
    </rPh>
    <rPh sb="22" eb="25">
      <t>ネンイコウ</t>
    </rPh>
    <rPh sb="26" eb="27">
      <t>カク</t>
    </rPh>
    <rPh sb="27" eb="29">
      <t>クブン</t>
    </rPh>
    <rPh sb="30" eb="32">
      <t>サンテイ</t>
    </rPh>
    <rPh sb="32" eb="34">
      <t>タイショウ</t>
    </rPh>
    <rPh sb="35" eb="37">
      <t>イチブ</t>
    </rPh>
    <rPh sb="37" eb="38">
      <t>コト</t>
    </rPh>
    <rPh sb="50" eb="51">
      <t>イロ</t>
    </rPh>
    <rPh sb="55" eb="57">
      <t>キョウト</t>
    </rPh>
    <rPh sb="57" eb="60">
      <t>ギテイショ</t>
    </rPh>
    <rPh sb="60" eb="62">
      <t>キジュン</t>
    </rPh>
    <rPh sb="62" eb="63">
      <t>ネン</t>
    </rPh>
    <rPh sb="82" eb="83">
      <t>ホン</t>
    </rPh>
    <phoneticPr fontId="9"/>
  </si>
  <si>
    <r>
      <rPr>
        <sz val="8"/>
        <rFont val="ＭＳ Ｐ明朝"/>
        <family val="1"/>
        <charset val="128"/>
      </rPr>
      <t>オレンジ色のセル：京都議定書基準年と</t>
    </r>
    <r>
      <rPr>
        <sz val="8"/>
        <rFont val="Century"/>
        <family val="1"/>
      </rPr>
      <t>1990</t>
    </r>
    <r>
      <rPr>
        <sz val="8"/>
        <rFont val="ＭＳ Ｐ明朝"/>
        <family val="1"/>
        <charset val="128"/>
      </rPr>
      <t>年以降で各区分の算定対象が一部異なる。そのため、オレンジ色のセルは京都議定書基準年比ではなく</t>
    </r>
    <r>
      <rPr>
        <sz val="8"/>
        <rFont val="Century"/>
        <family val="1"/>
      </rPr>
      <t>1990</t>
    </r>
    <r>
      <rPr>
        <sz val="8"/>
        <rFont val="ＭＳ Ｐ明朝"/>
        <family val="1"/>
        <charset val="128"/>
      </rPr>
      <t>年比となっている。（本シートの</t>
    </r>
    <r>
      <rPr>
        <sz val="8"/>
        <rFont val="Century"/>
        <family val="1"/>
      </rPr>
      <t>Z20</t>
    </r>
    <r>
      <rPr>
        <sz val="8"/>
        <rFont val="ＭＳ Ｐ明朝"/>
        <family val="1"/>
        <charset val="128"/>
      </rPr>
      <t>、</t>
    </r>
    <r>
      <rPr>
        <sz val="8"/>
        <rFont val="Century"/>
        <family val="1"/>
      </rPr>
      <t>Z36</t>
    </r>
    <r>
      <rPr>
        <sz val="8"/>
        <rFont val="ＭＳ Ｐ明朝"/>
        <family val="1"/>
        <charset val="128"/>
      </rPr>
      <t>セルのコメントも参照のこと）</t>
    </r>
    <rPh sb="35" eb="37">
      <t>イチブ</t>
    </rPh>
    <phoneticPr fontId="9"/>
  </si>
  <si>
    <r>
      <rPr>
        <sz val="11"/>
        <rFont val="ＭＳ Ｐ明朝"/>
        <family val="1"/>
        <charset val="128"/>
      </rPr>
      <t>出典：</t>
    </r>
    <r>
      <rPr>
        <sz val="11"/>
        <rFont val="Century"/>
        <family val="1"/>
      </rPr>
      <t>1990, 1995, 2000, 2005, 2010</t>
    </r>
    <r>
      <rPr>
        <sz val="11"/>
        <rFont val="ＭＳ Ｐ明朝"/>
        <family val="1"/>
        <charset val="128"/>
      </rPr>
      <t>：国勢調査（</t>
    </r>
    <r>
      <rPr>
        <sz val="11"/>
        <rFont val="Century"/>
        <family val="1"/>
      </rPr>
      <t>10/1</t>
    </r>
    <r>
      <rPr>
        <sz val="11"/>
        <rFont val="ＭＳ Ｐ明朝"/>
        <family val="1"/>
        <charset val="128"/>
      </rPr>
      <t>時点人口）、それ以外：人口推計年報（</t>
    </r>
    <r>
      <rPr>
        <sz val="11"/>
        <rFont val="Century"/>
        <family val="1"/>
      </rPr>
      <t>10/1</t>
    </r>
    <r>
      <rPr>
        <sz val="11"/>
        <rFont val="ＭＳ Ｐ明朝"/>
        <family val="1"/>
        <charset val="128"/>
      </rPr>
      <t>時点人口）</t>
    </r>
    <rPh sb="0" eb="2">
      <t>シュッテン</t>
    </rPh>
    <rPh sb="49" eb="51">
      <t>イガイ</t>
    </rPh>
    <phoneticPr fontId="9"/>
  </si>
  <si>
    <r>
      <t>HCFC22</t>
    </r>
    <r>
      <rPr>
        <sz val="11"/>
        <rFont val="ＭＳ 明朝"/>
        <family val="1"/>
        <charset val="128"/>
      </rPr>
      <t>製造時の副生</t>
    </r>
    <r>
      <rPr>
        <sz val="11"/>
        <rFont val="Century"/>
        <family val="1"/>
      </rPr>
      <t>HFC23</t>
    </r>
    <rPh sb="6" eb="8">
      <t>セイゾウ</t>
    </rPh>
    <rPh sb="8" eb="9">
      <t>ジ</t>
    </rPh>
    <rPh sb="10" eb="11">
      <t>フク</t>
    </rPh>
    <rPh sb="11" eb="12">
      <t>ナマ</t>
    </rPh>
    <phoneticPr fontId="11"/>
  </si>
  <si>
    <r>
      <rPr>
        <sz val="11"/>
        <rFont val="ＭＳ Ｐゴシック"/>
        <family val="3"/>
        <charset val="128"/>
      </rPr>
      <t>■排出量　</t>
    </r>
    <r>
      <rPr>
        <sz val="11"/>
        <rFont val="Century"/>
        <family val="1"/>
      </rPr>
      <t>[kt CO</t>
    </r>
    <r>
      <rPr>
        <vertAlign val="subscript"/>
        <sz val="11"/>
        <rFont val="Century"/>
        <family val="1"/>
      </rPr>
      <t>2</t>
    </r>
    <r>
      <rPr>
        <sz val="11"/>
        <rFont val="Century"/>
        <family val="1"/>
      </rPr>
      <t>]</t>
    </r>
    <phoneticPr fontId="9"/>
  </si>
  <si>
    <r>
      <rPr>
        <sz val="11"/>
        <rFont val="ＭＳ 明朝"/>
        <family val="1"/>
        <charset val="128"/>
      </rPr>
      <t xml:space="preserve">直接排出量
</t>
    </r>
    <r>
      <rPr>
        <sz val="11"/>
        <rFont val="Times New Roman"/>
        <family val="1"/>
      </rPr>
      <t>[kt CO</t>
    </r>
    <r>
      <rPr>
        <vertAlign val="subscript"/>
        <sz val="11"/>
        <rFont val="Times New Roman"/>
        <family val="1"/>
      </rPr>
      <t>2</t>
    </r>
    <r>
      <rPr>
        <sz val="11"/>
        <rFont val="Times New Roman"/>
        <family val="1"/>
      </rPr>
      <t>]</t>
    </r>
    <phoneticPr fontId="9"/>
  </si>
  <si>
    <r>
      <rPr>
        <sz val="11"/>
        <rFont val="ＭＳ 明朝"/>
        <family val="1"/>
        <charset val="128"/>
      </rPr>
      <t xml:space="preserve">間接排出量
</t>
    </r>
    <r>
      <rPr>
        <sz val="11"/>
        <rFont val="Times New Roman"/>
        <family val="1"/>
      </rPr>
      <t>[kt CO</t>
    </r>
    <r>
      <rPr>
        <vertAlign val="subscript"/>
        <sz val="11"/>
        <rFont val="Times New Roman"/>
        <family val="1"/>
      </rPr>
      <t>2</t>
    </r>
    <r>
      <rPr>
        <sz val="11"/>
        <rFont val="Times New Roman"/>
        <family val="1"/>
      </rPr>
      <t>]</t>
    </r>
    <phoneticPr fontId="9"/>
  </si>
  <si>
    <r>
      <rPr>
        <sz val="11"/>
        <rFont val="ＭＳ Ｐゴシック"/>
        <family val="3"/>
        <charset val="128"/>
      </rPr>
      <t>■排出量</t>
    </r>
    <r>
      <rPr>
        <sz val="11"/>
        <rFont val="Century"/>
        <family val="1"/>
      </rPr>
      <t>(CO</t>
    </r>
    <r>
      <rPr>
        <vertAlign val="subscript"/>
        <sz val="11"/>
        <rFont val="Century"/>
        <family val="1"/>
      </rPr>
      <t xml:space="preserve">2 </t>
    </r>
    <r>
      <rPr>
        <sz val="11"/>
        <rFont val="ＭＳ Ｐゴシック"/>
        <family val="3"/>
        <charset val="128"/>
      </rPr>
      <t>換算</t>
    </r>
    <r>
      <rPr>
        <sz val="11"/>
        <rFont val="Century"/>
        <family val="1"/>
      </rPr>
      <t xml:space="preserve">) </t>
    </r>
    <r>
      <rPr>
        <sz val="11"/>
        <rFont val="ＭＳ Ｐゴシック"/>
        <family val="3"/>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</si>
  <si>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Ｐゴシック"/>
        <family val="3"/>
        <charset val="128"/>
      </rPr>
      <t>■排出量（</t>
    </r>
    <r>
      <rPr>
        <sz val="11"/>
        <rFont val="Century"/>
        <family val="1"/>
      </rPr>
      <t>CO</t>
    </r>
    <r>
      <rPr>
        <vertAlign val="subscript"/>
        <sz val="11"/>
        <rFont val="Century"/>
        <family val="1"/>
      </rPr>
      <t xml:space="preserve">2 </t>
    </r>
    <r>
      <rPr>
        <sz val="11"/>
        <rFont val="ＭＳ Ｐゴシック"/>
        <family val="3"/>
        <charset val="128"/>
      </rPr>
      <t>換算）</t>
    </r>
    <r>
      <rPr>
        <sz val="11"/>
        <rFont val="Century"/>
        <family val="1"/>
      </rPr>
      <t xml:space="preserve"> </t>
    </r>
    <r>
      <rPr>
        <sz val="11"/>
        <rFont val="ＭＳ Ｐゴシック"/>
        <family val="3"/>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</si>
  <si>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Ｐゴシック"/>
        <family val="3"/>
        <charset val="128"/>
      </rPr>
      <t>■排出量　</t>
    </r>
    <r>
      <rPr>
        <sz val="11"/>
        <rFont val="Century"/>
        <family val="1"/>
      </rPr>
      <t>[kt CO</t>
    </r>
    <r>
      <rPr>
        <vertAlign val="subscript"/>
        <sz val="11"/>
        <rFont val="Century"/>
        <family val="1"/>
      </rPr>
      <t>2</t>
    </r>
    <r>
      <rPr>
        <sz val="11"/>
        <rFont val="Century"/>
        <family val="1"/>
      </rPr>
      <t>]</t>
    </r>
    <rPh sb="1" eb="3">
      <t>ハイシュツ</t>
    </rPh>
    <rPh sb="3" eb="4">
      <t>リョウ</t>
    </rPh>
    <phoneticPr fontId="9"/>
  </si>
  <si>
    <t>溶剤等（麻酔）</t>
    <rPh sb="0" eb="3">
      <t>ヨウザイトウ</t>
    </rPh>
    <rPh sb="4" eb="6">
      <t>マスイ</t>
    </rPh>
    <phoneticPr fontId="11"/>
  </si>
  <si>
    <t>石油製品製造</t>
    <phoneticPr fontId="9"/>
  </si>
  <si>
    <t>その他エネルギー産業等</t>
    <rPh sb="2" eb="3">
      <t>タ</t>
    </rPh>
    <rPh sb="8" eb="10">
      <t>サンギョウ</t>
    </rPh>
    <rPh sb="10" eb="11">
      <t>トウ</t>
    </rPh>
    <phoneticPr fontId="9"/>
  </si>
  <si>
    <t>－</t>
    <phoneticPr fontId="9"/>
  </si>
  <si>
    <t>事業用発電・送配電熱損失・地域熱供給</t>
    <rPh sb="0" eb="3">
      <t>ジギョウヨウ</t>
    </rPh>
    <rPh sb="3" eb="5">
      <t>ハツデン</t>
    </rPh>
    <rPh sb="6" eb="7">
      <t>ソウ</t>
    </rPh>
    <rPh sb="7" eb="9">
      <t>ハイデン</t>
    </rPh>
    <rPh sb="9" eb="10">
      <t>ネツ</t>
    </rPh>
    <rPh sb="10" eb="12">
      <t>ソンシツ</t>
    </rPh>
    <rPh sb="13" eb="15">
      <t>チイキ</t>
    </rPh>
    <rPh sb="15" eb="16">
      <t>ネツ</t>
    </rPh>
    <rPh sb="16" eb="18">
      <t>キョウキュウ</t>
    </rPh>
    <phoneticPr fontId="9"/>
  </si>
  <si>
    <t>18.KP-LULUCF</t>
    <phoneticPr fontId="9"/>
  </si>
  <si>
    <r>
      <t xml:space="preserve">1.A.1. </t>
    </r>
    <r>
      <rPr>
        <sz val="11"/>
        <rFont val="ＭＳ 明朝"/>
        <family val="1"/>
        <charset val="128"/>
      </rPr>
      <t>エネルギー産業</t>
    </r>
    <rPh sb="12" eb="14">
      <t>サンギョウ</t>
    </rPh>
    <phoneticPr fontId="9"/>
  </si>
  <si>
    <r>
      <t xml:space="preserve">1.A.2. </t>
    </r>
    <r>
      <rPr>
        <sz val="11"/>
        <rFont val="ＭＳ 明朝"/>
        <family val="1"/>
        <charset val="128"/>
      </rPr>
      <t>製造業及び建設業</t>
    </r>
    <rPh sb="7" eb="10">
      <t>セイゾウギョウ</t>
    </rPh>
    <rPh sb="10" eb="11">
      <t>オヨ</t>
    </rPh>
    <rPh sb="12" eb="15">
      <t>ケンセツギョウ</t>
    </rPh>
    <phoneticPr fontId="9"/>
  </si>
  <si>
    <r>
      <rPr>
        <b/>
        <sz val="16"/>
        <rFont val="ＭＳ Ｐゴシック"/>
        <family val="3"/>
        <charset val="128"/>
      </rPr>
      <t>日本の温室効果ガス排出量データ（</t>
    </r>
    <r>
      <rPr>
        <b/>
        <sz val="16"/>
        <rFont val="Times New Roman"/>
        <family val="1"/>
      </rPr>
      <t>1990</t>
    </r>
    <r>
      <rPr>
        <b/>
        <sz val="16"/>
        <rFont val="ＭＳ Ｐゴシック"/>
        <family val="3"/>
        <charset val="128"/>
      </rPr>
      <t>～</t>
    </r>
    <r>
      <rPr>
        <b/>
        <sz val="16"/>
        <rFont val="Times New Roman"/>
        <family val="1"/>
      </rPr>
      <t>2012</t>
    </r>
    <r>
      <rPr>
        <b/>
        <sz val="16"/>
        <rFont val="ＭＳ Ｐゴシック"/>
        <family val="3"/>
        <charset val="128"/>
      </rPr>
      <t>年度確定値）</t>
    </r>
    <rPh sb="0" eb="2">
      <t>ニホン</t>
    </rPh>
    <rPh sb="3" eb="5">
      <t>オンシツ</t>
    </rPh>
    <rPh sb="5" eb="7">
      <t>コウカ</t>
    </rPh>
    <rPh sb="9" eb="11">
      <t>ハイシュツ</t>
    </rPh>
    <rPh sb="11" eb="12">
      <t>リョウ</t>
    </rPh>
    <rPh sb="25" eb="27">
      <t>ネンド</t>
    </rPh>
    <rPh sb="27" eb="30">
      <t>カクテイチ</t>
    </rPh>
    <phoneticPr fontId="9"/>
  </si>
  <si>
    <t>エネルギー起源</t>
    <rPh sb="5" eb="7">
      <t>キゲン</t>
    </rPh>
    <phoneticPr fontId="8"/>
  </si>
  <si>
    <t>非エネルギー起源</t>
    <rPh sb="0" eb="1">
      <t>ヒ</t>
    </rPh>
    <rPh sb="6" eb="8">
      <t>キゲン</t>
    </rPh>
    <phoneticPr fontId="8"/>
  </si>
  <si>
    <r>
      <t>2012年度の部門別CO</t>
    </r>
    <r>
      <rPr>
        <b/>
        <vertAlign val="subscript"/>
        <sz val="16"/>
        <rFont val="ＭＳ Ｐゴシック"/>
        <family val="3"/>
        <charset val="128"/>
      </rPr>
      <t>2</t>
    </r>
    <r>
      <rPr>
        <b/>
        <sz val="16"/>
        <rFont val="ＭＳ Ｐゴシック"/>
        <family val="3"/>
        <charset val="128"/>
      </rPr>
      <t>排出量のシェア</t>
    </r>
    <phoneticPr fontId="9"/>
  </si>
  <si>
    <t>HFCs</t>
    <phoneticPr fontId="9"/>
  </si>
  <si>
    <t>PFCs</t>
    <phoneticPr fontId="9"/>
  </si>
  <si>
    <t>(-6.0%)</t>
    <phoneticPr fontId="9"/>
  </si>
  <si>
    <t>0.1 計量単位</t>
    <rPh sb="4" eb="6">
      <t>ケイリョウ</t>
    </rPh>
    <rPh sb="6" eb="8">
      <t>タンイ</t>
    </rPh>
    <phoneticPr fontId="9"/>
  </si>
  <si>
    <t>16.家庭におけるCO2排出量（世帯あたり）</t>
    <phoneticPr fontId="9"/>
  </si>
  <si>
    <t>17.家庭におけるCO2排出量（一人あたり）</t>
    <phoneticPr fontId="9"/>
  </si>
  <si>
    <t>19.KP約束達成状況</t>
    <rPh sb="5" eb="7">
      <t>ヤクソク</t>
    </rPh>
    <rPh sb="7" eb="9">
      <t>タッセイ</t>
    </rPh>
    <rPh sb="9" eb="11">
      <t>ジョウキョウ</t>
    </rPh>
    <phoneticPr fontId="9"/>
  </si>
  <si>
    <t>【参考】CRF-CO2</t>
    <rPh sb="1" eb="3">
      <t>サンコウ</t>
    </rPh>
    <phoneticPr fontId="9"/>
  </si>
  <si>
    <r>
      <rPr>
        <b/>
        <sz val="11"/>
        <rFont val="ＭＳ Ｐゴシック"/>
        <family val="3"/>
        <charset val="128"/>
      </rPr>
      <t xml:space="preserve">５カ年平均排出量
</t>
    </r>
    <r>
      <rPr>
        <b/>
        <sz val="8"/>
        <rFont val="ＭＳ Ｐゴシック"/>
        <family val="3"/>
        <charset val="128"/>
      </rPr>
      <t>（基準年
総排出量比）</t>
    </r>
    <rPh sb="5" eb="7">
      <t>ハイシュツ</t>
    </rPh>
    <rPh sb="7" eb="8">
      <t>リョウ</t>
    </rPh>
    <rPh sb="10" eb="12">
      <t>キジュン</t>
    </rPh>
    <rPh sb="12" eb="13">
      <t>ネン</t>
    </rPh>
    <rPh sb="14" eb="15">
      <t>ソウ</t>
    </rPh>
    <rPh sb="15" eb="17">
      <t>ハイシュツ</t>
    </rPh>
    <rPh sb="17" eb="18">
      <t>リョウ</t>
    </rPh>
    <rPh sb="18" eb="19">
      <t>ヒ</t>
    </rPh>
    <phoneticPr fontId="9"/>
  </si>
  <si>
    <r>
      <rPr>
        <b/>
        <sz val="11"/>
        <rFont val="ＭＳ Ｐゴシック"/>
        <family val="3"/>
        <charset val="128"/>
      </rPr>
      <t>６％削減約束</t>
    </r>
    <rPh sb="2" eb="4">
      <t>サクゲン</t>
    </rPh>
    <rPh sb="4" eb="6">
      <t>ヤクソク</t>
    </rPh>
    <phoneticPr fontId="9"/>
  </si>
  <si>
    <r>
      <rPr>
        <sz val="11"/>
        <color theme="0"/>
        <rFont val="ＭＳ Ｐゴシック"/>
        <family val="3"/>
        <charset val="128"/>
      </rPr>
      <t>森林吸収源対策</t>
    </r>
    <rPh sb="0" eb="7">
      <t>シンリンキュウシュウゲンタイサク</t>
    </rPh>
    <phoneticPr fontId="9"/>
  </si>
  <si>
    <r>
      <rPr>
        <sz val="11"/>
        <color theme="0"/>
        <rFont val="ＭＳ Ｐゴシック"/>
        <family val="3"/>
        <charset val="128"/>
      </rPr>
      <t>都市緑化等</t>
    </r>
    <rPh sb="0" eb="5">
      <t>トシリョッカトウ</t>
    </rPh>
    <phoneticPr fontId="9"/>
  </si>
  <si>
    <t>第一約束期間の目標達成に向けて算入可能な吸収量について</t>
    <phoneticPr fontId="9"/>
  </si>
  <si>
    <r>
      <rPr>
        <sz val="11"/>
        <rFont val="ＭＳ Ｐゴシック"/>
        <family val="3"/>
        <charset val="128"/>
      </rPr>
      <t>京都議定書に基づく吸収源活動の排出・吸収量</t>
    </r>
    <rPh sb="0" eb="2">
      <t>キョウト</t>
    </rPh>
    <rPh sb="2" eb="5">
      <t>ギテイショ</t>
    </rPh>
    <rPh sb="6" eb="7">
      <t>モト</t>
    </rPh>
    <rPh sb="9" eb="12">
      <t>キュウシュウゲン</t>
    </rPh>
    <rPh sb="12" eb="14">
      <t>カツドウ</t>
    </rPh>
    <rPh sb="15" eb="17">
      <t>ハイシュツ</t>
    </rPh>
    <rPh sb="18" eb="20">
      <t>キュウシュウ</t>
    </rPh>
    <rPh sb="20" eb="21">
      <t>リョウ</t>
    </rPh>
    <phoneticPr fontId="9"/>
  </si>
  <si>
    <r>
      <rPr>
        <sz val="11"/>
        <rFont val="ＭＳ Ｐゴシック"/>
        <family val="3"/>
        <charset val="128"/>
      </rPr>
      <t>（単位：百万トン</t>
    </r>
    <r>
      <rPr>
        <sz val="11"/>
        <rFont val="Century"/>
        <family val="1"/>
      </rPr>
      <t>CO</t>
    </r>
    <r>
      <rPr>
        <vertAlign val="subscript"/>
        <sz val="11"/>
        <rFont val="Century"/>
        <family val="1"/>
      </rPr>
      <t>2</t>
    </r>
    <r>
      <rPr>
        <sz val="11"/>
        <rFont val="ＭＳ Ｐゴシック"/>
        <family val="3"/>
        <charset val="128"/>
      </rPr>
      <t>換算）</t>
    </r>
    <rPh sb="1" eb="3">
      <t>タンイ</t>
    </rPh>
    <rPh sb="4" eb="6">
      <t>ヒャクマン</t>
    </rPh>
    <rPh sb="11" eb="13">
      <t>カンサン</t>
    </rPh>
    <phoneticPr fontId="9"/>
  </si>
  <si>
    <r>
      <rPr>
        <sz val="11"/>
        <rFont val="ＭＳ Ｐゴシック"/>
        <family val="3"/>
        <charset val="128"/>
      </rPr>
      <t>吸収源活動（定義については参考のとおり）</t>
    </r>
    <rPh sb="0" eb="3">
      <t>キュウシュウゲン</t>
    </rPh>
    <rPh sb="3" eb="5">
      <t>カツドウ</t>
    </rPh>
    <rPh sb="6" eb="8">
      <t>テイギ</t>
    </rPh>
    <rPh sb="13" eb="15">
      <t>サンコウ</t>
    </rPh>
    <phoneticPr fontId="9"/>
  </si>
  <si>
    <r>
      <rPr>
        <sz val="11"/>
        <rFont val="ＭＳ Ｐゴシック"/>
        <family val="3"/>
        <charset val="128"/>
      </rPr>
      <t>第一約束期間の排出・吸収量</t>
    </r>
    <r>
      <rPr>
        <sz val="11"/>
        <rFont val="Century"/>
        <family val="1"/>
      </rPr>
      <t xml:space="preserve"> </t>
    </r>
    <r>
      <rPr>
        <vertAlign val="superscript"/>
        <sz val="11"/>
        <rFont val="ＭＳ Ｐゴシック"/>
        <family val="3"/>
        <charset val="128"/>
      </rPr>
      <t>※</t>
    </r>
    <r>
      <rPr>
        <vertAlign val="superscript"/>
        <sz val="11"/>
        <rFont val="Century"/>
        <family val="1"/>
      </rPr>
      <t>1, 2</t>
    </r>
    <rPh sb="0" eb="2">
      <t>ダイイチ</t>
    </rPh>
    <rPh sb="2" eb="4">
      <t>ヤクソク</t>
    </rPh>
    <rPh sb="4" eb="6">
      <t>キカン</t>
    </rPh>
    <rPh sb="7" eb="9">
      <t>ハイシュツ</t>
    </rPh>
    <rPh sb="10" eb="12">
      <t>キュウシュウ</t>
    </rPh>
    <rPh sb="12" eb="13">
      <t>リョウ</t>
    </rPh>
    <phoneticPr fontId="9"/>
  </si>
  <si>
    <r>
      <t>2008</t>
    </r>
    <r>
      <rPr>
        <sz val="11"/>
        <rFont val="ＭＳ Ｐゴシック"/>
        <family val="3"/>
        <charset val="128"/>
      </rPr>
      <t>年度</t>
    </r>
    <rPh sb="4" eb="6">
      <t>ネンド</t>
    </rPh>
    <phoneticPr fontId="9"/>
  </si>
  <si>
    <r>
      <t>2009</t>
    </r>
    <r>
      <rPr>
        <sz val="11"/>
        <rFont val="ＭＳ Ｐゴシック"/>
        <family val="3"/>
        <charset val="128"/>
      </rPr>
      <t>年度</t>
    </r>
    <r>
      <rPr>
        <sz val="11"/>
        <rFont val="ＭＳ Ｐ明朝"/>
        <family val="1"/>
        <charset val="128"/>
      </rPr>
      <t/>
    </r>
    <rPh sb="4" eb="6">
      <t>ネンド</t>
    </rPh>
    <phoneticPr fontId="9"/>
  </si>
  <si>
    <r>
      <t>2010</t>
    </r>
    <r>
      <rPr>
        <sz val="11"/>
        <rFont val="ＭＳ Ｐゴシック"/>
        <family val="3"/>
        <charset val="128"/>
      </rPr>
      <t>年度</t>
    </r>
    <r>
      <rPr>
        <sz val="11"/>
        <rFont val="ＭＳ Ｐ明朝"/>
        <family val="1"/>
        <charset val="128"/>
      </rPr>
      <t/>
    </r>
    <rPh sb="4" eb="6">
      <t>ネンド</t>
    </rPh>
    <phoneticPr fontId="9"/>
  </si>
  <si>
    <r>
      <t>2011</t>
    </r>
    <r>
      <rPr>
        <sz val="11"/>
        <rFont val="ＭＳ Ｐゴシック"/>
        <family val="3"/>
        <charset val="128"/>
      </rPr>
      <t>年度</t>
    </r>
    <r>
      <rPr>
        <sz val="11"/>
        <rFont val="ＭＳ Ｐ明朝"/>
        <family val="1"/>
        <charset val="128"/>
      </rPr>
      <t/>
    </r>
    <rPh sb="4" eb="6">
      <t>ネンド</t>
    </rPh>
    <phoneticPr fontId="9"/>
  </si>
  <si>
    <r>
      <t>2012</t>
    </r>
    <r>
      <rPr>
        <sz val="11"/>
        <rFont val="ＭＳ Ｐゴシック"/>
        <family val="3"/>
        <charset val="128"/>
      </rPr>
      <t>年度</t>
    </r>
    <r>
      <rPr>
        <sz val="11"/>
        <rFont val="ＭＳ Ｐ明朝"/>
        <family val="1"/>
        <charset val="128"/>
      </rPr>
      <t/>
    </r>
    <rPh sb="4" eb="6">
      <t>ネンド</t>
    </rPh>
    <phoneticPr fontId="9"/>
  </si>
  <si>
    <r>
      <rPr>
        <sz val="11"/>
        <rFont val="ＭＳ Ｐゴシック"/>
        <family val="3"/>
        <charset val="128"/>
      </rPr>
      <t>合計</t>
    </r>
    <rPh sb="0" eb="2">
      <t>ゴウケイ</t>
    </rPh>
    <phoneticPr fontId="9"/>
  </si>
  <si>
    <r>
      <rPr>
        <sz val="11"/>
        <rFont val="ＭＳ Ｐゴシック"/>
        <family val="3"/>
        <charset val="128"/>
      </rPr>
      <t>新規植林・再植林活動</t>
    </r>
    <r>
      <rPr>
        <vertAlign val="superscript"/>
        <sz val="11"/>
        <rFont val="ＭＳ Ｐゴシック"/>
        <family val="3"/>
        <charset val="128"/>
      </rPr>
      <t>※</t>
    </r>
    <r>
      <rPr>
        <vertAlign val="superscript"/>
        <sz val="11"/>
        <rFont val="Century"/>
        <family val="1"/>
      </rPr>
      <t>3</t>
    </r>
    <phoneticPr fontId="9"/>
  </si>
  <si>
    <r>
      <rPr>
        <sz val="11"/>
        <rFont val="ＭＳ Ｐゴシック"/>
        <family val="3"/>
        <charset val="128"/>
      </rPr>
      <t>森林減少活動</t>
    </r>
    <r>
      <rPr>
        <vertAlign val="superscript"/>
        <sz val="11"/>
        <rFont val="ＭＳ Ｐゴシック"/>
        <family val="3"/>
        <charset val="128"/>
      </rPr>
      <t>※</t>
    </r>
    <r>
      <rPr>
        <vertAlign val="superscript"/>
        <sz val="11"/>
        <rFont val="Century"/>
        <family val="1"/>
      </rPr>
      <t>3</t>
    </r>
    <phoneticPr fontId="9"/>
  </si>
  <si>
    <r>
      <rPr>
        <sz val="11"/>
        <rFont val="ＭＳ Ｐゴシック"/>
        <family val="3"/>
        <charset val="128"/>
      </rPr>
      <t>森林経営活動</t>
    </r>
    <r>
      <rPr>
        <vertAlign val="superscript"/>
        <sz val="11"/>
        <rFont val="ＭＳ Ｐゴシック"/>
        <family val="3"/>
        <charset val="128"/>
      </rPr>
      <t>※</t>
    </r>
    <r>
      <rPr>
        <vertAlign val="superscript"/>
        <sz val="11"/>
        <rFont val="Century"/>
        <family val="1"/>
      </rPr>
      <t>3</t>
    </r>
    <phoneticPr fontId="9"/>
  </si>
  <si>
    <r>
      <rPr>
        <sz val="11"/>
        <rFont val="ＭＳ Ｐゴシック"/>
        <family val="3"/>
        <charset val="128"/>
      </rPr>
      <t>京都議定書に基づく森林吸収量（上限考慮前）</t>
    </r>
    <r>
      <rPr>
        <vertAlign val="superscript"/>
        <sz val="11"/>
        <rFont val="ＭＳ Ｐゴシック"/>
        <family val="3"/>
        <charset val="128"/>
      </rPr>
      <t>※</t>
    </r>
    <r>
      <rPr>
        <vertAlign val="superscript"/>
        <sz val="11"/>
        <rFont val="Century"/>
        <family val="1"/>
      </rPr>
      <t>4</t>
    </r>
    <rPh sb="19" eb="20">
      <t>マエ</t>
    </rPh>
    <phoneticPr fontId="9"/>
  </si>
  <si>
    <r>
      <t>5</t>
    </r>
    <r>
      <rPr>
        <sz val="11"/>
        <rFont val="ＭＳ Ｐゴシック"/>
        <family val="3"/>
        <charset val="128"/>
      </rPr>
      <t>年平均</t>
    </r>
    <rPh sb="1" eb="2">
      <t>ネン</t>
    </rPh>
    <rPh sb="2" eb="4">
      <t>ヘイキン</t>
    </rPh>
    <phoneticPr fontId="9"/>
  </si>
  <si>
    <r>
      <rPr>
        <sz val="11"/>
        <rFont val="ＭＳ Ｐゴシック"/>
        <family val="3"/>
        <charset val="128"/>
      </rPr>
      <t>基準年比</t>
    </r>
    <rPh sb="0" eb="2">
      <t>キジュン</t>
    </rPh>
    <rPh sb="2" eb="3">
      <t>ネン</t>
    </rPh>
    <rPh sb="3" eb="4">
      <t>ヒ</t>
    </rPh>
    <phoneticPr fontId="9"/>
  </si>
  <si>
    <r>
      <rPr>
        <sz val="11"/>
        <rFont val="ＭＳ Ｐゴシック"/>
        <family val="3"/>
        <charset val="128"/>
      </rPr>
      <t>京都議定書に基づく森林吸収量（上限考慮後）①</t>
    </r>
    <r>
      <rPr>
        <vertAlign val="superscript"/>
        <sz val="11"/>
        <rFont val="ＭＳ Ｐゴシック"/>
        <family val="3"/>
        <charset val="128"/>
      </rPr>
      <t>※</t>
    </r>
    <r>
      <rPr>
        <vertAlign val="superscript"/>
        <sz val="11"/>
        <rFont val="Century"/>
        <family val="1"/>
      </rPr>
      <t>4</t>
    </r>
    <rPh sb="9" eb="11">
      <t>シンリン</t>
    </rPh>
    <rPh sb="11" eb="13">
      <t>キュウシュウ</t>
    </rPh>
    <rPh sb="13" eb="14">
      <t>リョウ</t>
    </rPh>
    <rPh sb="15" eb="17">
      <t>ジョウゲン</t>
    </rPh>
    <rPh sb="17" eb="19">
      <t>コウリョ</t>
    </rPh>
    <rPh sb="19" eb="20">
      <t>ゴ</t>
    </rPh>
    <phoneticPr fontId="9"/>
  </si>
  <si>
    <r>
      <rPr>
        <sz val="11"/>
        <rFont val="ＭＳ Ｐゴシック"/>
        <family val="3"/>
        <charset val="128"/>
      </rPr>
      <t>植生回復活動</t>
    </r>
    <r>
      <rPr>
        <vertAlign val="superscript"/>
        <sz val="11"/>
        <rFont val="ＭＳ Ｐゴシック"/>
        <family val="3"/>
        <charset val="128"/>
      </rPr>
      <t>※</t>
    </r>
    <r>
      <rPr>
        <vertAlign val="superscript"/>
        <sz val="11"/>
        <rFont val="Century"/>
        <family val="1"/>
      </rPr>
      <t>3</t>
    </r>
    <r>
      <rPr>
        <sz val="11"/>
        <rFont val="ＭＳ Ｐゴシック"/>
        <family val="3"/>
        <charset val="128"/>
      </rPr>
      <t>②</t>
    </r>
    <phoneticPr fontId="9"/>
  </si>
  <si>
    <r>
      <rPr>
        <sz val="11"/>
        <rFont val="ＭＳ Ｐゴシック"/>
        <family val="3"/>
        <charset val="128"/>
      </rPr>
      <t>目標達成に向けて算入可能な森林等吸収源による吸収量（①</t>
    </r>
    <r>
      <rPr>
        <sz val="11"/>
        <rFont val="Century"/>
        <family val="1"/>
      </rPr>
      <t>+</t>
    </r>
    <r>
      <rPr>
        <sz val="11"/>
        <rFont val="ＭＳ Ｐゴシック"/>
        <family val="3"/>
        <charset val="128"/>
      </rPr>
      <t>②）</t>
    </r>
    <rPh sb="13" eb="19">
      <t>シンリントウキュウシュウゲン</t>
    </rPh>
    <phoneticPr fontId="9"/>
  </si>
  <si>
    <r>
      <rPr>
        <sz val="11"/>
        <rFont val="ＭＳ Ｐゴシック"/>
        <family val="3"/>
        <charset val="128"/>
      </rPr>
      <t>※</t>
    </r>
    <r>
      <rPr>
        <sz val="11"/>
        <rFont val="Century"/>
        <family val="1"/>
      </rPr>
      <t>2</t>
    </r>
    <r>
      <rPr>
        <sz val="11"/>
        <rFont val="ＭＳ Ｐゴシック"/>
        <family val="3"/>
        <charset val="128"/>
      </rPr>
      <t>　各活動の排出・吸収量は炭素プール別（地上バイオマス、地下バイオマス、枯死木、リター（落葉落枝）、土壌）に算定することとされている。上表に示したのは、炭素プール毎の</t>
    </r>
    <r>
      <rPr>
        <sz val="11"/>
        <rFont val="Century"/>
        <family val="1"/>
      </rPr>
      <t>CO2</t>
    </r>
    <r>
      <rPr>
        <sz val="11"/>
        <rFont val="ＭＳ Ｐゴシック"/>
        <family val="3"/>
        <charset val="128"/>
      </rPr>
      <t>排出・吸収量及び関連する非</t>
    </r>
    <r>
      <rPr>
        <sz val="11"/>
        <rFont val="Century"/>
        <family val="1"/>
      </rPr>
      <t>CO2</t>
    </r>
    <r>
      <rPr>
        <sz val="11"/>
        <rFont val="ＭＳ Ｐゴシック"/>
        <family val="3"/>
        <charset val="128"/>
      </rPr>
      <t>排出量の合計値である。</t>
    </r>
    <phoneticPr fontId="9"/>
  </si>
  <si>
    <r>
      <rPr>
        <sz val="11"/>
        <rFont val="ＭＳ Ｐゴシック"/>
        <family val="3"/>
        <charset val="128"/>
      </rPr>
      <t>※</t>
    </r>
    <r>
      <rPr>
        <sz val="11"/>
        <rFont val="Century"/>
        <family val="1"/>
      </rPr>
      <t>3</t>
    </r>
    <r>
      <rPr>
        <sz val="11"/>
        <rFont val="ＭＳ Ｐゴシック"/>
        <family val="3"/>
        <charset val="128"/>
      </rPr>
      <t>　新規植林・再植林活動及び森林減少活動は京都議定書３条３項に、森林経営活動及び植生回復活動は３条４項に規定されている。</t>
    </r>
  </si>
  <si>
    <r>
      <rPr>
        <sz val="11"/>
        <rFont val="ＭＳ Ｐゴシック"/>
        <family val="3"/>
        <charset val="128"/>
      </rPr>
      <t>※</t>
    </r>
    <r>
      <rPr>
        <sz val="11"/>
        <rFont val="Century"/>
        <family val="1"/>
      </rPr>
      <t>4</t>
    </r>
    <r>
      <rPr>
        <sz val="11"/>
        <rFont val="ＭＳ Ｐゴシック"/>
        <family val="3"/>
        <charset val="128"/>
      </rPr>
      <t>　京都議定書に基づく森林吸収量（３条３項及び４項のうち森林経営の合計）については、上限値が設定されている。我が国では第一約束期間の５年間で</t>
    </r>
    <r>
      <rPr>
        <sz val="11"/>
        <rFont val="Century"/>
        <family val="1"/>
      </rPr>
      <t>2</t>
    </r>
    <r>
      <rPr>
        <sz val="11"/>
        <rFont val="ＭＳ Ｐゴシック"/>
        <family val="3"/>
        <charset val="128"/>
      </rPr>
      <t>億</t>
    </r>
    <r>
      <rPr>
        <sz val="11"/>
        <rFont val="Century"/>
        <family val="1"/>
      </rPr>
      <t>3,830</t>
    </r>
    <r>
      <rPr>
        <sz val="11"/>
        <rFont val="ＭＳ Ｐゴシック"/>
        <family val="3"/>
        <charset val="128"/>
      </rPr>
      <t>万トン（年平均</t>
    </r>
    <r>
      <rPr>
        <sz val="11"/>
        <rFont val="Century"/>
        <family val="1"/>
      </rPr>
      <t>4,770</t>
    </r>
    <r>
      <rPr>
        <sz val="11"/>
        <rFont val="ＭＳ Ｐゴシック"/>
        <family val="3"/>
        <charset val="128"/>
      </rPr>
      <t>万トン、基準年総排出量比</t>
    </r>
    <r>
      <rPr>
        <sz val="11"/>
        <rFont val="Century"/>
        <family val="1"/>
      </rPr>
      <t>3.8%</t>
    </r>
    <r>
      <rPr>
        <sz val="11"/>
        <rFont val="ＭＳ Ｐゴシック"/>
        <family val="3"/>
        <charset val="128"/>
      </rPr>
      <t>）であり、植生回復による吸収量は別枠で計上となる。</t>
    </r>
  </si>
  <si>
    <t>第一約束期間の目標達成に向けて算入可能な吸収量</t>
    <rPh sb="0" eb="2">
      <t>ダイイチ</t>
    </rPh>
    <phoneticPr fontId="9"/>
  </si>
  <si>
    <t>第一約束期間におけるガス別・部門別の排出量実績</t>
    <rPh sb="0" eb="2">
      <t>ダイイチ</t>
    </rPh>
    <phoneticPr fontId="9"/>
  </si>
  <si>
    <r>
      <rPr>
        <sz val="11"/>
        <rFont val="ＭＳ Ｐゴシック"/>
        <family val="3"/>
        <charset val="128"/>
      </rPr>
      <t>※</t>
    </r>
    <r>
      <rPr>
        <sz val="11"/>
        <rFont val="Century"/>
        <family val="1"/>
      </rPr>
      <t>1</t>
    </r>
    <r>
      <rPr>
        <sz val="11"/>
        <rFont val="ＭＳ Ｐゴシック"/>
        <family val="3"/>
        <charset val="128"/>
      </rPr>
      <t>　排出をプラス（＋）、吸収をマイナス（－）として表示している。</t>
    </r>
    <phoneticPr fontId="9"/>
  </si>
  <si>
    <r>
      <t xml:space="preserve">1) </t>
    </r>
    <r>
      <rPr>
        <sz val="11"/>
        <rFont val="ＭＳ Ｐゴシック"/>
        <family val="3"/>
        <charset val="128"/>
      </rPr>
      <t>電気を使用し、他の用途に含まれないものが含まれる。例：照明、冷蔵庫、掃除機、テレビなど。</t>
    </r>
    <phoneticPr fontId="9"/>
  </si>
  <si>
    <r>
      <t>2008</t>
    </r>
    <r>
      <rPr>
        <sz val="11"/>
        <rFont val="ＭＳ Ｐゴシック"/>
        <family val="3"/>
        <charset val="128"/>
      </rPr>
      <t>年度</t>
    </r>
  </si>
  <si>
    <r>
      <t>2009</t>
    </r>
    <r>
      <rPr>
        <sz val="11"/>
        <rFont val="ＭＳ Ｐゴシック"/>
        <family val="3"/>
        <charset val="128"/>
      </rPr>
      <t>年度</t>
    </r>
  </si>
  <si>
    <r>
      <t>2010</t>
    </r>
    <r>
      <rPr>
        <sz val="11"/>
        <rFont val="ＭＳ Ｐゴシック"/>
        <family val="3"/>
        <charset val="128"/>
      </rPr>
      <t>年度</t>
    </r>
  </si>
  <si>
    <r>
      <rPr>
        <sz val="11"/>
        <rFont val="ＭＳ Ｐゴシック"/>
        <family val="3"/>
        <charset val="128"/>
      </rPr>
      <t>合計（総排出量）：①</t>
    </r>
    <rPh sb="0" eb="2">
      <t>ゴウケイ</t>
    </rPh>
    <rPh sb="3" eb="4">
      <t>ソウ</t>
    </rPh>
    <rPh sb="4" eb="6">
      <t>ハイシュツ</t>
    </rPh>
    <rPh sb="6" eb="7">
      <t>リョウ</t>
    </rPh>
    <phoneticPr fontId="9"/>
  </si>
  <si>
    <r>
      <rPr>
        <sz val="11"/>
        <rFont val="ＭＳ Ｐゴシック"/>
        <family val="3"/>
        <charset val="128"/>
      </rPr>
      <t>森林吸収源対策
（実績値）</t>
    </r>
    <rPh sb="0" eb="2">
      <t>シンリン</t>
    </rPh>
    <rPh sb="2" eb="5">
      <t>キュウシュウゲン</t>
    </rPh>
    <rPh sb="5" eb="7">
      <t>タイサク</t>
    </rPh>
    <rPh sb="9" eb="12">
      <t>ジッセキチ</t>
    </rPh>
    <phoneticPr fontId="9"/>
  </si>
  <si>
    <r>
      <rPr>
        <sz val="11"/>
        <rFont val="ＭＳ Ｐゴシック"/>
        <family val="3"/>
        <charset val="128"/>
      </rPr>
      <t>都市緑化等</t>
    </r>
    <rPh sb="0" eb="2">
      <t>トシ</t>
    </rPh>
    <rPh sb="2" eb="4">
      <t>リョッカ</t>
    </rPh>
    <rPh sb="4" eb="5">
      <t>トウ</t>
    </rPh>
    <phoneticPr fontId="9"/>
  </si>
  <si>
    <r>
      <rPr>
        <sz val="11"/>
        <rFont val="ＭＳ Ｐゴシック"/>
        <family val="3"/>
        <charset val="128"/>
      </rPr>
      <t>京都メカニズムクレジット：③</t>
    </r>
    <rPh sb="0" eb="2">
      <t>キョウト</t>
    </rPh>
    <phoneticPr fontId="9"/>
  </si>
  <si>
    <r>
      <rPr>
        <sz val="11"/>
        <rFont val="ＭＳ Ｐゴシック"/>
        <family val="3"/>
        <charset val="128"/>
      </rPr>
      <t>注１：目標達成に向けて算入可能な森林等吸収源（森林吸収源対策及び都市緑化等）による吸収量</t>
    </r>
  </si>
  <si>
    <r>
      <rPr>
        <sz val="11"/>
        <rFont val="ＭＳ Ｐゴシック"/>
        <family val="3"/>
        <charset val="128"/>
      </rPr>
      <t>注５：総排出量から差し引ける量のため、基準年総排出量比はマイナス表記</t>
    </r>
  </si>
  <si>
    <r>
      <rPr>
        <b/>
        <sz val="16"/>
        <rFont val="ＭＳ Ｐゴシック"/>
        <family val="3"/>
        <charset val="128"/>
      </rPr>
      <t>第一約束期間におけるガス別・部門別の排出量実績と約束達成状況</t>
    </r>
    <rPh sb="24" eb="26">
      <t>ヤクソク</t>
    </rPh>
    <rPh sb="26" eb="28">
      <t>タッセイ</t>
    </rPh>
    <rPh sb="28" eb="30">
      <t>ジョウキョウ</t>
    </rPh>
    <phoneticPr fontId="9"/>
  </si>
  <si>
    <r>
      <rPr>
        <b/>
        <sz val="11"/>
        <rFont val="ＭＳ Ｐゴシック"/>
        <family val="3"/>
        <charset val="128"/>
      </rPr>
      <t>実際の排出量</t>
    </r>
    <phoneticPr fontId="9"/>
  </si>
  <si>
    <r>
      <rPr>
        <sz val="11"/>
        <rFont val="ＭＳ Ｐゴシック"/>
        <family val="3"/>
        <charset val="128"/>
      </rPr>
      <t>単位：百万トン</t>
    </r>
    <r>
      <rPr>
        <sz val="11"/>
        <rFont val="Century"/>
        <family val="1"/>
      </rPr>
      <t>CO</t>
    </r>
    <r>
      <rPr>
        <vertAlign val="subscript"/>
        <sz val="11"/>
        <rFont val="Century"/>
        <family val="1"/>
      </rPr>
      <t>2</t>
    </r>
    <r>
      <rPr>
        <sz val="11"/>
        <rFont val="ＭＳ Ｐゴシック"/>
        <family val="3"/>
        <charset val="128"/>
      </rPr>
      <t>換算</t>
    </r>
    <rPh sb="10" eb="12">
      <t>カンザン</t>
    </rPh>
    <phoneticPr fontId="9"/>
  </si>
  <si>
    <r>
      <rPr>
        <sz val="11"/>
        <rFont val="ＭＳ Ｐゴシック"/>
        <family val="3"/>
        <charset val="128"/>
      </rPr>
      <t>基準年</t>
    </r>
    <phoneticPr fontId="9"/>
  </si>
  <si>
    <r>
      <t>2011</t>
    </r>
    <r>
      <rPr>
        <sz val="11"/>
        <rFont val="ＭＳ Ｐゴシック"/>
        <family val="3"/>
        <charset val="128"/>
      </rPr>
      <t>年度</t>
    </r>
    <phoneticPr fontId="9"/>
  </si>
  <si>
    <r>
      <t>2012</t>
    </r>
    <r>
      <rPr>
        <sz val="11"/>
        <rFont val="ＭＳ Ｐゴシック"/>
        <family val="3"/>
        <charset val="128"/>
      </rPr>
      <t>年度</t>
    </r>
    <phoneticPr fontId="9"/>
  </si>
  <si>
    <r>
      <rPr>
        <sz val="11"/>
        <rFont val="ＭＳ Ｐゴシック"/>
        <family val="3"/>
        <charset val="128"/>
      </rPr>
      <t>エネルギー起源</t>
    </r>
    <r>
      <rPr>
        <sz val="11"/>
        <rFont val="Century"/>
        <family val="1"/>
      </rPr>
      <t>CO</t>
    </r>
    <r>
      <rPr>
        <vertAlign val="subscript"/>
        <sz val="11"/>
        <rFont val="Century"/>
        <family val="1"/>
      </rPr>
      <t>2</t>
    </r>
    <phoneticPr fontId="9"/>
  </si>
  <si>
    <r>
      <rPr>
        <sz val="10"/>
        <rFont val="ＭＳ Ｐゴシック"/>
        <family val="3"/>
        <charset val="128"/>
      </rPr>
      <t>非エネルギー起源</t>
    </r>
    <r>
      <rPr>
        <sz val="10"/>
        <rFont val="Century"/>
        <family val="1"/>
      </rPr>
      <t>CO</t>
    </r>
    <r>
      <rPr>
        <vertAlign val="subscript"/>
        <sz val="10"/>
        <rFont val="Century"/>
        <family val="1"/>
      </rPr>
      <t>2</t>
    </r>
    <r>
      <rPr>
        <sz val="10"/>
        <rFont val="ＭＳ Ｐゴシック"/>
        <family val="3"/>
        <charset val="128"/>
      </rPr>
      <t xml:space="preserve">、
</t>
    </r>
    <r>
      <rPr>
        <sz val="10"/>
        <rFont val="Century"/>
        <family val="1"/>
      </rPr>
      <t>CH</t>
    </r>
    <r>
      <rPr>
        <vertAlign val="subscript"/>
        <sz val="10"/>
        <rFont val="Century"/>
        <family val="1"/>
      </rPr>
      <t>4</t>
    </r>
    <r>
      <rPr>
        <sz val="10"/>
        <rFont val="ＭＳ Ｐゴシック"/>
        <family val="3"/>
        <charset val="128"/>
      </rPr>
      <t>、</t>
    </r>
    <r>
      <rPr>
        <sz val="10"/>
        <rFont val="Century"/>
        <family val="1"/>
      </rPr>
      <t>N</t>
    </r>
    <r>
      <rPr>
        <vertAlign val="subscript"/>
        <sz val="10"/>
        <rFont val="Century"/>
        <family val="1"/>
      </rPr>
      <t>2</t>
    </r>
    <r>
      <rPr>
        <sz val="10"/>
        <rFont val="Century"/>
        <family val="1"/>
      </rPr>
      <t>O</t>
    </r>
    <phoneticPr fontId="9"/>
  </si>
  <si>
    <r>
      <rPr>
        <sz val="11"/>
        <rFont val="ＭＳ Ｐゴシック"/>
        <family val="3"/>
        <charset val="128"/>
      </rPr>
      <t>非エネルギー起源</t>
    </r>
    <r>
      <rPr>
        <sz val="11"/>
        <rFont val="Century"/>
        <family val="1"/>
      </rPr>
      <t>CO</t>
    </r>
    <r>
      <rPr>
        <vertAlign val="subscript"/>
        <sz val="11"/>
        <rFont val="Century"/>
        <family val="1"/>
      </rPr>
      <t>2</t>
    </r>
    <rPh sb="0" eb="1">
      <t>ヒ</t>
    </rPh>
    <rPh sb="6" eb="8">
      <t>キゲン</t>
    </rPh>
    <phoneticPr fontId="9"/>
  </si>
  <si>
    <r>
      <t>CH</t>
    </r>
    <r>
      <rPr>
        <vertAlign val="subscript"/>
        <sz val="11"/>
        <rFont val="Century"/>
        <family val="1"/>
      </rPr>
      <t>4</t>
    </r>
    <phoneticPr fontId="9"/>
  </si>
  <si>
    <r>
      <t>N</t>
    </r>
    <r>
      <rPr>
        <vertAlign val="subscript"/>
        <sz val="11"/>
        <rFont val="Century"/>
        <family val="1"/>
      </rPr>
      <t>2</t>
    </r>
    <r>
      <rPr>
        <sz val="11"/>
        <rFont val="Century"/>
        <family val="1"/>
      </rPr>
      <t>O</t>
    </r>
    <phoneticPr fontId="9"/>
  </si>
  <si>
    <r>
      <rPr>
        <sz val="11"/>
        <rFont val="ＭＳ Ｐゴシック"/>
        <family val="3"/>
        <charset val="128"/>
      </rPr>
      <t>代替フロン等３ガス</t>
    </r>
    <phoneticPr fontId="9"/>
  </si>
  <si>
    <r>
      <t>SF</t>
    </r>
    <r>
      <rPr>
        <vertAlign val="subscript"/>
        <sz val="11"/>
        <rFont val="Century"/>
        <family val="1"/>
      </rPr>
      <t>6</t>
    </r>
    <phoneticPr fontId="9"/>
  </si>
  <si>
    <r>
      <rPr>
        <b/>
        <sz val="11"/>
        <rFont val="ＭＳ Ｐゴシック"/>
        <family val="3"/>
        <charset val="128"/>
      </rPr>
      <t>実際の総排出量から差し引ける量</t>
    </r>
    <phoneticPr fontId="9"/>
  </si>
  <si>
    <r>
      <rPr>
        <sz val="11"/>
        <rFont val="ＭＳ Ｐゴシック"/>
        <family val="3"/>
        <charset val="128"/>
      </rPr>
      <t>森林等吸収源</t>
    </r>
    <r>
      <rPr>
        <sz val="11"/>
        <rFont val="Century"/>
        <family val="1"/>
      </rPr>
      <t xml:space="preserve"> </t>
    </r>
    <r>
      <rPr>
        <vertAlign val="superscript"/>
        <sz val="11"/>
        <rFont val="ＭＳ Ｐゴシック"/>
        <family val="3"/>
        <charset val="128"/>
      </rPr>
      <t>注１、注７</t>
    </r>
    <r>
      <rPr>
        <sz val="11"/>
        <rFont val="ＭＳ Ｐゴシック"/>
        <family val="3"/>
        <charset val="128"/>
      </rPr>
      <t>：②</t>
    </r>
    <rPh sb="0" eb="2">
      <t>シンリン</t>
    </rPh>
    <rPh sb="2" eb="3">
      <t>トウ</t>
    </rPh>
    <rPh sb="3" eb="6">
      <t>キュウシュウゲン</t>
    </rPh>
    <rPh sb="7" eb="8">
      <t>チュウ</t>
    </rPh>
    <rPh sb="10" eb="11">
      <t>チュウ</t>
    </rPh>
    <phoneticPr fontId="9"/>
  </si>
  <si>
    <r>
      <t xml:space="preserve"> </t>
    </r>
    <r>
      <rPr>
        <vertAlign val="superscript"/>
        <sz val="11"/>
        <rFont val="ＭＳ Ｐゴシック"/>
        <family val="3"/>
        <charset val="128"/>
      </rPr>
      <t>注５</t>
    </r>
    <phoneticPr fontId="9"/>
  </si>
  <si>
    <r>
      <rPr>
        <sz val="11"/>
        <rFont val="ＭＳ Ｐゴシック"/>
        <family val="3"/>
        <charset val="128"/>
      </rPr>
      <t>森林吸収源対策
（算入可能吸収量）</t>
    </r>
    <r>
      <rPr>
        <vertAlign val="superscript"/>
        <sz val="11"/>
        <rFont val="Century"/>
        <family val="1"/>
      </rPr>
      <t xml:space="preserve"> </t>
    </r>
    <r>
      <rPr>
        <vertAlign val="superscript"/>
        <sz val="11"/>
        <rFont val="ＭＳ Ｐゴシック"/>
        <family val="3"/>
        <charset val="128"/>
      </rPr>
      <t>注</t>
    </r>
    <r>
      <rPr>
        <vertAlign val="superscript"/>
        <sz val="11"/>
        <rFont val="Century"/>
        <family val="1"/>
      </rPr>
      <t>2</t>
    </r>
    <rPh sb="0" eb="2">
      <t>シンリン</t>
    </rPh>
    <rPh sb="2" eb="5">
      <t>キュウシュウゲン</t>
    </rPh>
    <rPh sb="5" eb="7">
      <t>タイサク</t>
    </rPh>
    <rPh sb="9" eb="11">
      <t>サンニュウ</t>
    </rPh>
    <rPh sb="11" eb="13">
      <t>カノウ</t>
    </rPh>
    <rPh sb="13" eb="15">
      <t>キュウシュウ</t>
    </rPh>
    <rPh sb="15" eb="16">
      <t>リョウ</t>
    </rPh>
    <rPh sb="16" eb="17">
      <t>ウエゴ</t>
    </rPh>
    <phoneticPr fontId="9"/>
  </si>
  <si>
    <r>
      <rPr>
        <sz val="11"/>
        <rFont val="ＭＳ Ｐゴシック"/>
        <family val="3"/>
        <charset val="128"/>
      </rPr>
      <t>政府取得</t>
    </r>
    <r>
      <rPr>
        <sz val="11"/>
        <rFont val="Century"/>
        <family val="1"/>
      </rPr>
      <t xml:space="preserve"> </t>
    </r>
    <r>
      <rPr>
        <vertAlign val="superscript"/>
        <sz val="11"/>
        <rFont val="ＭＳ Ｐゴシック"/>
        <family val="3"/>
        <charset val="128"/>
      </rPr>
      <t>注３</t>
    </r>
    <rPh sb="0" eb="2">
      <t>セイフ</t>
    </rPh>
    <rPh sb="2" eb="4">
      <t>シュトク</t>
    </rPh>
    <phoneticPr fontId="9"/>
  </si>
  <si>
    <r>
      <rPr>
        <sz val="11"/>
        <rFont val="ＭＳ Ｐゴシック"/>
        <family val="3"/>
        <charset val="128"/>
      </rPr>
      <t>民間取得</t>
    </r>
    <r>
      <rPr>
        <sz val="11"/>
        <rFont val="Century"/>
        <family val="1"/>
      </rPr>
      <t xml:space="preserve"> </t>
    </r>
    <r>
      <rPr>
        <vertAlign val="superscript"/>
        <sz val="11"/>
        <rFont val="ＭＳ Ｐゴシック"/>
        <family val="3"/>
        <charset val="128"/>
      </rPr>
      <t>注４</t>
    </r>
    <rPh sb="0" eb="2">
      <t>ミンカン</t>
    </rPh>
    <rPh sb="2" eb="4">
      <t>シュトク</t>
    </rPh>
    <rPh sb="5" eb="6">
      <t>チュウ</t>
    </rPh>
    <phoneticPr fontId="9"/>
  </si>
  <si>
    <r>
      <rPr>
        <sz val="11"/>
        <rFont val="ＭＳ Ｐゴシック"/>
        <family val="3"/>
        <charset val="128"/>
      </rPr>
      <t>①</t>
    </r>
    <r>
      <rPr>
        <sz val="11"/>
        <rFont val="Century"/>
        <family val="1"/>
      </rPr>
      <t>-</t>
    </r>
    <r>
      <rPr>
        <sz val="11"/>
        <rFont val="ＭＳ Ｐゴシック"/>
        <family val="3"/>
        <charset val="128"/>
      </rPr>
      <t>（②＋③）</t>
    </r>
    <phoneticPr fontId="9"/>
  </si>
  <si>
    <r>
      <rPr>
        <b/>
        <sz val="18"/>
        <rFont val="ＭＳ Ｐゴシック"/>
        <family val="3"/>
        <charset val="128"/>
      </rPr>
      <t>＜</t>
    </r>
    <phoneticPr fontId="9"/>
  </si>
  <si>
    <r>
      <t xml:space="preserve"> </t>
    </r>
    <r>
      <rPr>
        <vertAlign val="superscript"/>
        <sz val="11"/>
        <rFont val="ＭＳ Ｐゴシック"/>
        <family val="3"/>
        <charset val="128"/>
      </rPr>
      <t>注６</t>
    </r>
    <phoneticPr fontId="9"/>
  </si>
  <si>
    <r>
      <rPr>
        <sz val="11"/>
        <rFont val="ＭＳ Ｐゴシック"/>
        <family val="3"/>
        <charset val="128"/>
      </rPr>
      <t>注２：５カ年の森林吸収量が我が国に設定されている算入上限値（５カ年で</t>
    </r>
    <r>
      <rPr>
        <sz val="11"/>
        <rFont val="Century"/>
        <family val="1"/>
      </rPr>
      <t>2</t>
    </r>
    <r>
      <rPr>
        <sz val="11"/>
        <rFont val="ＭＳ Ｐゴシック"/>
        <family val="3"/>
        <charset val="128"/>
      </rPr>
      <t>億</t>
    </r>
    <r>
      <rPr>
        <sz val="11"/>
        <rFont val="Century"/>
        <family val="1"/>
      </rPr>
      <t>3,830</t>
    </r>
    <r>
      <rPr>
        <sz val="11"/>
        <rFont val="ＭＳ Ｐゴシック"/>
        <family val="3"/>
        <charset val="128"/>
      </rPr>
      <t>万トン）を上回ったため、算入上限値の年平均値</t>
    </r>
  </si>
  <si>
    <r>
      <rPr>
        <sz val="11"/>
        <rFont val="ＭＳ Ｐゴシック"/>
        <family val="3"/>
        <charset val="128"/>
      </rPr>
      <t>注６：京都議定書の目標達成に係る最終的な排出量・吸収量は、</t>
    </r>
    <r>
      <rPr>
        <sz val="11"/>
        <rFont val="Century"/>
        <family val="1"/>
      </rPr>
      <t>2014</t>
    </r>
    <r>
      <rPr>
        <sz val="11"/>
        <rFont val="ＭＳ Ｐゴシック"/>
        <family val="3"/>
        <charset val="128"/>
      </rPr>
      <t>年度に実施される国連気候変動枠組条約及び京都議定書下での審査の結果を踏まえ確定される。</t>
    </r>
    <phoneticPr fontId="9"/>
  </si>
  <si>
    <r>
      <rPr>
        <sz val="11"/>
        <rFont val="ＭＳ Ｐゴシック"/>
        <family val="3"/>
        <charset val="128"/>
      </rPr>
      <t>　　　また、京都メカニズムクレジットも、第一約束期間の調整期間終了後に確定する（</t>
    </r>
    <r>
      <rPr>
        <sz val="11"/>
        <rFont val="Century"/>
        <family val="1"/>
      </rPr>
      <t>2015</t>
    </r>
    <r>
      <rPr>
        <sz val="11"/>
        <rFont val="ＭＳ Ｐゴシック"/>
        <family val="3"/>
        <charset val="128"/>
      </rPr>
      <t>年後半以降の見通し）。</t>
    </r>
    <phoneticPr fontId="9"/>
  </si>
  <si>
    <r>
      <rPr>
        <sz val="11"/>
        <rFont val="ＭＳ Ｐゴシック"/>
        <family val="3"/>
        <charset val="128"/>
      </rPr>
      <t>注７：森林等吸収源</t>
    </r>
    <r>
      <rPr>
        <sz val="11"/>
        <rFont val="Century"/>
        <family val="1"/>
      </rPr>
      <t xml:space="preserve"> </t>
    </r>
    <r>
      <rPr>
        <sz val="11"/>
        <rFont val="ＭＳ Ｐゴシック"/>
        <family val="3"/>
        <charset val="128"/>
      </rPr>
      <t>吸収をプラス（＋）、排出をマイナス（－）として表示している。</t>
    </r>
    <rPh sb="3" eb="4">
      <t>モリ</t>
    </rPh>
    <rPh sb="20" eb="22">
      <t>ハイシュツ</t>
    </rPh>
    <phoneticPr fontId="9"/>
  </si>
  <si>
    <t>9.CO2-Share-2012</t>
    <phoneticPr fontId="9"/>
  </si>
  <si>
    <r>
      <t>2012</t>
    </r>
    <r>
      <rPr>
        <sz val="11"/>
        <rFont val="ＭＳ Ｐゴシック"/>
        <family val="3"/>
        <charset val="128"/>
      </rPr>
      <t>年度の部門別</t>
    </r>
    <r>
      <rPr>
        <sz val="11"/>
        <rFont val="Times New Roman"/>
        <family val="1"/>
      </rPr>
      <t>CO</t>
    </r>
    <r>
      <rPr>
        <vertAlign val="subscript"/>
        <sz val="11"/>
        <rFont val="Times New Roman"/>
        <family val="1"/>
      </rPr>
      <t xml:space="preserve">2 </t>
    </r>
    <r>
      <rPr>
        <sz val="11"/>
        <rFont val="ＭＳ Ｐゴシック"/>
        <family val="3"/>
        <charset val="128"/>
      </rPr>
      <t>排出量のシェア</t>
    </r>
    <rPh sb="4" eb="6">
      <t>ネンド</t>
    </rPh>
    <rPh sb="7" eb="9">
      <t>ブモン</t>
    </rPh>
    <rPh sb="9" eb="10">
      <t>ベツ</t>
    </rPh>
    <rPh sb="14" eb="17">
      <t>ハイシュツリョウ</t>
    </rPh>
    <phoneticPr fontId="9"/>
  </si>
  <si>
    <r>
      <rPr>
        <sz val="11"/>
        <rFont val="ＭＳ Ｐ明朝"/>
        <family val="1"/>
        <charset val="128"/>
      </rPr>
      <t>注８：間接排出量（</t>
    </r>
    <r>
      <rPr>
        <sz val="11"/>
        <rFont val="ＭＳ Ｐ明朝"/>
        <family val="1"/>
        <charset val="128"/>
      </rPr>
      <t>電気・熱配分後）</t>
    </r>
    <rPh sb="0" eb="1">
      <t>チュウ</t>
    </rPh>
    <phoneticPr fontId="9"/>
  </si>
  <si>
    <r>
      <rPr>
        <sz val="11"/>
        <rFont val="ＭＳ Ｐゴシック"/>
        <family val="3"/>
        <charset val="128"/>
      </rPr>
      <t>産業部門</t>
    </r>
    <r>
      <rPr>
        <sz val="11"/>
        <rFont val="Century"/>
        <family val="1"/>
      </rPr>
      <t xml:space="preserve"> </t>
    </r>
    <r>
      <rPr>
        <vertAlign val="superscript"/>
        <sz val="11"/>
        <rFont val="ＭＳ Ｐゴシック"/>
        <family val="3"/>
        <charset val="128"/>
      </rPr>
      <t>注</t>
    </r>
    <r>
      <rPr>
        <vertAlign val="superscript"/>
        <sz val="11"/>
        <rFont val="Century"/>
        <family val="1"/>
      </rPr>
      <t>8</t>
    </r>
    <rPh sb="0" eb="2">
      <t>サンギョウ</t>
    </rPh>
    <rPh sb="2" eb="4">
      <t>ブモン</t>
    </rPh>
    <rPh sb="5" eb="6">
      <t>チュウ</t>
    </rPh>
    <phoneticPr fontId="9"/>
  </si>
  <si>
    <r>
      <rPr>
        <sz val="11"/>
        <rFont val="ＭＳ Ｐゴシック"/>
        <family val="3"/>
        <charset val="128"/>
      </rPr>
      <t>運輸部門</t>
    </r>
    <r>
      <rPr>
        <sz val="11"/>
        <rFont val="Century"/>
        <family val="1"/>
      </rPr>
      <t xml:space="preserve"> </t>
    </r>
    <r>
      <rPr>
        <vertAlign val="superscript"/>
        <sz val="11"/>
        <rFont val="ＭＳ Ｐゴシック"/>
        <family val="3"/>
        <charset val="128"/>
      </rPr>
      <t>注</t>
    </r>
    <r>
      <rPr>
        <vertAlign val="superscript"/>
        <sz val="11"/>
        <rFont val="Century"/>
        <family val="1"/>
      </rPr>
      <t>8</t>
    </r>
    <rPh sb="0" eb="2">
      <t>ウンユ</t>
    </rPh>
    <rPh sb="2" eb="4">
      <t>ブモン</t>
    </rPh>
    <rPh sb="5" eb="6">
      <t>チュウ</t>
    </rPh>
    <phoneticPr fontId="9"/>
  </si>
  <si>
    <r>
      <rPr>
        <sz val="11"/>
        <rFont val="ＭＳ Ｐゴシック"/>
        <family val="3"/>
        <charset val="128"/>
      </rPr>
      <t>業務その他部門</t>
    </r>
    <r>
      <rPr>
        <sz val="11"/>
        <rFont val="Century"/>
        <family val="1"/>
      </rPr>
      <t xml:space="preserve"> </t>
    </r>
    <r>
      <rPr>
        <vertAlign val="superscript"/>
        <sz val="11"/>
        <rFont val="ＭＳ Ｐゴシック"/>
        <family val="3"/>
        <charset val="128"/>
      </rPr>
      <t>注</t>
    </r>
    <r>
      <rPr>
        <vertAlign val="superscript"/>
        <sz val="11"/>
        <rFont val="Century"/>
        <family val="1"/>
      </rPr>
      <t>8</t>
    </r>
    <rPh sb="0" eb="2">
      <t>ギョウム</t>
    </rPh>
    <rPh sb="4" eb="5">
      <t>タ</t>
    </rPh>
    <rPh sb="5" eb="7">
      <t>ブモン</t>
    </rPh>
    <rPh sb="8" eb="9">
      <t>チュウ</t>
    </rPh>
    <phoneticPr fontId="9"/>
  </si>
  <si>
    <r>
      <rPr>
        <sz val="11"/>
        <rFont val="ＭＳ Ｐゴシック"/>
        <family val="3"/>
        <charset val="128"/>
      </rPr>
      <t>家庭部門</t>
    </r>
    <r>
      <rPr>
        <sz val="11"/>
        <rFont val="Century"/>
        <family val="1"/>
      </rPr>
      <t xml:space="preserve"> </t>
    </r>
    <r>
      <rPr>
        <vertAlign val="superscript"/>
        <sz val="11"/>
        <rFont val="ＭＳ Ｐゴシック"/>
        <family val="3"/>
        <charset val="128"/>
      </rPr>
      <t>注</t>
    </r>
    <r>
      <rPr>
        <vertAlign val="superscript"/>
        <sz val="11"/>
        <rFont val="Century"/>
        <family val="1"/>
      </rPr>
      <t>8</t>
    </r>
    <rPh sb="0" eb="2">
      <t>カテイ</t>
    </rPh>
    <rPh sb="2" eb="4">
      <t>ブモン</t>
    </rPh>
    <rPh sb="5" eb="6">
      <t>チュウ</t>
    </rPh>
    <phoneticPr fontId="9"/>
  </si>
  <si>
    <r>
      <rPr>
        <sz val="11"/>
        <rFont val="ＭＳ Ｐゴシック"/>
        <family val="3"/>
        <charset val="128"/>
      </rPr>
      <t>エネルギー転換部門</t>
    </r>
    <r>
      <rPr>
        <sz val="11"/>
        <rFont val="Century"/>
        <family val="1"/>
      </rPr>
      <t xml:space="preserve"> </t>
    </r>
    <r>
      <rPr>
        <vertAlign val="superscript"/>
        <sz val="11"/>
        <rFont val="ＭＳ Ｐゴシック"/>
        <family val="3"/>
        <charset val="128"/>
      </rPr>
      <t>注</t>
    </r>
    <r>
      <rPr>
        <vertAlign val="superscript"/>
        <sz val="11"/>
        <rFont val="Century"/>
        <family val="1"/>
      </rPr>
      <t>8</t>
    </r>
    <rPh sb="5" eb="7">
      <t>テンカン</t>
    </rPh>
    <rPh sb="7" eb="9">
      <t>ブモン</t>
    </rPh>
    <rPh sb="10" eb="11">
      <t>チュウ</t>
    </rPh>
    <phoneticPr fontId="9"/>
  </si>
  <si>
    <r>
      <rPr>
        <sz val="11"/>
        <rFont val="ＭＳ Ｐゴシック"/>
        <family val="3"/>
        <charset val="128"/>
      </rPr>
      <t>注３：平成</t>
    </r>
    <r>
      <rPr>
        <sz val="11"/>
        <rFont val="Century"/>
        <family val="1"/>
      </rPr>
      <t>25</t>
    </r>
    <r>
      <rPr>
        <sz val="11"/>
        <rFont val="ＭＳ Ｐゴシック"/>
        <family val="3"/>
        <charset val="128"/>
      </rPr>
      <t>年度末時点での京都メカニズムクレジット取得事業によるクレジットの総取得量（</t>
    </r>
    <r>
      <rPr>
        <sz val="11"/>
        <rFont val="Century"/>
        <family val="1"/>
      </rPr>
      <t>9,749.3</t>
    </r>
    <r>
      <rPr>
        <sz val="11"/>
        <rFont val="ＭＳ Ｐゴシック"/>
        <family val="3"/>
        <charset val="128"/>
      </rPr>
      <t>万トン）を５カ年で割った値</t>
    </r>
    <rPh sb="40" eb="42">
      <t>シュトク</t>
    </rPh>
    <phoneticPr fontId="9"/>
  </si>
  <si>
    <r>
      <rPr>
        <sz val="11"/>
        <rFont val="ＭＳ Ｐゴシック"/>
        <family val="3"/>
        <charset val="128"/>
      </rPr>
      <t>注４：電気事業連合会のクレジット量（「電気事業における環境行動計画（</t>
    </r>
    <r>
      <rPr>
        <sz val="11"/>
        <rFont val="Century"/>
        <family val="1"/>
      </rPr>
      <t>2013</t>
    </r>
    <r>
      <rPr>
        <sz val="11"/>
        <rFont val="ＭＳ Ｐゴシック"/>
        <family val="3"/>
        <charset val="128"/>
      </rPr>
      <t>年度版）」より）を５カ年で割った値</t>
    </r>
    <rPh sb="49" eb="50">
      <t>ネン</t>
    </rPh>
    <rPh sb="51" eb="52">
      <t>ワ</t>
    </rPh>
    <rPh sb="54" eb="55">
      <t>アタイ</t>
    </rPh>
    <phoneticPr fontId="9"/>
  </si>
  <si>
    <t>　　発電と熱の生産に伴う排出量を消費量に応じて</t>
    <rPh sb="2" eb="4">
      <t>ハツデン</t>
    </rPh>
    <rPh sb="5" eb="6">
      <t>ネツ</t>
    </rPh>
    <rPh sb="7" eb="9">
      <t>セイサン</t>
    </rPh>
    <rPh sb="10" eb="11">
      <t>トモナ</t>
    </rPh>
    <rPh sb="12" eb="15">
      <t>ハイシュツリョウ</t>
    </rPh>
    <rPh sb="16" eb="19">
      <t>ショウヒリョウ</t>
    </rPh>
    <rPh sb="20" eb="21">
      <t>オウ</t>
    </rPh>
    <phoneticPr fontId="9"/>
  </si>
  <si>
    <r>
      <t>1990-1993</t>
    </r>
    <r>
      <rPr>
        <sz val="11"/>
        <rFont val="ＭＳ Ｐ明朝"/>
        <family val="1"/>
        <charset val="128"/>
      </rPr>
      <t>：内閣府「平成</t>
    </r>
    <r>
      <rPr>
        <sz val="11"/>
        <rFont val="Century"/>
        <family val="1"/>
      </rPr>
      <t>17</t>
    </r>
    <r>
      <rPr>
        <sz val="11"/>
        <rFont val="ＭＳ Ｐ明朝"/>
        <family val="1"/>
        <charset val="128"/>
      </rPr>
      <t>年基準支出系列簡易遡及」</t>
    </r>
    <r>
      <rPr>
        <sz val="11"/>
        <rFont val="Century"/>
        <family val="1"/>
      </rPr>
      <t xml:space="preserve">
1994-</t>
    </r>
    <r>
      <rPr>
        <sz val="11"/>
        <rFont val="ＭＳ Ｐ明朝"/>
        <family val="1"/>
        <charset val="128"/>
      </rPr>
      <t>：内閣府「国民経済計算年報」（確報）</t>
    </r>
    <phoneticPr fontId="9"/>
  </si>
  <si>
    <r>
      <t xml:space="preserve">GDP  </t>
    </r>
    <r>
      <rPr>
        <sz val="11"/>
        <rFont val="ＭＳ Ｐ明朝"/>
        <family val="1"/>
        <charset val="128"/>
      </rPr>
      <t>（支出側、実質：連鎖方式</t>
    </r>
    <r>
      <rPr>
        <sz val="11"/>
        <rFont val="Century"/>
        <family val="1"/>
      </rPr>
      <t>[2005</t>
    </r>
    <r>
      <rPr>
        <sz val="11"/>
        <rFont val="ＭＳ Ｐ明朝"/>
        <family val="1"/>
        <charset val="128"/>
      </rPr>
      <t>年基準</t>
    </r>
    <r>
      <rPr>
        <sz val="11"/>
        <rFont val="Century"/>
        <family val="1"/>
      </rPr>
      <t>]</t>
    </r>
    <r>
      <rPr>
        <sz val="11"/>
        <rFont val="ＭＳ Ｐ明朝"/>
        <family val="1"/>
        <charset val="128"/>
      </rPr>
      <t>）</t>
    </r>
    <phoneticPr fontId="9"/>
  </si>
  <si>
    <r>
      <t>GDP</t>
    </r>
    <r>
      <rPr>
        <sz val="10"/>
        <rFont val="Century"/>
        <family val="1"/>
      </rPr>
      <t/>
    </r>
    <phoneticPr fontId="9"/>
  </si>
  <si>
    <t>廃棄物（その他）</t>
    <rPh sb="0" eb="3">
      <t>ハイキブツ</t>
    </rPh>
    <rPh sb="6" eb="7">
      <t>タ</t>
    </rPh>
    <phoneticPr fontId="9"/>
  </si>
</sst>
</file>

<file path=xl/styles.xml><?xml version="1.0" encoding="utf-8"?>
<styleSheet xmlns="http://schemas.openxmlformats.org/spreadsheetml/2006/main">
  <numFmts count="31">
    <numFmt numFmtId="176" formatCode="#,##0_ "/>
    <numFmt numFmtId="177" formatCode="#,##0.0_ "/>
    <numFmt numFmtId="178" formatCode="0.0_ "/>
    <numFmt numFmtId="179" formatCode="0.0%"/>
    <numFmt numFmtId="180" formatCode="0.00_ "/>
    <numFmt numFmtId="181" formatCode="0.00_);\(0.00\)"/>
    <numFmt numFmtId="182" formatCode="0.000_);\(0.000\)"/>
    <numFmt numFmtId="183" formatCode="#,##0.0000"/>
    <numFmt numFmtId="184" formatCode="#,##0.00_ "/>
    <numFmt numFmtId="185" formatCode="#,##0.0%;[Red]\-#,##0.0%"/>
    <numFmt numFmtId="186" formatCode="0.0000000000_ "/>
    <numFmt numFmtId="187" formatCode="#,##0.00_ ;[Red]\-#,##0.00\ "/>
    <numFmt numFmtId="188" formatCode="#,##0.00_);[Red]\(#,##0.00\)"/>
    <numFmt numFmtId="189" formatCode="#,##0_);[Red]\(#,##0\)"/>
    <numFmt numFmtId="190" formatCode="#,##0.00000_ "/>
    <numFmt numFmtId="191" formatCode="#,##0.000000_ "/>
    <numFmt numFmtId="192" formatCode="#,##0.00000000_ "/>
    <numFmt numFmtId="193" formatCode="#0.0%;[Red]\-#0.0%"/>
    <numFmt numFmtId="194" formatCode="#,##0.000_ "/>
    <numFmt numFmtId="195" formatCode="0.0000%"/>
    <numFmt numFmtId="196" formatCode="#,##0.0000_);[Red]\(#,##0.0000\)"/>
    <numFmt numFmtId="197" formatCode="#,##0_ ;[Red]\-#,##0\ "/>
    <numFmt numFmtId="198" formatCode="#,##0.00000000_ ;[Red]\-#,##0.00000000\ "/>
    <numFmt numFmtId="199" formatCode="0.E+00"/>
    <numFmt numFmtId="200" formatCode="0.0E+00"/>
    <numFmt numFmtId="201" formatCode="0;_峿"/>
    <numFmt numFmtId="202" formatCode="yyyy/m/d;@"/>
    <numFmt numFmtId="203" formatCode="0.000%"/>
    <numFmt numFmtId="204" formatCode="#,##0.0;[Red]\-#,##0.0"/>
    <numFmt numFmtId="205" formatCode="\(\+0.0%\);\ \(\-0.0%\)"/>
    <numFmt numFmtId="206" formatCode="\+0.0;\ \-0.0"/>
  </numFmts>
  <fonts count="74">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6"/>
      <name val="ＭＳ Ｐ明朝"/>
      <family val="1"/>
      <charset val="128"/>
    </font>
    <font>
      <sz val="10"/>
      <name val="Century"/>
      <family val="1"/>
    </font>
    <font>
      <sz val="11"/>
      <name val="ＭＳ Ｐ明朝"/>
      <family val="1"/>
      <charset val="128"/>
    </font>
    <font>
      <b/>
      <sz val="11"/>
      <name val="Century"/>
      <family val="1"/>
    </font>
    <font>
      <b/>
      <sz val="9"/>
      <color indexed="81"/>
      <name val="ＭＳ Ｐゴシック"/>
      <family val="3"/>
      <charset val="128"/>
    </font>
    <font>
      <sz val="9"/>
      <color indexed="81"/>
      <name val="ＭＳ Ｐゴシック"/>
      <family val="3"/>
      <charset val="128"/>
    </font>
    <font>
      <sz val="11"/>
      <name val="明朝"/>
      <family val="1"/>
      <charset val="128"/>
    </font>
    <font>
      <sz val="18"/>
      <name val="ＨＧｺﾞｼｯｸE-PRO"/>
      <family val="3"/>
      <charset val="128"/>
    </font>
    <font>
      <sz val="16"/>
      <name val="ＨＧｺﾞｼｯｸE-PRO"/>
      <family val="3"/>
      <charset val="128"/>
    </font>
    <font>
      <sz val="12"/>
      <name val="ＭＳ Ｐゴシック"/>
      <family val="3"/>
      <charset val="128"/>
    </font>
    <font>
      <sz val="11"/>
      <name val="Times New Roman"/>
      <family val="1"/>
    </font>
    <font>
      <sz val="10"/>
      <name val="Times New Roman"/>
      <family val="1"/>
    </font>
    <font>
      <sz val="12"/>
      <name val="Times New Roman"/>
      <family val="1"/>
    </font>
    <font>
      <sz val="9"/>
      <color indexed="8"/>
      <name val="Times New Roman"/>
      <family val="1"/>
    </font>
    <font>
      <sz val="14"/>
      <name val="ＭＳ 明朝"/>
      <family val="1"/>
      <charset val="128"/>
    </font>
    <font>
      <sz val="11"/>
      <color indexed="55"/>
      <name val="Century"/>
      <family val="1"/>
    </font>
    <font>
      <sz val="9"/>
      <name val="ＭＳ Ｐ明朝"/>
      <family val="1"/>
      <charset val="128"/>
    </font>
    <font>
      <sz val="11"/>
      <color indexed="8"/>
      <name val="ＭＳ Ｐゴシック"/>
      <family val="3"/>
      <charset val="128"/>
    </font>
    <font>
      <vertAlign val="superscript"/>
      <sz val="11"/>
      <name val="ＭＳ Ｐ明朝"/>
      <family val="1"/>
      <charset val="128"/>
    </font>
    <font>
      <b/>
      <sz val="11"/>
      <name val="ＭＳ 明朝"/>
      <family val="1"/>
      <charset val="128"/>
    </font>
    <font>
      <b/>
      <sz val="16"/>
      <name val="ＭＳ Ｐゴシック"/>
      <family val="3"/>
      <charset val="128"/>
    </font>
    <font>
      <u/>
      <sz val="11"/>
      <color indexed="12"/>
      <name val="Times New Roman"/>
      <family val="1"/>
    </font>
    <font>
      <vertAlign val="subscript"/>
      <sz val="11"/>
      <name val="Times New Roman"/>
      <family val="1"/>
    </font>
    <font>
      <b/>
      <sz val="16"/>
      <name val="Times New Roman"/>
      <family val="1"/>
    </font>
    <font>
      <sz val="11"/>
      <color indexed="8"/>
      <name val="Times New Roman"/>
      <family val="1"/>
    </font>
    <font>
      <b/>
      <sz val="16"/>
      <color indexed="8"/>
      <name val="ＭＳ Ｐゴシック"/>
      <family val="3"/>
      <charset val="128"/>
    </font>
    <font>
      <b/>
      <vertAlign val="subscript"/>
      <sz val="16"/>
      <name val="ＭＳ Ｐゴシック"/>
      <family val="3"/>
      <charset val="128"/>
    </font>
    <font>
      <sz val="12"/>
      <name val="Century"/>
      <family val="1"/>
    </font>
    <font>
      <vertAlign val="subscript"/>
      <sz val="12"/>
      <name val="Century"/>
      <family val="1"/>
    </font>
    <font>
      <sz val="9"/>
      <name val="Century"/>
      <family val="1"/>
    </font>
    <font>
      <sz val="11"/>
      <color indexed="8"/>
      <name val="Century"/>
      <family val="1"/>
    </font>
    <font>
      <vertAlign val="superscript"/>
      <sz val="11"/>
      <color indexed="8"/>
      <name val="Century"/>
      <family val="1"/>
    </font>
    <font>
      <vertAlign val="subscript"/>
      <sz val="11"/>
      <color indexed="8"/>
      <name val="Century"/>
      <family val="1"/>
    </font>
    <font>
      <vertAlign val="superscript"/>
      <sz val="11"/>
      <name val="Century"/>
      <family val="1"/>
    </font>
    <font>
      <sz val="8"/>
      <name val="ＭＳ Ｐ明朝"/>
      <family val="1"/>
      <charset val="128"/>
    </font>
    <font>
      <sz val="8"/>
      <name val="Century"/>
      <family val="1"/>
    </font>
    <font>
      <sz val="8"/>
      <name val="Times New Roman"/>
      <family val="1"/>
    </font>
    <font>
      <b/>
      <sz val="16"/>
      <name val="Century"/>
      <family val="1"/>
    </font>
    <font>
      <sz val="16"/>
      <name val="Century"/>
      <family val="1"/>
    </font>
    <font>
      <vertAlign val="superscript"/>
      <sz val="11"/>
      <name val="ＭＳ Ｐゴシック"/>
      <family val="3"/>
      <charset val="128"/>
    </font>
    <font>
      <b/>
      <sz val="16"/>
      <name val="ＭＳ Ｐゴシック"/>
      <family val="3"/>
      <charset val="128"/>
      <scheme val="minor"/>
    </font>
    <font>
      <sz val="11"/>
      <name val="ＭＳ Ｐゴシック"/>
      <family val="3"/>
      <charset val="128"/>
      <scheme val="minor"/>
    </font>
    <font>
      <b/>
      <sz val="16"/>
      <name val="ＭＳ Ｐゴシック"/>
      <family val="3"/>
      <charset val="128"/>
      <scheme val="major"/>
    </font>
    <font>
      <sz val="11"/>
      <color rgb="FFFF0000"/>
      <name val="Century"/>
      <family val="1"/>
    </font>
    <font>
      <sz val="12"/>
      <name val="ＭＳ Ｐゴシック"/>
      <family val="3"/>
      <charset val="128"/>
      <scheme val="minor"/>
    </font>
    <font>
      <b/>
      <sz val="11"/>
      <name val="ＭＳ Ｐゴシック"/>
      <family val="3"/>
      <charset val="128"/>
    </font>
    <font>
      <sz val="10"/>
      <name val="ＭＳ Ｐゴシック"/>
      <family val="3"/>
      <charset val="128"/>
    </font>
    <font>
      <b/>
      <sz val="8"/>
      <name val="ＭＳ Ｐゴシック"/>
      <family val="3"/>
      <charset val="128"/>
    </font>
    <font>
      <sz val="11"/>
      <color theme="1"/>
      <name val="ＭＳ Ｐゴシック"/>
      <family val="3"/>
      <charset val="128"/>
      <scheme val="minor"/>
    </font>
    <font>
      <b/>
      <sz val="18"/>
      <name val="ＭＳ Ｐゴシック"/>
      <family val="3"/>
      <charset val="128"/>
    </font>
    <font>
      <b/>
      <sz val="12"/>
      <name val="Century"/>
      <family val="1"/>
    </font>
    <font>
      <b/>
      <sz val="10"/>
      <name val="Century"/>
      <family val="1"/>
    </font>
    <font>
      <vertAlign val="subscript"/>
      <sz val="10"/>
      <name val="Century"/>
      <family val="1"/>
    </font>
    <font>
      <sz val="8"/>
      <color rgb="FFFF0000"/>
      <name val="Century"/>
      <family val="1"/>
    </font>
    <font>
      <b/>
      <sz val="9"/>
      <name val="Century"/>
      <family val="1"/>
    </font>
    <font>
      <b/>
      <vertAlign val="superscript"/>
      <sz val="11"/>
      <name val="Century"/>
      <family val="1"/>
    </font>
    <font>
      <b/>
      <sz val="18"/>
      <name val="Century"/>
      <family val="1"/>
    </font>
    <font>
      <b/>
      <sz val="14"/>
      <name val="Century"/>
      <family val="1"/>
    </font>
    <font>
      <sz val="11"/>
      <color theme="0"/>
      <name val="Century"/>
      <family val="1"/>
    </font>
    <font>
      <sz val="11"/>
      <color theme="0"/>
      <name val="ＭＳ Ｐゴシック"/>
      <family val="3"/>
      <charset val="128"/>
    </font>
  </fonts>
  <fills count="70">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26"/>
        <bgColor indexed="64"/>
      </patternFill>
    </fill>
    <fill>
      <patternFill patternType="solid">
        <fgColor indexed="45"/>
        <bgColor indexed="64"/>
      </patternFill>
    </fill>
    <fill>
      <patternFill patternType="solid">
        <fgColor indexed="44"/>
        <bgColor indexed="64"/>
      </patternFill>
    </fill>
    <fill>
      <patternFill patternType="lightGrid">
        <fgColor indexed="9"/>
        <bgColor indexed="26"/>
      </patternFill>
    </fill>
    <fill>
      <patternFill patternType="solid">
        <fgColor indexed="9"/>
        <bgColor indexed="8"/>
      </patternFill>
    </fill>
    <fill>
      <patternFill patternType="lightGrid">
        <fgColor indexed="9"/>
        <bgColor indexed="41"/>
      </patternFill>
    </fill>
    <fill>
      <patternFill patternType="darkUp">
        <fgColor indexed="9"/>
        <bgColor indexed="41"/>
      </patternFill>
    </fill>
    <fill>
      <patternFill patternType="lightGrid">
        <fgColor indexed="9"/>
        <bgColor indexed="31"/>
      </patternFill>
    </fill>
    <fill>
      <patternFill patternType="darkUp">
        <fgColor indexed="9"/>
        <bgColor indexed="31"/>
      </patternFill>
    </fill>
    <fill>
      <patternFill patternType="lightGrid">
        <fgColor indexed="9"/>
        <bgColor indexed="47"/>
      </patternFill>
    </fill>
    <fill>
      <patternFill patternType="solid">
        <fgColor indexed="26"/>
        <bgColor indexed="8"/>
      </patternFill>
    </fill>
    <fill>
      <patternFill patternType="solid">
        <fgColor indexed="43"/>
        <bgColor indexed="8"/>
      </patternFill>
    </fill>
    <fill>
      <patternFill patternType="lightGrid">
        <fgColor indexed="9"/>
        <bgColor indexed="43"/>
      </patternFill>
    </fill>
    <fill>
      <patternFill patternType="lightUp">
        <fgColor indexed="9"/>
        <bgColor indexed="47"/>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1"/>
        <bgColor indexed="26"/>
      </patternFill>
    </fill>
    <fill>
      <patternFill patternType="solid">
        <fgColor indexed="31"/>
        <bgColor indexed="26"/>
      </patternFill>
    </fill>
    <fill>
      <patternFill patternType="solid">
        <fgColor indexed="47"/>
        <bgColor indexed="26"/>
      </patternFill>
    </fill>
    <fill>
      <patternFill patternType="solid">
        <fgColor indexed="22"/>
        <bgColor indexed="26"/>
      </patternFill>
    </fill>
    <fill>
      <patternFill patternType="lightGrid">
        <fgColor indexed="26"/>
        <bgColor indexed="9"/>
      </patternFill>
    </fill>
    <fill>
      <patternFill patternType="solid">
        <fgColor indexed="44"/>
        <bgColor indexed="26"/>
      </patternFill>
    </fill>
    <fill>
      <patternFill patternType="solid">
        <fgColor indexed="44"/>
        <bgColor indexed="13"/>
      </patternFill>
    </fill>
    <fill>
      <patternFill patternType="solid">
        <fgColor indexed="9"/>
        <bgColor indexed="44"/>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66"/>
        <bgColor indexed="64"/>
      </patternFill>
    </fill>
    <fill>
      <patternFill patternType="solid">
        <fgColor rgb="FF99CCFF"/>
        <bgColor indexed="64"/>
      </patternFill>
    </fill>
    <fill>
      <patternFill patternType="solid">
        <fgColor rgb="FF99CCFF"/>
        <bgColor indexed="8"/>
      </patternFill>
    </fill>
    <fill>
      <patternFill patternType="solid">
        <fgColor rgb="FF99FF66"/>
        <bgColor indexed="64"/>
      </patternFill>
    </fill>
    <fill>
      <patternFill patternType="solid">
        <fgColor rgb="FF99FF66"/>
        <bgColor indexed="8"/>
      </patternFill>
    </fill>
    <fill>
      <patternFill patternType="solid">
        <fgColor rgb="FF99FF66"/>
        <bgColor indexed="9"/>
      </patternFill>
    </fill>
    <fill>
      <patternFill patternType="solid">
        <fgColor theme="9" tint="0.39997558519241921"/>
        <bgColor indexed="64"/>
      </patternFill>
    </fill>
    <fill>
      <patternFill patternType="solid">
        <fgColor rgb="FF99FF66"/>
        <bgColor indexed="26"/>
      </patternFill>
    </fill>
    <fill>
      <patternFill patternType="solid">
        <fgColor rgb="FF99FF66"/>
        <bgColor indexed="13"/>
      </patternFill>
    </fill>
    <fill>
      <patternFill patternType="solid">
        <fgColor rgb="FFCCFFCC"/>
        <bgColor indexed="26"/>
      </patternFill>
    </fill>
    <fill>
      <patternFill patternType="solid">
        <fgColor rgb="FFFFFF99"/>
        <bgColor indexed="26"/>
      </patternFill>
    </fill>
    <fill>
      <patternFill patternType="solid">
        <fgColor theme="0"/>
        <bgColor indexed="64"/>
      </patternFill>
    </fill>
    <fill>
      <patternFill patternType="solid">
        <fgColor theme="0"/>
        <bgColor indexed="13"/>
      </patternFill>
    </fill>
    <fill>
      <patternFill patternType="solid">
        <fgColor theme="9" tint="0.59999389629810485"/>
        <bgColor indexed="64"/>
      </patternFill>
    </fill>
    <fill>
      <patternFill patternType="solid">
        <fgColor theme="4" tint="0.79998168889431442"/>
        <bgColor indexed="26"/>
      </patternFill>
    </fill>
    <fill>
      <patternFill patternType="solid">
        <fgColor theme="4" tint="0.79998168889431442"/>
        <bgColor indexed="64"/>
      </patternFill>
    </fill>
    <fill>
      <patternFill patternType="solid">
        <fgColor rgb="FFCCFFCC"/>
        <bgColor indexed="13"/>
      </patternFill>
    </fill>
    <fill>
      <patternFill patternType="solid">
        <fgColor rgb="FFCCFFCC"/>
        <bgColor indexed="9"/>
      </patternFill>
    </fill>
    <fill>
      <patternFill patternType="solid">
        <fgColor theme="4" tint="0.79998168889431442"/>
        <bgColor indexed="13"/>
      </patternFill>
    </fill>
    <fill>
      <patternFill patternType="solid">
        <fgColor theme="3" tint="0.79998168889431442"/>
        <bgColor indexed="64"/>
      </patternFill>
    </fill>
    <fill>
      <patternFill patternType="solid">
        <fgColor indexed="9"/>
        <bgColor theme="0"/>
      </patternFill>
    </fill>
    <fill>
      <patternFill patternType="solid">
        <fgColor theme="0"/>
        <bgColor indexed="26"/>
      </patternFill>
    </fill>
    <fill>
      <patternFill patternType="solid">
        <fgColor rgb="FFCCFFCC"/>
        <bgColor indexed="44"/>
      </patternFill>
    </fill>
    <fill>
      <patternFill patternType="solid">
        <fgColor rgb="FFFFFFFF"/>
        <bgColor indexed="64"/>
      </patternFill>
    </fill>
    <fill>
      <patternFill patternType="solid">
        <fgColor theme="0" tint="-0.499984740745262"/>
        <bgColor indexed="64"/>
      </patternFill>
    </fill>
    <fill>
      <patternFill patternType="solid">
        <fgColor rgb="FFC0C0C0"/>
        <bgColor indexed="64"/>
      </patternFill>
    </fill>
    <fill>
      <patternFill patternType="solid">
        <fgColor rgb="FFFFCC99"/>
        <bgColor indexed="64"/>
      </patternFill>
    </fill>
    <fill>
      <patternFill patternType="solid">
        <fgColor theme="0" tint="-0.14999847407452621"/>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tted">
        <color indexed="64"/>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dashed">
        <color indexed="64"/>
      </top>
      <bottom style="double">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dashed">
        <color indexed="64"/>
      </bottom>
      <diagonal/>
    </border>
    <border>
      <left/>
      <right style="thin">
        <color indexed="64"/>
      </right>
      <top/>
      <bottom style="double">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thin">
        <color indexed="64"/>
      </left>
      <right/>
      <top/>
      <bottom style="dashed">
        <color indexed="64"/>
      </bottom>
      <diagonal/>
    </border>
    <border>
      <left style="hair">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style="dotted">
        <color indexed="64"/>
      </top>
      <bottom style="thin">
        <color indexed="64"/>
      </bottom>
      <diagonal/>
    </border>
    <border>
      <left/>
      <right/>
      <top style="thin">
        <color indexed="64"/>
      </top>
      <bottom/>
      <diagonal/>
    </border>
    <border>
      <left/>
      <right style="dashed">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dashed">
        <color indexed="64"/>
      </left>
      <right style="dashed">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uble">
        <color indexed="64"/>
      </top>
      <bottom style="thin">
        <color indexed="64"/>
      </bottom>
      <diagonal/>
    </border>
  </borders>
  <cellStyleXfs count="40">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27" fillId="4" borderId="1">
      <alignment horizontal="right" vertical="center"/>
    </xf>
    <xf numFmtId="0" fontId="27" fillId="4" borderId="1">
      <alignment horizontal="right" vertical="center"/>
    </xf>
    <xf numFmtId="0" fontId="27" fillId="4" borderId="3">
      <alignment horizontal="right" vertical="center"/>
    </xf>
    <xf numFmtId="4" fontId="2" fillId="0" borderId="4" applyFill="0" applyBorder="0" applyProtection="0">
      <alignment horizontal="right" vertical="center"/>
    </xf>
    <xf numFmtId="0" fontId="27" fillId="0" borderId="0" applyNumberFormat="0">
      <alignment horizontal="right"/>
    </xf>
    <xf numFmtId="0" fontId="1" fillId="0" borderId="5">
      <alignment horizontal="left" vertical="center" wrapText="1" indent="2"/>
    </xf>
    <xf numFmtId="0" fontId="1" fillId="3" borderId="2">
      <alignment horizontal="left" vertical="center"/>
    </xf>
    <xf numFmtId="0" fontId="27"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83"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23" fillId="0" borderId="0">
      <alignment vertical="center"/>
    </xf>
    <xf numFmtId="0" fontId="13" fillId="0" borderId="0"/>
    <xf numFmtId="0" fontId="8" fillId="0" borderId="0"/>
    <xf numFmtId="0" fontId="8" fillId="0" borderId="0"/>
    <xf numFmtId="0" fontId="20" fillId="0" borderId="0"/>
    <xf numFmtId="0" fontId="31" fillId="0" borderId="0">
      <alignment vertical="center"/>
    </xf>
    <xf numFmtId="1" fontId="28" fillId="0" borderId="0">
      <alignment vertical="center"/>
    </xf>
    <xf numFmtId="9" fontId="6" fillId="0" borderId="0" applyFont="0" applyFill="0" applyBorder="0" applyAlignment="0" applyProtection="0">
      <alignment vertical="center"/>
    </xf>
    <xf numFmtId="9" fontId="62" fillId="0" borderId="0" applyFont="0" applyFill="0" applyBorder="0" applyAlignment="0" applyProtection="0">
      <alignment vertical="center"/>
    </xf>
    <xf numFmtId="38" fontId="6" fillId="0" borderId="0" applyFont="0" applyFill="0" applyBorder="0" applyAlignment="0" applyProtection="0">
      <alignment vertical="center"/>
    </xf>
  </cellStyleXfs>
  <cellXfs count="1177">
    <xf numFmtId="0" fontId="0" fillId="0" borderId="0" xfId="0">
      <alignment vertical="center"/>
    </xf>
    <xf numFmtId="0" fontId="10" fillId="8" borderId="0" xfId="33" applyFont="1" applyFill="1" applyAlignment="1">
      <alignment vertical="center"/>
    </xf>
    <xf numFmtId="0" fontId="10" fillId="8" borderId="0" xfId="33" applyFont="1" applyFill="1" applyBorder="1" applyAlignment="1">
      <alignment horizontal="center" vertical="center"/>
    </xf>
    <xf numFmtId="177" fontId="10" fillId="8" borderId="1" xfId="33" applyNumberFormat="1" applyFont="1" applyFill="1" applyBorder="1" applyAlignment="1">
      <alignment vertical="center"/>
    </xf>
    <xf numFmtId="177" fontId="10" fillId="8" borderId="0" xfId="33" applyNumberFormat="1" applyFont="1" applyFill="1" applyBorder="1" applyAlignment="1">
      <alignment vertical="center"/>
    </xf>
    <xf numFmtId="177" fontId="10" fillId="8" borderId="9" xfId="33" applyNumberFormat="1" applyFont="1" applyFill="1" applyBorder="1" applyAlignment="1">
      <alignment vertical="center"/>
    </xf>
    <xf numFmtId="179" fontId="10" fillId="8" borderId="1" xfId="33" applyNumberFormat="1" applyFont="1" applyFill="1" applyBorder="1" applyAlignment="1">
      <alignment vertical="center"/>
    </xf>
    <xf numFmtId="179" fontId="10" fillId="8" borderId="9" xfId="33" applyNumberFormat="1" applyFont="1" applyFill="1" applyBorder="1" applyAlignment="1">
      <alignment vertical="center"/>
    </xf>
    <xf numFmtId="0" fontId="11" fillId="8" borderId="1" xfId="33" applyFont="1" applyFill="1" applyBorder="1" applyAlignment="1">
      <alignment vertical="center"/>
    </xf>
    <xf numFmtId="0" fontId="11" fillId="8" borderId="9" xfId="33" applyFont="1" applyFill="1" applyBorder="1" applyAlignment="1">
      <alignment vertical="center"/>
    </xf>
    <xf numFmtId="0" fontId="11" fillId="8" borderId="4" xfId="33" applyFont="1" applyFill="1" applyBorder="1" applyAlignment="1">
      <alignment vertical="center"/>
    </xf>
    <xf numFmtId="0" fontId="13" fillId="8" borderId="0" xfId="33" applyFont="1" applyFill="1"/>
    <xf numFmtId="185" fontId="10" fillId="8" borderId="10"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9" xfId="33" applyNumberFormat="1" applyFont="1" applyFill="1" applyBorder="1" applyAlignment="1">
      <alignment vertical="center"/>
    </xf>
    <xf numFmtId="176" fontId="10" fillId="8" borderId="4" xfId="33" applyNumberFormat="1" applyFont="1" applyFill="1" applyBorder="1" applyAlignment="1">
      <alignment vertical="center"/>
    </xf>
    <xf numFmtId="179" fontId="10" fillId="8" borderId="4" xfId="33" applyNumberFormat="1" applyFont="1" applyFill="1" applyBorder="1" applyAlignment="1">
      <alignment vertical="center"/>
    </xf>
    <xf numFmtId="0" fontId="10" fillId="8" borderId="1" xfId="33" applyFont="1" applyFill="1" applyBorder="1" applyAlignment="1">
      <alignment vertical="center"/>
    </xf>
    <xf numFmtId="176" fontId="10" fillId="8" borderId="11" xfId="33" applyNumberFormat="1" applyFont="1" applyFill="1" applyBorder="1" applyAlignment="1">
      <alignment vertical="center"/>
    </xf>
    <xf numFmtId="185" fontId="10" fillId="8" borderId="1" xfId="33" applyNumberFormat="1" applyFont="1" applyFill="1" applyBorder="1" applyAlignment="1">
      <alignment vertical="center"/>
    </xf>
    <xf numFmtId="185" fontId="10" fillId="8" borderId="9" xfId="33" applyNumberFormat="1" applyFont="1" applyFill="1" applyBorder="1" applyAlignment="1">
      <alignment vertical="center"/>
    </xf>
    <xf numFmtId="185" fontId="10" fillId="8" borderId="4" xfId="33" applyNumberFormat="1" applyFont="1" applyFill="1" applyBorder="1" applyAlignment="1">
      <alignment vertical="center"/>
    </xf>
    <xf numFmtId="185" fontId="10" fillId="8" borderId="0" xfId="33" applyNumberFormat="1" applyFont="1" applyFill="1"/>
    <xf numFmtId="185" fontId="10" fillId="8" borderId="12" xfId="33" applyNumberFormat="1" applyFont="1" applyFill="1" applyBorder="1" applyAlignment="1">
      <alignment vertical="center"/>
    </xf>
    <xf numFmtId="185" fontId="10" fillId="8" borderId="13" xfId="33" applyNumberFormat="1" applyFont="1" applyFill="1" applyBorder="1" applyAlignment="1">
      <alignment vertical="center"/>
    </xf>
    <xf numFmtId="0" fontId="10" fillId="5" borderId="14" xfId="33" applyFont="1" applyFill="1" applyBorder="1" applyAlignment="1">
      <alignment horizontal="left" vertical="center"/>
    </xf>
    <xf numFmtId="0" fontId="10" fillId="5" borderId="15" xfId="33" applyFont="1" applyFill="1" applyBorder="1" applyAlignment="1">
      <alignment horizontal="center" vertical="center"/>
    </xf>
    <xf numFmtId="0" fontId="10" fillId="5" borderId="16" xfId="33" applyFont="1" applyFill="1" applyBorder="1" applyAlignment="1">
      <alignment horizontal="center" vertical="center"/>
    </xf>
    <xf numFmtId="0" fontId="10" fillId="5" borderId="17" xfId="33" applyFont="1" applyFill="1" applyBorder="1" applyAlignment="1">
      <alignment horizontal="center" vertical="center"/>
    </xf>
    <xf numFmtId="0" fontId="10" fillId="8" borderId="18" xfId="33" applyFont="1" applyFill="1" applyBorder="1" applyAlignment="1">
      <alignment vertical="center"/>
    </xf>
    <xf numFmtId="0" fontId="10" fillId="8" borderId="19" xfId="33" applyFont="1" applyFill="1" applyBorder="1" applyAlignment="1">
      <alignment vertical="center" wrapText="1"/>
    </xf>
    <xf numFmtId="176" fontId="10" fillId="8" borderId="0" xfId="33" applyNumberFormat="1" applyFont="1" applyFill="1" applyAlignment="1">
      <alignment vertical="center"/>
    </xf>
    <xf numFmtId="184" fontId="10" fillId="8" borderId="1" xfId="33" applyNumberFormat="1" applyFont="1" applyFill="1" applyBorder="1" applyAlignment="1">
      <alignment vertical="center"/>
    </xf>
    <xf numFmtId="184" fontId="10" fillId="8" borderId="0" xfId="33" applyNumberFormat="1" applyFont="1" applyFill="1" applyAlignment="1">
      <alignment vertical="center"/>
    </xf>
    <xf numFmtId="184" fontId="10" fillId="8" borderId="9" xfId="33" applyNumberFormat="1" applyFont="1" applyFill="1" applyBorder="1" applyAlignment="1">
      <alignment vertical="center"/>
    </xf>
    <xf numFmtId="184" fontId="10" fillId="8" borderId="4" xfId="33" applyNumberFormat="1" applyFont="1" applyFill="1" applyBorder="1" applyAlignment="1">
      <alignment vertical="center"/>
    </xf>
    <xf numFmtId="10" fontId="10" fillId="8" borderId="10" xfId="33" applyNumberFormat="1" applyFont="1" applyFill="1" applyBorder="1" applyAlignment="1">
      <alignment vertical="center"/>
    </xf>
    <xf numFmtId="10" fontId="10" fillId="8" borderId="12" xfId="33" applyNumberFormat="1" applyFont="1" applyFill="1" applyBorder="1" applyAlignment="1">
      <alignment vertical="center"/>
    </xf>
    <xf numFmtId="10" fontId="10" fillId="8" borderId="13" xfId="33" applyNumberFormat="1" applyFont="1" applyFill="1" applyBorder="1" applyAlignment="1">
      <alignment vertical="center"/>
    </xf>
    <xf numFmtId="0" fontId="11" fillId="8" borderId="20" xfId="33" applyFont="1" applyFill="1" applyBorder="1" applyAlignment="1">
      <alignment vertical="center" wrapText="1"/>
    </xf>
    <xf numFmtId="0" fontId="10" fillId="3" borderId="21" xfId="33" applyFont="1" applyFill="1" applyBorder="1" applyAlignment="1">
      <alignment vertical="center"/>
    </xf>
    <xf numFmtId="0" fontId="10" fillId="3" borderId="22" xfId="33" applyFont="1" applyFill="1" applyBorder="1" applyAlignment="1">
      <alignment vertical="center" wrapText="1"/>
    </xf>
    <xf numFmtId="40" fontId="10" fillId="8" borderId="20" xfId="29" applyNumberFormat="1" applyFont="1" applyFill="1" applyBorder="1" applyAlignment="1">
      <alignment vertical="center"/>
    </xf>
    <xf numFmtId="38" fontId="10" fillId="8" borderId="1" xfId="29" applyFont="1" applyFill="1" applyBorder="1" applyAlignment="1">
      <alignment vertical="center"/>
    </xf>
    <xf numFmtId="40" fontId="10" fillId="3" borderId="1" xfId="29" applyNumberFormat="1" applyFont="1" applyFill="1" applyBorder="1" applyAlignment="1">
      <alignment vertical="center"/>
    </xf>
    <xf numFmtId="40" fontId="10" fillId="3" borderId="3" xfId="29" applyNumberFormat="1" applyFont="1" applyFill="1" applyBorder="1" applyAlignment="1">
      <alignment vertical="center"/>
    </xf>
    <xf numFmtId="40" fontId="10" fillId="8" borderId="23" xfId="29" applyNumberFormat="1" applyFont="1" applyFill="1" applyBorder="1" applyAlignment="1">
      <alignment vertical="center"/>
    </xf>
    <xf numFmtId="40" fontId="10" fillId="8" borderId="23" xfId="29" applyNumberFormat="1" applyFont="1" applyFill="1" applyBorder="1" applyAlignment="1">
      <alignment vertical="center" wrapText="1"/>
    </xf>
    <xf numFmtId="40" fontId="10" fillId="8" borderId="24" xfId="29" applyNumberFormat="1" applyFont="1" applyFill="1" applyBorder="1" applyAlignment="1">
      <alignment vertical="center" wrapText="1"/>
    </xf>
    <xf numFmtId="40" fontId="10" fillId="8" borderId="25" xfId="29" applyNumberFormat="1" applyFont="1" applyFill="1" applyBorder="1" applyAlignment="1">
      <alignment vertical="center"/>
    </xf>
    <xf numFmtId="40" fontId="10" fillId="8" borderId="25" xfId="29" applyNumberFormat="1" applyFont="1" applyFill="1" applyBorder="1" applyAlignment="1">
      <alignment vertical="center" wrapText="1"/>
    </xf>
    <xf numFmtId="40" fontId="10" fillId="8" borderId="26" xfId="29" applyNumberFormat="1" applyFont="1" applyFill="1" applyBorder="1" applyAlignment="1">
      <alignment vertical="center" wrapText="1"/>
    </xf>
    <xf numFmtId="40" fontId="10" fillId="8" borderId="20" xfId="29" applyNumberFormat="1" applyFont="1" applyFill="1" applyBorder="1" applyAlignment="1">
      <alignment vertical="center" wrapText="1"/>
    </xf>
    <xf numFmtId="40" fontId="10" fillId="8" borderId="27" xfId="29" applyNumberFormat="1" applyFont="1" applyFill="1" applyBorder="1" applyAlignment="1">
      <alignment vertical="center" wrapText="1"/>
    </xf>
    <xf numFmtId="40" fontId="10" fillId="8" borderId="28" xfId="29" applyNumberFormat="1" applyFont="1" applyFill="1" applyBorder="1" applyAlignment="1">
      <alignment vertical="center"/>
    </xf>
    <xf numFmtId="40" fontId="10" fillId="8" borderId="28" xfId="29" applyNumberFormat="1" applyFont="1" applyFill="1" applyBorder="1" applyAlignment="1">
      <alignment vertical="center" wrapText="1"/>
    </xf>
    <xf numFmtId="40" fontId="10" fillId="8" borderId="29" xfId="29" applyNumberFormat="1" applyFont="1" applyFill="1" applyBorder="1" applyAlignment="1">
      <alignment vertical="center" wrapText="1"/>
    </xf>
    <xf numFmtId="40" fontId="10" fillId="8" borderId="30" xfId="29" applyNumberFormat="1" applyFont="1" applyFill="1" applyBorder="1" applyAlignment="1">
      <alignment vertical="center"/>
    </xf>
    <xf numFmtId="40" fontId="10" fillId="8" borderId="30" xfId="29" applyNumberFormat="1" applyFont="1" applyFill="1" applyBorder="1" applyAlignment="1">
      <alignment vertical="center" wrapText="1"/>
    </xf>
    <xf numFmtId="40" fontId="10" fillId="8" borderId="31" xfId="29" applyNumberFormat="1" applyFont="1" applyFill="1" applyBorder="1" applyAlignment="1">
      <alignment vertical="center" wrapText="1"/>
    </xf>
    <xf numFmtId="40" fontId="10" fillId="8" borderId="32" xfId="29" applyNumberFormat="1" applyFont="1" applyFill="1" applyBorder="1" applyAlignment="1">
      <alignment vertical="center" wrapText="1"/>
    </xf>
    <xf numFmtId="0" fontId="10" fillId="9" borderId="21" xfId="33" applyFont="1" applyFill="1" applyBorder="1" applyAlignment="1">
      <alignment vertical="center"/>
    </xf>
    <xf numFmtId="0" fontId="10" fillId="9" borderId="33" xfId="33" applyFont="1" applyFill="1" applyBorder="1" applyAlignment="1">
      <alignment vertical="center"/>
    </xf>
    <xf numFmtId="0" fontId="10" fillId="9" borderId="22" xfId="33" applyFont="1" applyFill="1" applyBorder="1" applyAlignment="1">
      <alignment vertical="center" wrapText="1"/>
    </xf>
    <xf numFmtId="40" fontId="10" fillId="9" borderId="1" xfId="29" applyNumberFormat="1" applyFont="1" applyFill="1" applyBorder="1" applyAlignment="1">
      <alignment vertical="center"/>
    </xf>
    <xf numFmtId="40" fontId="10" fillId="9" borderId="3" xfId="29" applyNumberFormat="1" applyFont="1" applyFill="1" applyBorder="1" applyAlignment="1">
      <alignment vertical="center"/>
    </xf>
    <xf numFmtId="0" fontId="10" fillId="4" borderId="21" xfId="33" applyFont="1" applyFill="1" applyBorder="1" applyAlignment="1">
      <alignment vertical="center"/>
    </xf>
    <xf numFmtId="0" fontId="10" fillId="4" borderId="33" xfId="33" applyFont="1" applyFill="1" applyBorder="1" applyAlignment="1">
      <alignment vertical="center"/>
    </xf>
    <xf numFmtId="0" fontId="10" fillId="4" borderId="22" xfId="33" applyFont="1" applyFill="1" applyBorder="1" applyAlignment="1">
      <alignment vertical="center" wrapText="1"/>
    </xf>
    <xf numFmtId="40" fontId="10" fillId="4" borderId="1" xfId="29" applyNumberFormat="1" applyFont="1" applyFill="1" applyBorder="1" applyAlignment="1">
      <alignment vertical="center"/>
    </xf>
    <xf numFmtId="40" fontId="10" fillId="4" borderId="3" xfId="29" applyNumberFormat="1" applyFont="1" applyFill="1" applyBorder="1" applyAlignment="1">
      <alignment vertical="center"/>
    </xf>
    <xf numFmtId="0" fontId="10" fillId="10" borderId="21" xfId="33" applyFont="1" applyFill="1" applyBorder="1" applyAlignment="1">
      <alignment vertical="center"/>
    </xf>
    <xf numFmtId="0" fontId="10" fillId="10" borderId="22" xfId="33" applyFont="1" applyFill="1" applyBorder="1" applyAlignment="1">
      <alignment vertical="center" wrapText="1"/>
    </xf>
    <xf numFmtId="40" fontId="10" fillId="10" borderId="1" xfId="29" applyNumberFormat="1" applyFont="1" applyFill="1" applyBorder="1" applyAlignment="1">
      <alignment vertical="center"/>
    </xf>
    <xf numFmtId="40" fontId="10" fillId="10" borderId="3" xfId="29" applyNumberFormat="1" applyFont="1" applyFill="1" applyBorder="1" applyAlignment="1">
      <alignment vertical="center"/>
    </xf>
    <xf numFmtId="0" fontId="10" fillId="8" borderId="34" xfId="33" applyFont="1" applyFill="1" applyBorder="1" applyAlignment="1">
      <alignment vertical="center"/>
    </xf>
    <xf numFmtId="40" fontId="10" fillId="11" borderId="35" xfId="29" applyNumberFormat="1" applyFont="1" applyFill="1" applyBorder="1" applyAlignment="1">
      <alignment vertical="center" wrapText="1"/>
    </xf>
    <xf numFmtId="0" fontId="10" fillId="12" borderId="36" xfId="33" applyFont="1" applyFill="1" applyBorder="1" applyAlignment="1">
      <alignment vertical="center"/>
    </xf>
    <xf numFmtId="0" fontId="10" fillId="12" borderId="37" xfId="33" applyFont="1" applyFill="1" applyBorder="1" applyAlignment="1">
      <alignment vertical="center"/>
    </xf>
    <xf numFmtId="0" fontId="10" fillId="12" borderId="38" xfId="33" applyFont="1" applyFill="1" applyBorder="1" applyAlignment="1">
      <alignment horizontal="left" vertical="center"/>
    </xf>
    <xf numFmtId="0" fontId="10" fillId="12" borderId="39" xfId="33" applyFont="1" applyFill="1" applyBorder="1" applyAlignment="1">
      <alignment horizontal="center" vertical="center"/>
    </xf>
    <xf numFmtId="40" fontId="10" fillId="12" borderId="40" xfId="29" applyNumberFormat="1" applyFont="1" applyFill="1" applyBorder="1" applyAlignment="1">
      <alignment horizontal="center" vertical="center"/>
    </xf>
    <xf numFmtId="40" fontId="10" fillId="12" borderId="41" xfId="29" applyNumberFormat="1" applyFont="1" applyFill="1" applyBorder="1" applyAlignment="1">
      <alignment horizontal="center" vertical="center"/>
    </xf>
    <xf numFmtId="0" fontId="10" fillId="5" borderId="36" xfId="33" applyFont="1" applyFill="1" applyBorder="1" applyAlignment="1">
      <alignment vertical="center"/>
    </xf>
    <xf numFmtId="0" fontId="10" fillId="5" borderId="37" xfId="33" applyFont="1" applyFill="1" applyBorder="1" applyAlignment="1">
      <alignment vertical="center"/>
    </xf>
    <xf numFmtId="0" fontId="10" fillId="5" borderId="42" xfId="33" applyFont="1" applyFill="1" applyBorder="1" applyAlignment="1">
      <alignment vertical="center"/>
    </xf>
    <xf numFmtId="0" fontId="10" fillId="5" borderId="43" xfId="33" applyFont="1" applyFill="1" applyBorder="1" applyAlignment="1">
      <alignment vertical="center"/>
    </xf>
    <xf numFmtId="0" fontId="10" fillId="5" borderId="39" xfId="33" applyFont="1" applyFill="1" applyBorder="1" applyAlignment="1">
      <alignment vertical="center" wrapText="1"/>
    </xf>
    <xf numFmtId="40" fontId="10" fillId="5" borderId="40" xfId="29" applyNumberFormat="1" applyFont="1" applyFill="1" applyBorder="1" applyAlignment="1">
      <alignment vertical="center"/>
    </xf>
    <xf numFmtId="40" fontId="10" fillId="5" borderId="40" xfId="29" applyNumberFormat="1" applyFont="1" applyFill="1" applyBorder="1" applyAlignment="1">
      <alignment vertical="center" wrapText="1"/>
    </xf>
    <xf numFmtId="40" fontId="10" fillId="5" borderId="44" xfId="29" applyNumberFormat="1" applyFont="1" applyFill="1" applyBorder="1" applyAlignment="1">
      <alignment vertical="center" wrapText="1"/>
    </xf>
    <xf numFmtId="40" fontId="10" fillId="13" borderId="45" xfId="29" applyNumberFormat="1" applyFont="1" applyFill="1" applyBorder="1" applyAlignment="1">
      <alignment vertical="center" wrapText="1"/>
    </xf>
    <xf numFmtId="40" fontId="17" fillId="8" borderId="46" xfId="29" applyNumberFormat="1" applyFont="1" applyFill="1" applyBorder="1" applyAlignment="1">
      <alignment vertical="center"/>
    </xf>
    <xf numFmtId="40" fontId="17" fillId="8" borderId="46" xfId="29" applyNumberFormat="1" applyFont="1" applyFill="1" applyBorder="1" applyAlignment="1">
      <alignment vertical="center" wrapText="1"/>
    </xf>
    <xf numFmtId="40" fontId="17" fillId="8" borderId="8" xfId="29" applyNumberFormat="1" applyFont="1" applyFill="1" applyBorder="1" applyAlignment="1">
      <alignment vertical="center" wrapText="1"/>
    </xf>
    <xf numFmtId="186" fontId="10" fillId="8" borderId="0" xfId="33" applyNumberFormat="1" applyFont="1" applyFill="1" applyAlignment="1">
      <alignment vertical="center"/>
    </xf>
    <xf numFmtId="179" fontId="10" fillId="8" borderId="0" xfId="26" applyNumberFormat="1" applyFont="1" applyFill="1" applyAlignment="1">
      <alignment vertical="center"/>
    </xf>
    <xf numFmtId="40" fontId="10" fillId="8" borderId="29" xfId="29" applyNumberFormat="1" applyFont="1" applyFill="1" applyBorder="1" applyAlignment="1">
      <alignment vertical="center"/>
    </xf>
    <xf numFmtId="40" fontId="10" fillId="8" borderId="31" xfId="29" applyNumberFormat="1" applyFont="1" applyFill="1" applyBorder="1" applyAlignment="1">
      <alignment vertical="center"/>
    </xf>
    <xf numFmtId="0" fontId="15" fillId="8" borderId="0" xfId="33" applyFont="1" applyFill="1" applyAlignment="1">
      <alignment vertical="center"/>
    </xf>
    <xf numFmtId="0" fontId="10" fillId="5" borderId="34" xfId="33" applyFont="1" applyFill="1" applyBorder="1" applyAlignment="1">
      <alignment horizontal="left" vertical="center"/>
    </xf>
    <xf numFmtId="0" fontId="10" fillId="5" borderId="22" xfId="33" applyFont="1" applyFill="1" applyBorder="1" applyAlignment="1">
      <alignment horizontal="center" vertical="center"/>
    </xf>
    <xf numFmtId="0" fontId="10" fillId="8" borderId="47" xfId="33" applyFont="1" applyFill="1" applyBorder="1" applyAlignment="1">
      <alignment vertical="center"/>
    </xf>
    <xf numFmtId="0" fontId="10" fillId="8" borderId="1" xfId="33" applyFont="1" applyFill="1" applyBorder="1" applyAlignment="1">
      <alignment vertical="center" wrapText="1"/>
    </xf>
    <xf numFmtId="178" fontId="10" fillId="8" borderId="1" xfId="33" applyNumberFormat="1" applyFont="1" applyFill="1" applyBorder="1" applyAlignment="1">
      <alignment vertical="center"/>
    </xf>
    <xf numFmtId="0" fontId="10" fillId="8" borderId="21" xfId="33" applyFont="1" applyFill="1" applyBorder="1" applyAlignment="1">
      <alignment vertical="center"/>
    </xf>
    <xf numFmtId="0" fontId="10" fillId="8" borderId="48" xfId="33" applyFont="1" applyFill="1" applyBorder="1" applyAlignment="1">
      <alignment vertical="center" wrapText="1"/>
    </xf>
    <xf numFmtId="176" fontId="10" fillId="11" borderId="48" xfId="33" applyNumberFormat="1" applyFont="1" applyFill="1" applyBorder="1" applyAlignment="1">
      <alignment vertical="center"/>
    </xf>
    <xf numFmtId="180" fontId="10" fillId="11" borderId="48" xfId="33" applyNumberFormat="1" applyFont="1" applyFill="1" applyBorder="1" applyAlignment="1">
      <alignment vertical="center"/>
    </xf>
    <xf numFmtId="0" fontId="10" fillId="8" borderId="23" xfId="33" applyFont="1" applyFill="1" applyBorder="1" applyAlignment="1">
      <alignment vertical="center" wrapText="1"/>
    </xf>
    <xf numFmtId="176" fontId="10" fillId="8" borderId="23" xfId="33" applyNumberFormat="1" applyFont="1" applyFill="1" applyBorder="1" applyAlignment="1">
      <alignment vertical="center"/>
    </xf>
    <xf numFmtId="176" fontId="10" fillId="8" borderId="23" xfId="0" applyNumberFormat="1" applyFont="1" applyFill="1" applyBorder="1" applyAlignment="1">
      <alignment vertical="center" wrapText="1"/>
    </xf>
    <xf numFmtId="176" fontId="10" fillId="11" borderId="23" xfId="33" applyNumberFormat="1" applyFont="1" applyFill="1" applyBorder="1" applyAlignment="1">
      <alignment vertical="center"/>
    </xf>
    <xf numFmtId="180" fontId="10" fillId="11" borderId="23" xfId="33" applyNumberFormat="1" applyFont="1" applyFill="1" applyBorder="1" applyAlignment="1">
      <alignment vertical="center"/>
    </xf>
    <xf numFmtId="0" fontId="10" fillId="8" borderId="33" xfId="33" applyFont="1" applyFill="1" applyBorder="1" applyAlignment="1">
      <alignment vertical="center"/>
    </xf>
    <xf numFmtId="0" fontId="10" fillId="8" borderId="25" xfId="33" applyFont="1" applyFill="1" applyBorder="1" applyAlignment="1">
      <alignment vertical="center" wrapText="1"/>
    </xf>
    <xf numFmtId="176" fontId="10" fillId="11" borderId="25" xfId="33" applyNumberFormat="1" applyFont="1" applyFill="1" applyBorder="1" applyAlignment="1">
      <alignment vertical="center"/>
    </xf>
    <xf numFmtId="180" fontId="10" fillId="11" borderId="25" xfId="33" applyNumberFormat="1" applyFont="1" applyFill="1" applyBorder="1" applyAlignment="1">
      <alignment vertical="center"/>
    </xf>
    <xf numFmtId="0" fontId="10" fillId="8" borderId="22" xfId="33" applyFont="1" applyFill="1" applyBorder="1" applyAlignment="1">
      <alignment vertical="center" wrapText="1"/>
    </xf>
    <xf numFmtId="176" fontId="10" fillId="8" borderId="1" xfId="0" applyNumberFormat="1" applyFont="1" applyFill="1" applyBorder="1" applyAlignment="1">
      <alignment vertical="center" wrapText="1"/>
    </xf>
    <xf numFmtId="176" fontId="10" fillId="8" borderId="49" xfId="0" applyNumberFormat="1" applyFont="1" applyFill="1" applyBorder="1" applyAlignment="1">
      <alignment vertical="center" wrapText="1"/>
    </xf>
    <xf numFmtId="0" fontId="10" fillId="8" borderId="50" xfId="33" applyFont="1" applyFill="1" applyBorder="1" applyAlignment="1">
      <alignment vertical="center"/>
    </xf>
    <xf numFmtId="0" fontId="10" fillId="8" borderId="51" xfId="33" applyFont="1" applyFill="1" applyBorder="1" applyAlignment="1">
      <alignment vertical="center" wrapText="1"/>
    </xf>
    <xf numFmtId="176" fontId="10" fillId="8" borderId="9" xfId="0" applyNumberFormat="1" applyFont="1" applyFill="1" applyBorder="1" applyAlignment="1">
      <alignment vertical="center" wrapText="1"/>
    </xf>
    <xf numFmtId="0" fontId="10" fillId="8" borderId="52" xfId="33" applyFont="1" applyFill="1" applyBorder="1" applyAlignment="1">
      <alignment vertical="center" wrapText="1"/>
    </xf>
    <xf numFmtId="176" fontId="10" fillId="8" borderId="4" xfId="0" applyNumberFormat="1" applyFont="1" applyFill="1" applyBorder="1" applyAlignment="1">
      <alignment vertical="center" wrapText="1"/>
    </xf>
    <xf numFmtId="179" fontId="10" fillId="11" borderId="48" xfId="33" applyNumberFormat="1" applyFont="1" applyFill="1" applyBorder="1" applyAlignment="1">
      <alignment vertical="center"/>
    </xf>
    <xf numFmtId="179" fontId="10" fillId="8" borderId="23" xfId="33" applyNumberFormat="1" applyFont="1" applyFill="1" applyBorder="1" applyAlignment="1">
      <alignment vertical="center"/>
    </xf>
    <xf numFmtId="179" fontId="10" fillId="11" borderId="23" xfId="33" applyNumberFormat="1" applyFont="1" applyFill="1" applyBorder="1" applyAlignment="1">
      <alignment vertical="center"/>
    </xf>
    <xf numFmtId="179" fontId="10" fillId="11" borderId="25" xfId="33" applyNumberFormat="1" applyFont="1" applyFill="1" applyBorder="1" applyAlignment="1">
      <alignment vertical="center"/>
    </xf>
    <xf numFmtId="0" fontId="11" fillId="8" borderId="53" xfId="33" applyFont="1" applyFill="1" applyBorder="1" applyAlignment="1">
      <alignment vertical="center" wrapText="1"/>
    </xf>
    <xf numFmtId="0" fontId="10" fillId="5" borderId="14" xfId="33" applyFont="1" applyFill="1" applyBorder="1" applyAlignment="1">
      <alignment horizontal="center" vertical="center"/>
    </xf>
    <xf numFmtId="0" fontId="10" fillId="12" borderId="43" xfId="33" applyFont="1" applyFill="1" applyBorder="1" applyAlignment="1">
      <alignment horizontal="center" vertical="center"/>
    </xf>
    <xf numFmtId="187" fontId="10" fillId="12" borderId="40" xfId="33" applyNumberFormat="1" applyFont="1" applyFill="1" applyBorder="1" applyAlignment="1">
      <alignment vertical="center"/>
    </xf>
    <xf numFmtId="187" fontId="10" fillId="12" borderId="40" xfId="33" applyNumberFormat="1" applyFont="1" applyFill="1" applyBorder="1" applyAlignment="1">
      <alignment horizontal="center" vertical="center"/>
    </xf>
    <xf numFmtId="187" fontId="10" fillId="12" borderId="41" xfId="33" applyNumberFormat="1" applyFont="1" applyFill="1" applyBorder="1" applyAlignment="1">
      <alignment horizontal="center" vertical="center"/>
    </xf>
    <xf numFmtId="0" fontId="10" fillId="3" borderId="54" xfId="33" applyFont="1" applyFill="1" applyBorder="1" applyAlignment="1">
      <alignment vertical="center" wrapText="1"/>
    </xf>
    <xf numFmtId="187" fontId="10" fillId="3" borderId="1" xfId="33" applyNumberFormat="1" applyFont="1" applyFill="1" applyBorder="1" applyAlignment="1">
      <alignment vertical="center"/>
    </xf>
    <xf numFmtId="187" fontId="10" fillId="3" borderId="3" xfId="33" applyNumberFormat="1" applyFont="1" applyFill="1" applyBorder="1" applyAlignment="1">
      <alignment vertical="center"/>
    </xf>
    <xf numFmtId="187" fontId="10" fillId="14" borderId="23" xfId="33" applyNumberFormat="1" applyFont="1" applyFill="1" applyBorder="1" applyAlignment="1">
      <alignment vertical="center"/>
    </xf>
    <xf numFmtId="187" fontId="10" fillId="15" borderId="20" xfId="33" applyNumberFormat="1" applyFont="1" applyFill="1" applyBorder="1" applyAlignment="1">
      <alignment vertical="center"/>
    </xf>
    <xf numFmtId="187" fontId="10" fillId="15" borderId="20" xfId="0" applyNumberFormat="1" applyFont="1" applyFill="1" applyBorder="1" applyAlignment="1">
      <alignment vertical="center" wrapText="1"/>
    </xf>
    <xf numFmtId="187" fontId="10" fillId="15" borderId="27" xfId="0" applyNumberFormat="1" applyFont="1" applyFill="1" applyBorder="1" applyAlignment="1">
      <alignment vertical="center" wrapText="1"/>
    </xf>
    <xf numFmtId="187" fontId="10" fillId="14" borderId="23" xfId="0" applyNumberFormat="1" applyFont="1" applyFill="1" applyBorder="1" applyAlignment="1">
      <alignment vertical="center" wrapText="1"/>
    </xf>
    <xf numFmtId="187" fontId="10" fillId="14" borderId="24" xfId="0" applyNumberFormat="1" applyFont="1" applyFill="1" applyBorder="1" applyAlignment="1">
      <alignment vertical="center" wrapText="1"/>
    </xf>
    <xf numFmtId="187" fontId="10" fillId="15" borderId="23" xfId="0" applyNumberFormat="1" applyFont="1" applyFill="1" applyBorder="1" applyAlignment="1">
      <alignment vertical="center" wrapText="1"/>
    </xf>
    <xf numFmtId="187" fontId="10" fillId="15" borderId="24" xfId="0" applyNumberFormat="1" applyFont="1" applyFill="1" applyBorder="1" applyAlignment="1">
      <alignment vertical="center" wrapText="1"/>
    </xf>
    <xf numFmtId="0" fontId="10" fillId="9" borderId="54" xfId="33" applyFont="1" applyFill="1" applyBorder="1" applyAlignment="1">
      <alignment vertical="center" wrapText="1"/>
    </xf>
    <xf numFmtId="187" fontId="10" fillId="9" borderId="1" xfId="33" applyNumberFormat="1" applyFont="1" applyFill="1" applyBorder="1" applyAlignment="1">
      <alignment vertical="center"/>
    </xf>
    <xf numFmtId="187" fontId="10" fillId="9" borderId="3" xfId="33" applyNumberFormat="1" applyFont="1" applyFill="1" applyBorder="1" applyAlignment="1">
      <alignment vertical="center"/>
    </xf>
    <xf numFmtId="0" fontId="10" fillId="16" borderId="55" xfId="33" applyFont="1" applyFill="1" applyBorder="1" applyAlignment="1">
      <alignment vertical="center" wrapText="1"/>
    </xf>
    <xf numFmtId="187" fontId="10" fillId="16" borderId="20" xfId="33" applyNumberFormat="1" applyFont="1" applyFill="1" applyBorder="1" applyAlignment="1">
      <alignment vertical="center"/>
    </xf>
    <xf numFmtId="187" fontId="10" fillId="16" borderId="20" xfId="0" applyNumberFormat="1" applyFont="1" applyFill="1" applyBorder="1" applyAlignment="1">
      <alignment vertical="center" wrapText="1"/>
    </xf>
    <xf numFmtId="187" fontId="10" fillId="16" borderId="27" xfId="0" applyNumberFormat="1" applyFont="1" applyFill="1" applyBorder="1" applyAlignment="1">
      <alignment vertical="center" wrapText="1"/>
    </xf>
    <xf numFmtId="0" fontId="10" fillId="16" borderId="21" xfId="33" applyFont="1" applyFill="1" applyBorder="1" applyAlignment="1">
      <alignment vertical="center" wrapText="1"/>
    </xf>
    <xf numFmtId="0" fontId="10" fillId="17" borderId="56" xfId="33" applyFont="1" applyFill="1" applyBorder="1" applyAlignment="1">
      <alignment vertical="center" wrapText="1"/>
    </xf>
    <xf numFmtId="187" fontId="10" fillId="17" borderId="48" xfId="33" applyNumberFormat="1" applyFont="1" applyFill="1" applyBorder="1" applyAlignment="1">
      <alignment vertical="center"/>
    </xf>
    <xf numFmtId="187" fontId="10" fillId="17" borderId="48" xfId="0" applyNumberFormat="1" applyFont="1" applyFill="1" applyBorder="1" applyAlignment="1">
      <alignment vertical="center" wrapText="1"/>
    </xf>
    <xf numFmtId="187" fontId="10" fillId="17" borderId="57" xfId="0" applyNumberFormat="1" applyFont="1" applyFill="1" applyBorder="1" applyAlignment="1">
      <alignment vertical="center" wrapText="1"/>
    </xf>
    <xf numFmtId="0" fontId="10" fillId="17" borderId="21" xfId="33" applyFont="1" applyFill="1" applyBorder="1" applyAlignment="1">
      <alignment vertical="center" wrapText="1"/>
    </xf>
    <xf numFmtId="0" fontId="10" fillId="17" borderId="33" xfId="33" applyFont="1" applyFill="1" applyBorder="1" applyAlignment="1">
      <alignment vertical="center" wrapText="1"/>
    </xf>
    <xf numFmtId="0" fontId="10" fillId="10" borderId="54" xfId="33" applyFont="1" applyFill="1" applyBorder="1" applyAlignment="1">
      <alignment vertical="center" wrapText="1"/>
    </xf>
    <xf numFmtId="187" fontId="10" fillId="10" borderId="1" xfId="33" applyNumberFormat="1" applyFont="1" applyFill="1" applyBorder="1" applyAlignment="1">
      <alignment vertical="center"/>
    </xf>
    <xf numFmtId="187" fontId="10" fillId="10" borderId="3" xfId="33" applyNumberFormat="1" applyFont="1" applyFill="1" applyBorder="1" applyAlignment="1">
      <alignment vertical="center"/>
    </xf>
    <xf numFmtId="0" fontId="10" fillId="18" borderId="55" xfId="33" applyFont="1" applyFill="1" applyBorder="1" applyAlignment="1">
      <alignment vertical="center" wrapText="1"/>
    </xf>
    <xf numFmtId="187" fontId="10" fillId="18" borderId="20" xfId="33" applyNumberFormat="1" applyFont="1" applyFill="1" applyBorder="1" applyAlignment="1">
      <alignment vertical="center"/>
    </xf>
    <xf numFmtId="187" fontId="10" fillId="18" borderId="20" xfId="0" applyNumberFormat="1" applyFont="1" applyFill="1" applyBorder="1" applyAlignment="1">
      <alignment vertical="center" wrapText="1"/>
    </xf>
    <xf numFmtId="187" fontId="10" fillId="18" borderId="27" xfId="0" applyNumberFormat="1" applyFont="1" applyFill="1" applyBorder="1" applyAlignment="1">
      <alignment vertical="center" wrapText="1"/>
    </xf>
    <xf numFmtId="0" fontId="10" fillId="18" borderId="21" xfId="33" applyFont="1" applyFill="1" applyBorder="1" applyAlignment="1">
      <alignment vertical="center" wrapText="1"/>
    </xf>
    <xf numFmtId="0" fontId="10" fillId="19" borderId="55" xfId="33" applyFont="1" applyFill="1" applyBorder="1" applyAlignment="1">
      <alignment vertical="center" wrapText="1"/>
    </xf>
    <xf numFmtId="187" fontId="10" fillId="19" borderId="11" xfId="33" applyNumberFormat="1" applyFont="1" applyFill="1" applyBorder="1" applyAlignment="1">
      <alignment vertical="center"/>
    </xf>
    <xf numFmtId="187" fontId="10" fillId="19" borderId="11" xfId="0" applyNumberFormat="1" applyFont="1" applyFill="1" applyBorder="1" applyAlignment="1">
      <alignment vertical="center" wrapText="1"/>
    </xf>
    <xf numFmtId="187" fontId="10" fillId="19" borderId="58" xfId="0" applyNumberFormat="1" applyFont="1" applyFill="1" applyBorder="1" applyAlignment="1">
      <alignment vertical="center" wrapText="1"/>
    </xf>
    <xf numFmtId="0" fontId="10" fillId="19" borderId="21" xfId="33" applyFont="1" applyFill="1" applyBorder="1" applyAlignment="1">
      <alignment vertical="center" wrapText="1"/>
    </xf>
    <xf numFmtId="0" fontId="10" fillId="4" borderId="54" xfId="33" applyFont="1" applyFill="1" applyBorder="1" applyAlignment="1">
      <alignment vertical="center" wrapText="1"/>
    </xf>
    <xf numFmtId="187" fontId="10" fillId="4" borderId="1" xfId="33" applyNumberFormat="1" applyFont="1" applyFill="1" applyBorder="1" applyAlignment="1">
      <alignment vertical="center"/>
    </xf>
    <xf numFmtId="187" fontId="10" fillId="4" borderId="3" xfId="33" applyNumberFormat="1" applyFont="1" applyFill="1" applyBorder="1" applyAlignment="1">
      <alignment vertical="center"/>
    </xf>
    <xf numFmtId="187" fontId="10" fillId="15" borderId="3" xfId="0" applyNumberFormat="1" applyFont="1" applyFill="1" applyBorder="1" applyAlignment="1">
      <alignment vertical="center" wrapText="1"/>
    </xf>
    <xf numFmtId="0" fontId="10" fillId="20" borderId="55" xfId="33" applyFont="1" applyFill="1" applyBorder="1" applyAlignment="1">
      <alignment vertical="center" wrapText="1"/>
    </xf>
    <xf numFmtId="187" fontId="10" fillId="20" borderId="59" xfId="0" applyNumberFormat="1" applyFont="1" applyFill="1" applyBorder="1" applyAlignment="1">
      <alignment vertical="center" wrapText="1"/>
    </xf>
    <xf numFmtId="187" fontId="10" fillId="21" borderId="35" xfId="0" applyNumberFormat="1" applyFont="1" applyFill="1" applyBorder="1" applyAlignment="1">
      <alignment vertical="center" wrapText="1"/>
    </xf>
    <xf numFmtId="187" fontId="10" fillId="13" borderId="44" xfId="0" applyNumberFormat="1" applyFont="1" applyFill="1" applyBorder="1" applyAlignment="1">
      <alignment vertical="center" wrapText="1"/>
    </xf>
    <xf numFmtId="187" fontId="10" fillId="22" borderId="59" xfId="0" applyNumberFormat="1" applyFont="1" applyFill="1" applyBorder="1" applyAlignment="1">
      <alignment vertical="center" wrapText="1"/>
    </xf>
    <xf numFmtId="187" fontId="10" fillId="23" borderId="60" xfId="0" applyNumberFormat="1" applyFont="1" applyFill="1" applyBorder="1" applyAlignment="1">
      <alignment vertical="center" wrapText="1"/>
    </xf>
    <xf numFmtId="187" fontId="10" fillId="23" borderId="59" xfId="0" applyNumberFormat="1" applyFont="1" applyFill="1" applyBorder="1" applyAlignment="1">
      <alignment vertical="center" wrapText="1"/>
    </xf>
    <xf numFmtId="187" fontId="10" fillId="15" borderId="61" xfId="0" applyNumberFormat="1" applyFont="1" applyFill="1" applyBorder="1" applyAlignment="1">
      <alignment vertical="center" wrapText="1"/>
    </xf>
    <xf numFmtId="187" fontId="10" fillId="15" borderId="62" xfId="33" applyNumberFormat="1" applyFont="1" applyFill="1" applyBorder="1" applyAlignment="1">
      <alignment vertical="center"/>
    </xf>
    <xf numFmtId="187" fontId="10" fillId="15" borderId="62" xfId="0" applyNumberFormat="1" applyFont="1" applyFill="1" applyBorder="1" applyAlignment="1">
      <alignment vertical="center" wrapText="1"/>
    </xf>
    <xf numFmtId="187" fontId="10" fillId="15" borderId="63" xfId="0" applyNumberFormat="1" applyFont="1" applyFill="1" applyBorder="1" applyAlignment="1">
      <alignment vertical="center" wrapText="1"/>
    </xf>
    <xf numFmtId="0" fontId="10" fillId="8" borderId="22" xfId="33" applyFont="1" applyFill="1" applyBorder="1" applyAlignment="1">
      <alignment vertical="center"/>
    </xf>
    <xf numFmtId="0" fontId="10" fillId="8" borderId="36" xfId="33" applyFont="1" applyFill="1" applyBorder="1" applyAlignment="1">
      <alignment vertical="center"/>
    </xf>
    <xf numFmtId="0" fontId="10" fillId="8" borderId="39" xfId="33" applyFont="1" applyFill="1" applyBorder="1" applyAlignment="1">
      <alignment vertical="center" wrapText="1"/>
    </xf>
    <xf numFmtId="176" fontId="10" fillId="8" borderId="40" xfId="33" applyNumberFormat="1" applyFont="1" applyFill="1" applyBorder="1" applyAlignment="1">
      <alignment vertical="center"/>
    </xf>
    <xf numFmtId="178" fontId="10" fillId="8" borderId="40" xfId="33" applyNumberFormat="1" applyFont="1" applyFill="1" applyBorder="1" applyAlignment="1">
      <alignment vertical="center"/>
    </xf>
    <xf numFmtId="178" fontId="10" fillId="8" borderId="41" xfId="33" applyNumberFormat="1" applyFont="1" applyFill="1" applyBorder="1" applyAlignment="1">
      <alignment vertical="center"/>
    </xf>
    <xf numFmtId="0" fontId="10" fillId="8" borderId="64" xfId="33" applyFont="1" applyFill="1" applyBorder="1" applyAlignment="1">
      <alignment vertical="center"/>
    </xf>
    <xf numFmtId="0" fontId="10" fillId="8" borderId="28" xfId="33" applyFont="1" applyFill="1" applyBorder="1" applyAlignment="1">
      <alignment vertical="center" wrapText="1"/>
    </xf>
    <xf numFmtId="176" fontId="10" fillId="8" borderId="28" xfId="33" applyNumberFormat="1" applyFont="1" applyFill="1" applyBorder="1" applyAlignment="1">
      <alignment vertical="center"/>
    </xf>
    <xf numFmtId="180" fontId="10" fillId="8" borderId="28" xfId="33" applyNumberFormat="1" applyFont="1" applyFill="1" applyBorder="1" applyAlignment="1">
      <alignment vertical="center"/>
    </xf>
    <xf numFmtId="180" fontId="10" fillId="8" borderId="29" xfId="33" applyNumberFormat="1" applyFont="1" applyFill="1" applyBorder="1" applyAlignment="1">
      <alignment vertical="center"/>
    </xf>
    <xf numFmtId="0" fontId="10" fillId="8" borderId="30" xfId="33" applyFont="1" applyFill="1" applyBorder="1" applyAlignment="1">
      <alignment vertical="center" wrapText="1"/>
    </xf>
    <xf numFmtId="176" fontId="10" fillId="8" borderId="30" xfId="33" applyNumberFormat="1" applyFont="1" applyFill="1" applyBorder="1" applyAlignment="1">
      <alignment vertical="center"/>
    </xf>
    <xf numFmtId="176" fontId="10" fillId="8" borderId="30" xfId="0" applyNumberFormat="1" applyFont="1" applyFill="1" applyBorder="1" applyAlignment="1">
      <alignment vertical="center" wrapText="1"/>
    </xf>
    <xf numFmtId="176" fontId="10" fillId="8" borderId="31" xfId="0" applyNumberFormat="1" applyFont="1" applyFill="1" applyBorder="1" applyAlignment="1">
      <alignment vertical="center" wrapText="1"/>
    </xf>
    <xf numFmtId="0" fontId="10" fillId="8" borderId="65" xfId="33" applyFont="1" applyFill="1" applyBorder="1" applyAlignment="1">
      <alignment vertical="center"/>
    </xf>
    <xf numFmtId="0" fontId="10" fillId="8" borderId="66" xfId="33" applyFont="1" applyFill="1" applyBorder="1" applyAlignment="1">
      <alignment vertical="center" wrapText="1"/>
    </xf>
    <xf numFmtId="176" fontId="10" fillId="8" borderId="66" xfId="33" applyNumberFormat="1" applyFont="1" applyFill="1" applyBorder="1" applyAlignment="1">
      <alignment vertical="center"/>
    </xf>
    <xf numFmtId="176" fontId="10" fillId="8" borderId="66" xfId="0" applyNumberFormat="1" applyFont="1" applyFill="1" applyBorder="1" applyAlignment="1">
      <alignment vertical="center" wrapText="1"/>
    </xf>
    <xf numFmtId="176" fontId="10" fillId="8" borderId="32" xfId="0" applyNumberFormat="1" applyFont="1" applyFill="1" applyBorder="1" applyAlignment="1">
      <alignment vertical="center" wrapText="1"/>
    </xf>
    <xf numFmtId="176" fontId="10" fillId="8" borderId="40" xfId="0" applyNumberFormat="1" applyFont="1" applyFill="1" applyBorder="1" applyAlignment="1">
      <alignment vertical="center" wrapText="1"/>
    </xf>
    <xf numFmtId="176" fontId="10" fillId="8" borderId="41" xfId="0" applyNumberFormat="1" applyFont="1" applyFill="1" applyBorder="1" applyAlignment="1">
      <alignment vertical="center" wrapText="1"/>
    </xf>
    <xf numFmtId="176" fontId="10" fillId="8" borderId="28" xfId="0" applyNumberFormat="1" applyFont="1" applyFill="1" applyBorder="1" applyAlignment="1">
      <alignment vertical="center" wrapText="1"/>
    </xf>
    <xf numFmtId="176" fontId="10" fillId="8" borderId="29" xfId="0" applyNumberFormat="1" applyFont="1" applyFill="1" applyBorder="1" applyAlignment="1">
      <alignment vertical="center" wrapText="1"/>
    </xf>
    <xf numFmtId="0" fontId="10" fillId="8" borderId="67" xfId="33" applyFont="1" applyFill="1" applyBorder="1" applyAlignment="1">
      <alignment vertical="center"/>
    </xf>
    <xf numFmtId="0" fontId="10" fillId="8" borderId="15" xfId="33" applyFont="1" applyFill="1" applyBorder="1" applyAlignment="1">
      <alignment vertical="center" wrapText="1"/>
    </xf>
    <xf numFmtId="176" fontId="10" fillId="8" borderId="16" xfId="33" applyNumberFormat="1" applyFont="1" applyFill="1" applyBorder="1" applyAlignment="1">
      <alignment vertical="center"/>
    </xf>
    <xf numFmtId="176" fontId="10" fillId="8" borderId="16" xfId="0" applyNumberFormat="1" applyFont="1" applyFill="1" applyBorder="1" applyAlignment="1">
      <alignment vertical="center" wrapText="1"/>
    </xf>
    <xf numFmtId="176" fontId="10" fillId="8" borderId="17" xfId="0" applyNumberFormat="1" applyFont="1" applyFill="1" applyBorder="1" applyAlignment="1">
      <alignment vertical="center" wrapText="1"/>
    </xf>
    <xf numFmtId="0" fontId="10" fillId="8" borderId="37" xfId="33" applyFont="1" applyFill="1" applyBorder="1" applyAlignment="1">
      <alignment vertical="center"/>
    </xf>
    <xf numFmtId="176" fontId="10" fillId="8" borderId="68" xfId="0" applyNumberFormat="1" applyFont="1" applyFill="1" applyBorder="1" applyAlignment="1">
      <alignment vertical="center" wrapText="1"/>
    </xf>
    <xf numFmtId="0" fontId="10" fillId="8" borderId="69" xfId="33" applyFont="1" applyFill="1" applyBorder="1" applyAlignment="1">
      <alignment vertical="center"/>
    </xf>
    <xf numFmtId="176" fontId="10" fillId="8" borderId="70" xfId="0" applyNumberFormat="1" applyFont="1" applyFill="1" applyBorder="1" applyAlignment="1">
      <alignment vertical="center" wrapText="1"/>
    </xf>
    <xf numFmtId="176" fontId="10" fillId="8" borderId="46" xfId="33" applyNumberFormat="1" applyFont="1" applyFill="1" applyBorder="1" applyAlignment="1">
      <alignment vertical="center"/>
    </xf>
    <xf numFmtId="176" fontId="10" fillId="8" borderId="46" xfId="0" applyNumberFormat="1" applyFont="1" applyFill="1" applyBorder="1" applyAlignment="1">
      <alignment vertical="center" wrapText="1"/>
    </xf>
    <xf numFmtId="176" fontId="10" fillId="8" borderId="8" xfId="0" applyNumberFormat="1" applyFont="1" applyFill="1" applyBorder="1" applyAlignment="1">
      <alignment vertical="center" wrapText="1"/>
    </xf>
    <xf numFmtId="180" fontId="10" fillId="8" borderId="1" xfId="33" applyNumberFormat="1" applyFont="1" applyFill="1" applyBorder="1" applyAlignment="1">
      <alignment vertical="center"/>
    </xf>
    <xf numFmtId="184" fontId="10" fillId="8" borderId="11" xfId="33" applyNumberFormat="1" applyFont="1" applyFill="1" applyBorder="1" applyAlignment="1">
      <alignment vertical="center"/>
    </xf>
    <xf numFmtId="176" fontId="10" fillId="8" borderId="11" xfId="0" applyNumberFormat="1" applyFont="1" applyFill="1" applyBorder="1" applyAlignment="1">
      <alignment vertical="center" wrapText="1"/>
    </xf>
    <xf numFmtId="179" fontId="10" fillId="8" borderId="10" xfId="33" applyNumberFormat="1" applyFont="1" applyFill="1" applyBorder="1" applyAlignment="1">
      <alignment vertical="center"/>
    </xf>
    <xf numFmtId="179" fontId="10" fillId="8" borderId="71" xfId="33" applyNumberFormat="1" applyFont="1" applyFill="1" applyBorder="1" applyAlignment="1">
      <alignment vertical="center"/>
    </xf>
    <xf numFmtId="179" fontId="10" fillId="8" borderId="13" xfId="33" applyNumberFormat="1" applyFont="1" applyFill="1" applyBorder="1" applyAlignment="1">
      <alignment vertical="center"/>
    </xf>
    <xf numFmtId="0" fontId="21" fillId="8" borderId="0" xfId="33" applyFont="1" applyFill="1" applyAlignment="1">
      <alignment vertical="center"/>
    </xf>
    <xf numFmtId="0" fontId="10" fillId="8" borderId="0" xfId="32" applyFont="1" applyFill="1"/>
    <xf numFmtId="0" fontId="10" fillId="8" borderId="0" xfId="32" applyFont="1" applyFill="1" applyAlignment="1">
      <alignment horizontal="right"/>
    </xf>
    <xf numFmtId="0" fontId="10" fillId="5" borderId="1" xfId="32" applyFont="1" applyFill="1" applyBorder="1" applyAlignment="1">
      <alignment horizontal="center"/>
    </xf>
    <xf numFmtId="176" fontId="10" fillId="8" borderId="1" xfId="32" applyNumberFormat="1" applyFont="1" applyFill="1" applyBorder="1"/>
    <xf numFmtId="179" fontId="10" fillId="8" borderId="1" xfId="26" applyNumberFormat="1" applyFont="1" applyFill="1" applyBorder="1" applyAlignment="1"/>
    <xf numFmtId="0" fontId="10" fillId="8" borderId="1" xfId="32" applyFont="1" applyFill="1" applyBorder="1"/>
    <xf numFmtId="0" fontId="22" fillId="8" borderId="0" xfId="33" applyFont="1" applyFill="1" applyAlignment="1">
      <alignment vertical="center"/>
    </xf>
    <xf numFmtId="0" fontId="22" fillId="8" borderId="0" xfId="32" applyFont="1" applyFill="1" applyAlignment="1">
      <alignment vertical="center"/>
    </xf>
    <xf numFmtId="190" fontId="10" fillId="8" borderId="0" xfId="33" applyNumberFormat="1" applyFont="1" applyFill="1"/>
    <xf numFmtId="191" fontId="10" fillId="8" borderId="0" xfId="33" applyNumberFormat="1" applyFont="1" applyFill="1"/>
    <xf numFmtId="0" fontId="10" fillId="8" borderId="42" xfId="33" applyFont="1" applyFill="1" applyBorder="1" applyAlignment="1">
      <alignment vertical="center"/>
    </xf>
    <xf numFmtId="176" fontId="10" fillId="8" borderId="72" xfId="0" applyNumberFormat="1" applyFont="1" applyFill="1" applyBorder="1" applyAlignment="1">
      <alignment vertical="center" wrapText="1"/>
    </xf>
    <xf numFmtId="192" fontId="10" fillId="8" borderId="0" xfId="33" applyNumberFormat="1" applyFont="1" applyFill="1" applyAlignment="1">
      <alignment vertical="center"/>
    </xf>
    <xf numFmtId="0" fontId="10" fillId="5" borderId="73" xfId="33" applyFont="1" applyFill="1" applyBorder="1" applyAlignment="1">
      <alignment horizontal="center" vertical="center"/>
    </xf>
    <xf numFmtId="0" fontId="10" fillId="8" borderId="0" xfId="33" applyFont="1" applyFill="1" applyBorder="1" applyAlignment="1">
      <alignment vertical="center"/>
    </xf>
    <xf numFmtId="0" fontId="10" fillId="8" borderId="0" xfId="33" applyFont="1" applyFill="1" applyBorder="1"/>
    <xf numFmtId="185" fontId="10" fillId="8" borderId="11" xfId="33" applyNumberFormat="1" applyFont="1" applyFill="1" applyBorder="1" applyAlignment="1">
      <alignment vertical="center"/>
    </xf>
    <xf numFmtId="0" fontId="11" fillId="8" borderId="0" xfId="33" applyFont="1" applyFill="1" applyBorder="1" applyAlignment="1">
      <alignment horizontal="center" vertical="center"/>
    </xf>
    <xf numFmtId="0" fontId="11" fillId="8" borderId="0" xfId="33" applyFont="1" applyFill="1" applyBorder="1" applyAlignment="1">
      <alignment vertical="center" wrapText="1"/>
    </xf>
    <xf numFmtId="184" fontId="10" fillId="8" borderId="0" xfId="33" applyNumberFormat="1" applyFont="1" applyFill="1" applyBorder="1" applyAlignment="1">
      <alignment vertical="center"/>
    </xf>
    <xf numFmtId="178" fontId="10" fillId="8" borderId="0" xfId="33" applyNumberFormat="1" applyFont="1" applyFill="1" applyBorder="1" applyAlignment="1">
      <alignment vertical="center"/>
    </xf>
    <xf numFmtId="180" fontId="10" fillId="8" borderId="0" xfId="33" applyNumberFormat="1" applyFont="1" applyFill="1" applyBorder="1" applyAlignment="1">
      <alignment vertical="center"/>
    </xf>
    <xf numFmtId="176" fontId="10" fillId="8" borderId="0" xfId="0" applyNumberFormat="1" applyFont="1" applyFill="1" applyBorder="1" applyAlignment="1">
      <alignment vertical="center" wrapText="1"/>
    </xf>
    <xf numFmtId="193" fontId="10" fillId="8" borderId="1" xfId="26" applyNumberFormat="1" applyFont="1" applyFill="1" applyBorder="1" applyAlignment="1">
      <alignment vertical="center"/>
    </xf>
    <xf numFmtId="185" fontId="10" fillId="8" borderId="71" xfId="33" applyNumberFormat="1" applyFont="1" applyFill="1" applyBorder="1" applyAlignment="1">
      <alignment vertical="center"/>
    </xf>
    <xf numFmtId="185" fontId="10" fillId="8" borderId="0" xfId="33" applyNumberFormat="1" applyFont="1" applyFill="1" applyBorder="1" applyAlignment="1">
      <alignment vertical="center"/>
    </xf>
    <xf numFmtId="10" fontId="10" fillId="8" borderId="0" xfId="26" applyNumberFormat="1" applyFont="1" applyFill="1" applyAlignment="1">
      <alignment vertical="center"/>
    </xf>
    <xf numFmtId="176" fontId="10" fillId="8" borderId="0" xfId="33" applyNumberFormat="1" applyFont="1" applyFill="1"/>
    <xf numFmtId="0" fontId="10" fillId="5" borderId="64" xfId="33" applyFont="1" applyFill="1" applyBorder="1" applyAlignment="1">
      <alignment vertical="center"/>
    </xf>
    <xf numFmtId="40" fontId="10" fillId="8" borderId="72" xfId="29" applyNumberFormat="1" applyFont="1" applyFill="1" applyBorder="1" applyAlignment="1">
      <alignment vertical="center" wrapText="1"/>
    </xf>
    <xf numFmtId="176" fontId="10" fillId="8" borderId="0" xfId="33" applyNumberFormat="1" applyFont="1" applyFill="1" applyBorder="1" applyAlignment="1">
      <alignment vertical="center"/>
    </xf>
    <xf numFmtId="38" fontId="10" fillId="8" borderId="0" xfId="29" applyFont="1" applyFill="1" applyBorder="1" applyAlignment="1">
      <alignment vertical="center"/>
    </xf>
    <xf numFmtId="187" fontId="10" fillId="15" borderId="29" xfId="0" applyNumberFormat="1" applyFont="1" applyFill="1" applyBorder="1" applyAlignment="1">
      <alignment vertical="center" wrapText="1"/>
    </xf>
    <xf numFmtId="176" fontId="10" fillId="8" borderId="60" xfId="33" applyNumberFormat="1" applyFont="1" applyFill="1" applyBorder="1" applyAlignment="1">
      <alignment vertical="center"/>
    </xf>
    <xf numFmtId="176" fontId="10" fillId="8" borderId="60" xfId="0" applyNumberFormat="1" applyFont="1" applyFill="1" applyBorder="1" applyAlignment="1">
      <alignment vertical="center" wrapText="1"/>
    </xf>
    <xf numFmtId="176" fontId="10" fillId="8" borderId="59" xfId="0" applyNumberFormat="1" applyFont="1" applyFill="1" applyBorder="1" applyAlignment="1">
      <alignment vertical="center" wrapText="1"/>
    </xf>
    <xf numFmtId="4" fontId="10" fillId="8" borderId="0" xfId="33" applyNumberFormat="1" applyFont="1" applyFill="1" applyAlignment="1">
      <alignment vertical="center"/>
    </xf>
    <xf numFmtId="194" fontId="10" fillId="8" borderId="0" xfId="33" applyNumberFormat="1" applyFont="1" applyFill="1" applyAlignment="1">
      <alignment vertical="center"/>
    </xf>
    <xf numFmtId="0" fontId="25" fillId="8" borderId="0" xfId="33" applyFont="1" applyFill="1"/>
    <xf numFmtId="0" fontId="26" fillId="8" borderId="0" xfId="33" applyFont="1" applyFill="1"/>
    <xf numFmtId="40" fontId="10" fillId="8" borderId="0" xfId="33" applyNumberFormat="1" applyFont="1" applyFill="1" applyAlignment="1">
      <alignment vertical="center"/>
    </xf>
    <xf numFmtId="177" fontId="10" fillId="8" borderId="1" xfId="29" applyNumberFormat="1" applyFont="1" applyFill="1" applyBorder="1" applyAlignment="1">
      <alignment vertical="center"/>
    </xf>
    <xf numFmtId="187" fontId="10" fillId="15" borderId="25" xfId="33" applyNumberFormat="1" applyFont="1" applyFill="1" applyBorder="1" applyAlignment="1">
      <alignment vertical="center"/>
    </xf>
    <xf numFmtId="187" fontId="10" fillId="15" borderId="25" xfId="0" applyNumberFormat="1" applyFont="1" applyFill="1" applyBorder="1" applyAlignment="1">
      <alignment vertical="center" wrapText="1"/>
    </xf>
    <xf numFmtId="187" fontId="10" fillId="15" borderId="26" xfId="0" applyNumberFormat="1" applyFont="1" applyFill="1" applyBorder="1" applyAlignment="1">
      <alignment vertical="center" wrapText="1"/>
    </xf>
    <xf numFmtId="0" fontId="10" fillId="24" borderId="21" xfId="33" applyFont="1" applyFill="1" applyBorder="1" applyAlignment="1">
      <alignment vertical="center" wrapText="1"/>
    </xf>
    <xf numFmtId="0" fontId="10" fillId="24" borderId="55" xfId="33" applyFont="1" applyFill="1" applyBorder="1" applyAlignment="1">
      <alignment vertical="center" wrapText="1"/>
    </xf>
    <xf numFmtId="187" fontId="10" fillId="24" borderId="60" xfId="33" applyNumberFormat="1" applyFont="1" applyFill="1" applyBorder="1" applyAlignment="1">
      <alignment vertical="center"/>
    </xf>
    <xf numFmtId="187" fontId="10" fillId="20" borderId="11" xfId="33" applyNumberFormat="1" applyFont="1" applyFill="1" applyBorder="1" applyAlignment="1">
      <alignment vertical="center"/>
    </xf>
    <xf numFmtId="187" fontId="10" fillId="20" borderId="11" xfId="0" applyNumberFormat="1" applyFont="1" applyFill="1" applyBorder="1" applyAlignment="1">
      <alignment vertical="center" wrapText="1"/>
    </xf>
    <xf numFmtId="187" fontId="10" fillId="18" borderId="21" xfId="33" applyNumberFormat="1" applyFont="1" applyFill="1" applyBorder="1" applyAlignment="1">
      <alignment vertical="center" wrapText="1"/>
    </xf>
    <xf numFmtId="176" fontId="10" fillId="8" borderId="74" xfId="33" applyNumberFormat="1" applyFont="1" applyFill="1" applyBorder="1" applyAlignment="1">
      <alignment vertical="center"/>
    </xf>
    <xf numFmtId="176" fontId="10" fillId="8" borderId="74" xfId="0" applyNumberFormat="1" applyFont="1" applyFill="1" applyBorder="1" applyAlignment="1">
      <alignment vertical="center" wrapText="1"/>
    </xf>
    <xf numFmtId="176" fontId="10" fillId="8" borderId="75" xfId="0" applyNumberFormat="1" applyFont="1" applyFill="1" applyBorder="1" applyAlignment="1">
      <alignment vertical="center" wrapText="1"/>
    </xf>
    <xf numFmtId="0" fontId="10" fillId="8" borderId="0" xfId="31" applyFont="1" applyFill="1"/>
    <xf numFmtId="196" fontId="10" fillId="8" borderId="0" xfId="31" applyNumberFormat="1" applyFont="1" applyFill="1"/>
    <xf numFmtId="0" fontId="16" fillId="8" borderId="0" xfId="31" applyFont="1" applyFill="1"/>
    <xf numFmtId="195" fontId="10" fillId="8" borderId="0" xfId="31" applyNumberFormat="1" applyFont="1" applyFill="1"/>
    <xf numFmtId="198" fontId="10" fillId="8" borderId="0" xfId="33" applyNumberFormat="1" applyFont="1" applyFill="1" applyAlignment="1">
      <alignment vertical="center"/>
    </xf>
    <xf numFmtId="38" fontId="10" fillId="8" borderId="0" xfId="33" applyNumberFormat="1" applyFont="1" applyFill="1" applyAlignment="1">
      <alignment vertical="center"/>
    </xf>
    <xf numFmtId="0" fontId="29" fillId="8" borderId="0" xfId="33" applyFont="1" applyFill="1" applyAlignment="1">
      <alignment vertical="center"/>
    </xf>
    <xf numFmtId="38" fontId="10" fillId="8" borderId="4" xfId="29" applyFont="1" applyFill="1" applyBorder="1" applyAlignment="1">
      <alignment vertical="center"/>
    </xf>
    <xf numFmtId="0" fontId="30" fillId="5" borderId="1" xfId="33" applyFont="1" applyFill="1" applyBorder="1" applyAlignment="1">
      <alignment horizontal="center" vertical="center" wrapText="1"/>
    </xf>
    <xf numFmtId="11" fontId="10" fillId="8" borderId="0" xfId="33" applyNumberFormat="1" applyFont="1" applyFill="1" applyAlignment="1">
      <alignment vertical="center"/>
    </xf>
    <xf numFmtId="0" fontId="10" fillId="8" borderId="60" xfId="33" applyFont="1" applyFill="1" applyBorder="1" applyAlignment="1">
      <alignment vertical="center"/>
    </xf>
    <xf numFmtId="0" fontId="10" fillId="37" borderId="47" xfId="33" applyFont="1" applyFill="1" applyBorder="1" applyAlignment="1">
      <alignment vertical="center"/>
    </xf>
    <xf numFmtId="176" fontId="10" fillId="37" borderId="1" xfId="33" applyNumberFormat="1" applyFont="1" applyFill="1" applyBorder="1" applyAlignment="1">
      <alignment vertical="center"/>
    </xf>
    <xf numFmtId="193" fontId="10" fillId="37" borderId="1" xfId="26" applyNumberFormat="1" applyFont="1" applyFill="1" applyBorder="1" applyAlignment="1">
      <alignment vertical="center"/>
    </xf>
    <xf numFmtId="0" fontId="10" fillId="37" borderId="21" xfId="33" applyFont="1" applyFill="1" applyBorder="1" applyAlignment="1">
      <alignment vertical="center"/>
    </xf>
    <xf numFmtId="0" fontId="10" fillId="38" borderId="47" xfId="33" applyFont="1" applyFill="1" applyBorder="1" applyAlignment="1">
      <alignment vertical="center"/>
    </xf>
    <xf numFmtId="176" fontId="10" fillId="38" borderId="11" xfId="33" applyNumberFormat="1" applyFont="1" applyFill="1" applyBorder="1" applyAlignment="1">
      <alignment vertical="center"/>
    </xf>
    <xf numFmtId="0" fontId="10" fillId="38" borderId="21" xfId="33" applyFont="1" applyFill="1" applyBorder="1" applyAlignment="1">
      <alignment vertical="center"/>
    </xf>
    <xf numFmtId="0" fontId="10" fillId="38" borderId="4" xfId="33" applyFont="1" applyFill="1" applyBorder="1" applyAlignment="1">
      <alignment vertical="center"/>
    </xf>
    <xf numFmtId="0" fontId="10" fillId="39" borderId="21" xfId="33" applyFont="1" applyFill="1" applyBorder="1" applyAlignment="1">
      <alignment vertical="center"/>
    </xf>
    <xf numFmtId="0" fontId="10" fillId="39" borderId="76" xfId="33" applyFont="1" applyFill="1" applyBorder="1" applyAlignment="1">
      <alignment vertical="center"/>
    </xf>
    <xf numFmtId="176" fontId="10" fillId="40" borderId="4" xfId="33" applyNumberFormat="1" applyFont="1" applyFill="1" applyBorder="1" applyAlignment="1">
      <alignment vertical="center"/>
    </xf>
    <xf numFmtId="9" fontId="10" fillId="37" borderId="1" xfId="26" applyFont="1" applyFill="1" applyBorder="1" applyAlignment="1">
      <alignment vertical="center"/>
    </xf>
    <xf numFmtId="9" fontId="10" fillId="8" borderId="1" xfId="26" applyFont="1" applyFill="1" applyBorder="1" applyAlignment="1">
      <alignment vertical="center"/>
    </xf>
    <xf numFmtId="9" fontId="10" fillId="8" borderId="11" xfId="26" applyFont="1" applyFill="1" applyBorder="1" applyAlignment="1">
      <alignment vertical="center"/>
    </xf>
    <xf numFmtId="9" fontId="10" fillId="8" borderId="9" xfId="26" applyFont="1" applyFill="1" applyBorder="1" applyAlignment="1">
      <alignment vertical="center"/>
    </xf>
    <xf numFmtId="9" fontId="10" fillId="40" borderId="4" xfId="26" applyFont="1" applyFill="1" applyBorder="1" applyAlignment="1">
      <alignment vertical="center"/>
    </xf>
    <xf numFmtId="185" fontId="10" fillId="37" borderId="10" xfId="33" applyNumberFormat="1" applyFont="1" applyFill="1" applyBorder="1" applyAlignment="1">
      <alignment vertical="center"/>
    </xf>
    <xf numFmtId="193" fontId="10" fillId="8" borderId="11" xfId="26" applyNumberFormat="1" applyFont="1" applyFill="1" applyBorder="1" applyAlignment="1">
      <alignment vertical="center"/>
    </xf>
    <xf numFmtId="185" fontId="10" fillId="38" borderId="10" xfId="33" applyNumberFormat="1" applyFont="1" applyFill="1" applyBorder="1" applyAlignment="1">
      <alignment vertical="center"/>
    </xf>
    <xf numFmtId="193" fontId="10" fillId="38" borderId="11" xfId="26" applyNumberFormat="1" applyFont="1" applyFill="1" applyBorder="1" applyAlignment="1">
      <alignment vertical="center"/>
    </xf>
    <xf numFmtId="185" fontId="10" fillId="39" borderId="10" xfId="33" applyNumberFormat="1" applyFont="1" applyFill="1" applyBorder="1" applyAlignment="1">
      <alignment vertical="center"/>
    </xf>
    <xf numFmtId="193" fontId="10" fillId="39" borderId="11" xfId="26" applyNumberFormat="1" applyFont="1" applyFill="1" applyBorder="1" applyAlignment="1">
      <alignment vertical="center"/>
    </xf>
    <xf numFmtId="193" fontId="10" fillId="8" borderId="9" xfId="26" applyNumberFormat="1" applyFont="1" applyFill="1" applyBorder="1" applyAlignment="1">
      <alignment vertical="center"/>
    </xf>
    <xf numFmtId="185" fontId="10" fillId="40" borderId="13" xfId="33" applyNumberFormat="1" applyFont="1" applyFill="1" applyBorder="1" applyAlignment="1">
      <alignment vertical="center"/>
    </xf>
    <xf numFmtId="193" fontId="10" fillId="40" borderId="4" xfId="26" applyNumberFormat="1" applyFont="1" applyFill="1" applyBorder="1" applyAlignment="1">
      <alignment vertical="center"/>
    </xf>
    <xf numFmtId="0" fontId="10" fillId="41" borderId="34" xfId="33" applyFont="1" applyFill="1" applyBorder="1" applyAlignment="1">
      <alignment vertical="center"/>
    </xf>
    <xf numFmtId="0" fontId="10" fillId="41" borderId="22" xfId="33" applyFont="1" applyFill="1" applyBorder="1" applyAlignment="1">
      <alignment horizontal="center" vertical="center"/>
    </xf>
    <xf numFmtId="0" fontId="10" fillId="41" borderId="1" xfId="33" applyFont="1" applyFill="1" applyBorder="1" applyAlignment="1">
      <alignment horizontal="center" vertical="center"/>
    </xf>
    <xf numFmtId="40" fontId="10" fillId="8" borderId="77" xfId="29" applyNumberFormat="1" applyFont="1" applyFill="1" applyBorder="1" applyAlignment="1">
      <alignment vertical="center"/>
    </xf>
    <xf numFmtId="40" fontId="10" fillId="8" borderId="77" xfId="29" applyNumberFormat="1" applyFont="1" applyFill="1" applyBorder="1" applyAlignment="1">
      <alignment vertical="center" wrapText="1"/>
    </xf>
    <xf numFmtId="40" fontId="10" fillId="8" borderId="1" xfId="29" applyNumberFormat="1" applyFont="1" applyFill="1" applyBorder="1" applyAlignment="1">
      <alignment vertical="center"/>
    </xf>
    <xf numFmtId="40" fontId="10" fillId="8" borderId="1" xfId="29" applyNumberFormat="1" applyFont="1" applyFill="1" applyBorder="1" applyAlignment="1">
      <alignment vertical="center" wrapText="1"/>
    </xf>
    <xf numFmtId="40" fontId="10" fillId="8" borderId="78" xfId="29" applyNumberFormat="1" applyFont="1" applyFill="1" applyBorder="1" applyAlignment="1">
      <alignment vertical="center"/>
    </xf>
    <xf numFmtId="40" fontId="10" fillId="8" borderId="78" xfId="29" applyNumberFormat="1" applyFont="1" applyFill="1" applyBorder="1" applyAlignment="1">
      <alignment vertical="center" wrapText="1"/>
    </xf>
    <xf numFmtId="0" fontId="10" fillId="37" borderId="22" xfId="33" applyFont="1" applyFill="1" applyBorder="1" applyAlignment="1">
      <alignment vertical="center" wrapText="1"/>
    </xf>
    <xf numFmtId="40" fontId="10" fillId="37" borderId="1" xfId="29" applyNumberFormat="1" applyFont="1" applyFill="1" applyBorder="1" applyAlignment="1">
      <alignment vertical="center"/>
    </xf>
    <xf numFmtId="40" fontId="10" fillId="37" borderId="1" xfId="29" applyNumberFormat="1" applyFont="1" applyFill="1" applyBorder="1" applyAlignment="1">
      <alignment vertical="center" wrapText="1"/>
    </xf>
    <xf numFmtId="40" fontId="10" fillId="40" borderId="1" xfId="29" applyNumberFormat="1" applyFont="1" applyFill="1" applyBorder="1" applyAlignment="1">
      <alignment vertical="center"/>
    </xf>
    <xf numFmtId="40" fontId="10" fillId="40" borderId="1" xfId="29" applyNumberFormat="1" applyFont="1" applyFill="1" applyBorder="1" applyAlignment="1">
      <alignment vertical="center" wrapText="1"/>
    </xf>
    <xf numFmtId="40" fontId="10" fillId="42" borderId="46" xfId="29" applyNumberFormat="1" applyFont="1" applyFill="1" applyBorder="1" applyAlignment="1">
      <alignment vertical="center"/>
    </xf>
    <xf numFmtId="40" fontId="10" fillId="42" borderId="46" xfId="29" applyNumberFormat="1" applyFont="1" applyFill="1" applyBorder="1" applyAlignment="1">
      <alignment vertical="center" wrapText="1"/>
    </xf>
    <xf numFmtId="40" fontId="10" fillId="8" borderId="60" xfId="29" applyNumberFormat="1" applyFont="1" applyFill="1" applyBorder="1" applyAlignment="1">
      <alignment vertical="center"/>
    </xf>
    <xf numFmtId="40" fontId="10" fillId="8" borderId="60" xfId="29" applyNumberFormat="1" applyFont="1" applyFill="1" applyBorder="1" applyAlignment="1">
      <alignment vertical="center" wrapText="1"/>
    </xf>
    <xf numFmtId="0" fontId="10" fillId="8" borderId="22" xfId="31" applyFont="1" applyFill="1" applyBorder="1"/>
    <xf numFmtId="187" fontId="10" fillId="15" borderId="48" xfId="0" applyNumberFormat="1" applyFont="1" applyFill="1" applyBorder="1" applyAlignment="1">
      <alignment vertical="center" wrapText="1"/>
    </xf>
    <xf numFmtId="0" fontId="10" fillId="8" borderId="0" xfId="31" applyFont="1" applyFill="1" applyBorder="1"/>
    <xf numFmtId="179" fontId="10" fillId="8" borderId="0" xfId="31" applyNumberFormat="1" applyFont="1" applyFill="1" applyBorder="1"/>
    <xf numFmtId="38" fontId="10" fillId="8" borderId="1" xfId="31" applyNumberFormat="1" applyFont="1" applyFill="1" applyBorder="1"/>
    <xf numFmtId="0" fontId="10" fillId="41" borderId="34" xfId="31" applyFont="1" applyFill="1" applyBorder="1"/>
    <xf numFmtId="0" fontId="10" fillId="41" borderId="22" xfId="31" applyFont="1" applyFill="1" applyBorder="1"/>
    <xf numFmtId="0" fontId="10" fillId="41" borderId="1" xfId="31" applyFont="1" applyFill="1" applyBorder="1" applyAlignment="1">
      <alignment horizontal="center"/>
    </xf>
    <xf numFmtId="0" fontId="10" fillId="8" borderId="34" xfId="31" applyFont="1" applyFill="1" applyBorder="1"/>
    <xf numFmtId="0" fontId="10" fillId="8" borderId="51" xfId="33" applyFont="1" applyFill="1" applyBorder="1" applyAlignment="1">
      <alignment vertical="center"/>
    </xf>
    <xf numFmtId="179" fontId="10" fillId="8" borderId="1" xfId="26" applyNumberFormat="1" applyFont="1" applyFill="1" applyBorder="1" applyAlignment="1">
      <alignment vertical="center"/>
    </xf>
    <xf numFmtId="179" fontId="10" fillId="8" borderId="9" xfId="26" applyNumberFormat="1" applyFont="1" applyFill="1" applyBorder="1" applyAlignment="1">
      <alignment vertical="center"/>
    </xf>
    <xf numFmtId="0" fontId="10" fillId="43" borderId="36" xfId="33" applyFont="1" applyFill="1" applyBorder="1" applyAlignment="1">
      <alignment vertical="center"/>
    </xf>
    <xf numFmtId="0" fontId="10" fillId="43" borderId="37" xfId="33" applyFont="1" applyFill="1" applyBorder="1" applyAlignment="1">
      <alignment vertical="center"/>
    </xf>
    <xf numFmtId="0" fontId="10" fillId="43" borderId="38" xfId="33" applyFont="1" applyFill="1" applyBorder="1" applyAlignment="1">
      <alignment vertical="center"/>
    </xf>
    <xf numFmtId="0" fontId="10" fillId="43" borderId="38" xfId="33" applyFont="1" applyFill="1" applyBorder="1" applyAlignment="1">
      <alignment vertical="center" wrapText="1"/>
    </xf>
    <xf numFmtId="0" fontId="10" fillId="43" borderId="79" xfId="33" applyFont="1" applyFill="1" applyBorder="1" applyAlignment="1">
      <alignment vertical="center" wrapText="1"/>
    </xf>
    <xf numFmtId="187" fontId="10" fillId="44" borderId="60" xfId="33" applyNumberFormat="1" applyFont="1" applyFill="1" applyBorder="1" applyAlignment="1">
      <alignment vertical="center"/>
    </xf>
    <xf numFmtId="187" fontId="10" fillId="44" borderId="60" xfId="0" applyNumberFormat="1" applyFont="1" applyFill="1" applyBorder="1" applyAlignment="1">
      <alignment vertical="center" wrapText="1"/>
    </xf>
    <xf numFmtId="0" fontId="10" fillId="41" borderId="36" xfId="33" applyFont="1" applyFill="1" applyBorder="1" applyAlignment="1">
      <alignment vertical="center"/>
    </xf>
    <xf numFmtId="0" fontId="10" fillId="41" borderId="64" xfId="33" applyFont="1" applyFill="1" applyBorder="1" applyAlignment="1">
      <alignment vertical="center"/>
    </xf>
    <xf numFmtId="0" fontId="10" fillId="41" borderId="43" xfId="33" applyFont="1" applyFill="1" applyBorder="1" applyAlignment="1">
      <alignment vertical="center"/>
    </xf>
    <xf numFmtId="0" fontId="10" fillId="41" borderId="43" xfId="33" applyFont="1" applyFill="1" applyBorder="1" applyAlignment="1">
      <alignment vertical="center" wrapText="1"/>
    </xf>
    <xf numFmtId="0" fontId="10" fillId="41" borderId="39" xfId="33" applyFont="1" applyFill="1" applyBorder="1" applyAlignment="1">
      <alignment vertical="center" wrapText="1"/>
    </xf>
    <xf numFmtId="187" fontId="10" fillId="41" borderId="40" xfId="33" applyNumberFormat="1" applyFont="1" applyFill="1" applyBorder="1" applyAlignment="1">
      <alignment vertical="center"/>
    </xf>
    <xf numFmtId="187" fontId="10" fillId="41" borderId="40" xfId="0" applyNumberFormat="1" applyFont="1" applyFill="1" applyBorder="1" applyAlignment="1">
      <alignment vertical="center" wrapText="1"/>
    </xf>
    <xf numFmtId="0" fontId="10" fillId="45" borderId="36" xfId="33" applyFont="1" applyFill="1" applyBorder="1" applyAlignment="1">
      <alignment vertical="center"/>
    </xf>
    <xf numFmtId="0" fontId="10" fillId="45" borderId="38" xfId="33" applyFont="1" applyFill="1" applyBorder="1" applyAlignment="1">
      <alignment vertical="center"/>
    </xf>
    <xf numFmtId="0" fontId="10" fillId="45" borderId="38" xfId="33" applyFont="1" applyFill="1" applyBorder="1" applyAlignment="1">
      <alignment vertical="center" wrapText="1"/>
    </xf>
    <xf numFmtId="0" fontId="10" fillId="45" borderId="79" xfId="33" applyFont="1" applyFill="1" applyBorder="1" applyAlignment="1">
      <alignment vertical="center" wrapText="1"/>
    </xf>
    <xf numFmtId="40" fontId="10" fillId="45" borderId="80" xfId="29" applyNumberFormat="1" applyFont="1" applyFill="1" applyBorder="1" applyAlignment="1">
      <alignment vertical="center"/>
    </xf>
    <xf numFmtId="187" fontId="10" fillId="46" borderId="80" xfId="33" applyNumberFormat="1" applyFont="1" applyFill="1" applyBorder="1" applyAlignment="1">
      <alignment vertical="center"/>
    </xf>
    <xf numFmtId="187" fontId="10" fillId="46" borderId="80" xfId="0" applyNumberFormat="1" applyFont="1" applyFill="1" applyBorder="1" applyAlignment="1">
      <alignment vertical="center" wrapText="1"/>
    </xf>
    <xf numFmtId="40" fontId="10" fillId="45" borderId="80" xfId="29" applyNumberFormat="1" applyFont="1" applyFill="1" applyBorder="1" applyAlignment="1">
      <alignment vertical="center" wrapText="1"/>
    </xf>
    <xf numFmtId="40" fontId="10" fillId="47" borderId="80" xfId="29" applyNumberFormat="1" applyFont="1" applyFill="1" applyBorder="1" applyAlignment="1">
      <alignment vertical="center" wrapText="1"/>
    </xf>
    <xf numFmtId="0" fontId="10" fillId="37" borderId="81" xfId="33" applyFont="1" applyFill="1" applyBorder="1" applyAlignment="1">
      <alignment vertical="center" wrapText="1"/>
    </xf>
    <xf numFmtId="40" fontId="10" fillId="37" borderId="28" xfId="29" applyNumberFormat="1" applyFont="1" applyFill="1" applyBorder="1" applyAlignment="1">
      <alignment vertical="center"/>
    </xf>
    <xf numFmtId="40" fontId="10" fillId="37" borderId="28" xfId="29" applyNumberFormat="1" applyFont="1" applyFill="1" applyBorder="1" applyAlignment="1">
      <alignment vertical="center" wrapText="1"/>
    </xf>
    <xf numFmtId="40" fontId="10" fillId="40" borderId="77" xfId="29" applyNumberFormat="1" applyFont="1" applyFill="1" applyBorder="1" applyAlignment="1">
      <alignment vertical="center"/>
    </xf>
    <xf numFmtId="40" fontId="10" fillId="40" borderId="77" xfId="29" applyNumberFormat="1" applyFont="1" applyFill="1" applyBorder="1" applyAlignment="1">
      <alignment vertical="center" wrapText="1"/>
    </xf>
    <xf numFmtId="40" fontId="10" fillId="48" borderId="46" xfId="29" applyNumberFormat="1" applyFont="1" applyFill="1" applyBorder="1" applyAlignment="1">
      <alignment vertical="center"/>
    </xf>
    <xf numFmtId="40" fontId="10" fillId="48" borderId="46" xfId="29" applyNumberFormat="1" applyFont="1" applyFill="1" applyBorder="1" applyAlignment="1">
      <alignment vertical="center" wrapText="1"/>
    </xf>
    <xf numFmtId="38" fontId="10" fillId="25" borderId="40" xfId="29" applyNumberFormat="1" applyFont="1" applyFill="1" applyBorder="1" applyAlignment="1">
      <alignment vertical="center"/>
    </xf>
    <xf numFmtId="38" fontId="10" fillId="26" borderId="1" xfId="29" applyNumberFormat="1" applyFont="1" applyFill="1" applyBorder="1" applyAlignment="1">
      <alignment vertical="center"/>
    </xf>
    <xf numFmtId="38" fontId="10" fillId="3" borderId="1" xfId="29" applyNumberFormat="1" applyFont="1" applyFill="1" applyBorder="1" applyAlignment="1">
      <alignment vertical="center"/>
    </xf>
    <xf numFmtId="38" fontId="10" fillId="27" borderId="28" xfId="29" applyNumberFormat="1" applyFont="1" applyFill="1" applyBorder="1" applyAlignment="1">
      <alignment vertical="center"/>
    </xf>
    <xf numFmtId="38" fontId="10" fillId="28" borderId="20" xfId="29" applyNumberFormat="1" applyFont="1" applyFill="1" applyBorder="1" applyAlignment="1">
      <alignment vertical="center"/>
    </xf>
    <xf numFmtId="38" fontId="10" fillId="27" borderId="30" xfId="29" applyNumberFormat="1" applyFont="1" applyFill="1" applyBorder="1" applyAlignment="1">
      <alignment vertical="center"/>
    </xf>
    <xf numFmtId="38" fontId="10" fillId="27" borderId="23" xfId="29" applyNumberFormat="1" applyFont="1" applyFill="1" applyBorder="1" applyAlignment="1">
      <alignment vertical="center"/>
    </xf>
    <xf numFmtId="38" fontId="10" fillId="27" borderId="25" xfId="29" applyNumberFormat="1" applyFont="1" applyFill="1" applyBorder="1" applyAlignment="1">
      <alignment vertical="center"/>
    </xf>
    <xf numFmtId="38" fontId="10" fillId="29" borderId="1"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27" borderId="20" xfId="29" applyNumberFormat="1" applyFont="1" applyFill="1" applyBorder="1" applyAlignment="1">
      <alignment vertical="center"/>
    </xf>
    <xf numFmtId="38" fontId="10" fillId="28" borderId="25" xfId="29" applyNumberFormat="1" applyFont="1" applyFill="1" applyBorder="1" applyAlignment="1">
      <alignment vertical="center"/>
    </xf>
    <xf numFmtId="38" fontId="10" fillId="30" borderId="1" xfId="29" applyNumberFormat="1" applyFont="1" applyFill="1" applyBorder="1" applyAlignment="1">
      <alignment vertical="center"/>
    </xf>
    <xf numFmtId="38" fontId="10" fillId="10" borderId="1" xfId="29" applyNumberFormat="1" applyFont="1" applyFill="1" applyBorder="1" applyAlignment="1">
      <alignment vertical="center"/>
    </xf>
    <xf numFmtId="38" fontId="10" fillId="31" borderId="1" xfId="29" applyNumberFormat="1" applyFont="1" applyFill="1" applyBorder="1" applyAlignment="1">
      <alignment vertical="center"/>
    </xf>
    <xf numFmtId="38" fontId="10" fillId="4" borderId="1" xfId="29" applyNumberFormat="1" applyFont="1" applyFill="1" applyBorder="1" applyAlignment="1">
      <alignment vertical="center"/>
    </xf>
    <xf numFmtId="38" fontId="10" fillId="49" borderId="80" xfId="29" applyNumberFormat="1" applyFont="1" applyFill="1" applyBorder="1" applyAlignment="1">
      <alignment vertical="center"/>
    </xf>
    <xf numFmtId="38" fontId="10" fillId="50" borderId="80" xfId="29" applyNumberFormat="1" applyFont="1" applyFill="1" applyBorder="1" applyAlignment="1">
      <alignment vertical="center"/>
    </xf>
    <xf numFmtId="38" fontId="10" fillId="32" borderId="40" xfId="29" applyNumberFormat="1" applyFont="1" applyFill="1" applyBorder="1" applyAlignment="1">
      <alignment vertical="center"/>
    </xf>
    <xf numFmtId="38" fontId="10" fillId="5" borderId="40" xfId="29" applyNumberFormat="1" applyFont="1" applyFill="1" applyBorder="1" applyAlignment="1">
      <alignment vertical="center"/>
    </xf>
    <xf numFmtId="38" fontId="10" fillId="51" borderId="1" xfId="29" applyNumberFormat="1" applyFont="1" applyFill="1" applyBorder="1" applyAlignment="1">
      <alignment vertical="center"/>
    </xf>
    <xf numFmtId="38" fontId="10" fillId="37" borderId="1" xfId="29" applyNumberFormat="1" applyFont="1" applyFill="1" applyBorder="1" applyAlignment="1">
      <alignment vertical="center"/>
    </xf>
    <xf numFmtId="38" fontId="10" fillId="0" borderId="77" xfId="29" applyNumberFormat="1" applyFont="1" applyFill="1" applyBorder="1" applyAlignment="1">
      <alignment vertical="center"/>
    </xf>
    <xf numFmtId="38" fontId="10" fillId="0" borderId="30" xfId="29" applyNumberFormat="1" applyFont="1" applyFill="1" applyBorder="1" applyAlignment="1">
      <alignment vertical="center"/>
    </xf>
    <xf numFmtId="38" fontId="10" fillId="0" borderId="78" xfId="29" applyNumberFormat="1" applyFont="1" applyFill="1" applyBorder="1" applyAlignment="1">
      <alignment vertical="center"/>
    </xf>
    <xf numFmtId="38" fontId="10" fillId="52" borderId="4" xfId="29" applyNumberFormat="1" applyFont="1" applyFill="1" applyBorder="1" applyAlignment="1">
      <alignment vertical="center"/>
    </xf>
    <xf numFmtId="38" fontId="10" fillId="40" borderId="4" xfId="29" applyNumberFormat="1" applyFont="1" applyFill="1" applyBorder="1" applyAlignment="1">
      <alignment vertical="center"/>
    </xf>
    <xf numFmtId="38" fontId="10" fillId="40" borderId="1" xfId="29" applyNumberFormat="1" applyFont="1" applyFill="1" applyBorder="1" applyAlignment="1">
      <alignment vertical="center"/>
    </xf>
    <xf numFmtId="38" fontId="10" fillId="42" borderId="46" xfId="29" applyNumberFormat="1" applyFont="1" applyFill="1" applyBorder="1" applyAlignment="1">
      <alignment vertical="center"/>
    </xf>
    <xf numFmtId="38" fontId="17" fillId="33" borderId="46" xfId="29" applyNumberFormat="1" applyFont="1" applyFill="1" applyBorder="1" applyAlignment="1">
      <alignment vertical="center"/>
    </xf>
    <xf numFmtId="38" fontId="17" fillId="8" borderId="46" xfId="29" applyNumberFormat="1" applyFont="1" applyFill="1" applyBorder="1" applyAlignment="1">
      <alignment vertical="center"/>
    </xf>
    <xf numFmtId="38" fontId="10" fillId="12" borderId="40" xfId="29" applyNumberFormat="1" applyFont="1" applyFill="1" applyBorder="1" applyAlignment="1">
      <alignment vertical="center"/>
    </xf>
    <xf numFmtId="38" fontId="10" fillId="45" borderId="80" xfId="29" applyNumberFormat="1" applyFont="1" applyFill="1" applyBorder="1" applyAlignment="1">
      <alignment vertical="center"/>
    </xf>
    <xf numFmtId="38" fontId="10" fillId="8" borderId="77" xfId="29" applyNumberFormat="1" applyFont="1" applyFill="1" applyBorder="1" applyAlignment="1">
      <alignment vertical="center"/>
    </xf>
    <xf numFmtId="38" fontId="10" fillId="8" borderId="30" xfId="29" applyNumberFormat="1" applyFont="1" applyFill="1" applyBorder="1" applyAlignment="1">
      <alignment vertical="center"/>
    </xf>
    <xf numFmtId="38" fontId="10" fillId="8" borderId="78" xfId="29" applyNumberFormat="1" applyFont="1" applyFill="1" applyBorder="1" applyAlignment="1">
      <alignment vertical="center"/>
    </xf>
    <xf numFmtId="38" fontId="10" fillId="8" borderId="60" xfId="29" applyNumberFormat="1" applyFont="1" applyFill="1" applyBorder="1" applyAlignment="1">
      <alignment vertical="center"/>
    </xf>
    <xf numFmtId="38" fontId="10" fillId="8" borderId="1" xfId="29" applyNumberFormat="1" applyFont="1" applyFill="1" applyBorder="1" applyAlignment="1">
      <alignment vertical="center"/>
    </xf>
    <xf numFmtId="197" fontId="10" fillId="12" borderId="40" xfId="33" applyNumberFormat="1" applyFont="1" applyFill="1" applyBorder="1" applyAlignment="1">
      <alignment vertical="center"/>
    </xf>
    <xf numFmtId="197" fontId="10" fillId="3" borderId="1" xfId="33" applyNumberFormat="1" applyFont="1" applyFill="1" applyBorder="1" applyAlignment="1">
      <alignment vertical="center"/>
    </xf>
    <xf numFmtId="197" fontId="10" fillId="9" borderId="1" xfId="33" applyNumberFormat="1" applyFont="1" applyFill="1" applyBorder="1" applyAlignment="1">
      <alignment vertical="center"/>
    </xf>
    <xf numFmtId="197" fontId="10" fillId="16" borderId="20" xfId="0" applyNumberFormat="1" applyFont="1" applyFill="1" applyBorder="1" applyAlignment="1">
      <alignment vertical="center" wrapText="1"/>
    </xf>
    <xf numFmtId="197" fontId="10" fillId="15" borderId="20" xfId="0" applyNumberFormat="1" applyFont="1" applyFill="1" applyBorder="1" applyAlignment="1">
      <alignment vertical="center" wrapText="1"/>
    </xf>
    <xf numFmtId="197" fontId="10" fillId="14" borderId="23" xfId="0" applyNumberFormat="1" applyFont="1" applyFill="1" applyBorder="1" applyAlignment="1">
      <alignment vertical="center" wrapText="1"/>
    </xf>
    <xf numFmtId="197" fontId="10" fillId="17" borderId="48" xfId="0" applyNumberFormat="1" applyFont="1" applyFill="1" applyBorder="1" applyAlignment="1">
      <alignment vertical="center" wrapText="1"/>
    </xf>
    <xf numFmtId="197" fontId="10" fillId="10" borderId="1" xfId="33" applyNumberFormat="1" applyFont="1" applyFill="1" applyBorder="1" applyAlignment="1">
      <alignment vertical="center"/>
    </xf>
    <xf numFmtId="197" fontId="10" fillId="18" borderId="20" xfId="0" applyNumberFormat="1" applyFont="1" applyFill="1" applyBorder="1" applyAlignment="1">
      <alignment vertical="center" wrapText="1"/>
    </xf>
    <xf numFmtId="197" fontId="10" fillId="14" borderId="23" xfId="0" applyNumberFormat="1" applyFont="1" applyFill="1" applyBorder="1" applyAlignment="1">
      <alignment horizontal="center" vertical="center" wrapText="1"/>
    </xf>
    <xf numFmtId="197" fontId="10" fillId="15" borderId="20" xfId="0" applyNumberFormat="1" applyFont="1" applyFill="1" applyBorder="1" applyAlignment="1">
      <alignment horizontal="center" vertical="center" wrapText="1"/>
    </xf>
    <xf numFmtId="197" fontId="10" fillId="19" borderId="11" xfId="0" applyNumberFormat="1" applyFont="1" applyFill="1" applyBorder="1" applyAlignment="1">
      <alignment vertical="center" wrapText="1"/>
    </xf>
    <xf numFmtId="197" fontId="10" fillId="4" borderId="1" xfId="33" applyNumberFormat="1" applyFont="1" applyFill="1" applyBorder="1" applyAlignment="1">
      <alignment vertical="center"/>
    </xf>
    <xf numFmtId="197" fontId="10" fillId="20" borderId="11" xfId="0" applyNumberFormat="1" applyFont="1" applyFill="1" applyBorder="1" applyAlignment="1">
      <alignment vertical="center" wrapText="1"/>
    </xf>
    <xf numFmtId="197" fontId="10" fillId="15" borderId="25" xfId="0" applyNumberFormat="1" applyFont="1" applyFill="1" applyBorder="1" applyAlignment="1">
      <alignment horizontal="center" vertical="center" wrapText="1"/>
    </xf>
    <xf numFmtId="197" fontId="10" fillId="15" borderId="25" xfId="0" applyNumberFormat="1" applyFont="1" applyFill="1" applyBorder="1" applyAlignment="1">
      <alignment vertical="center" wrapText="1"/>
    </xf>
    <xf numFmtId="197" fontId="10" fillId="24" borderId="60" xfId="33" applyNumberFormat="1" applyFont="1" applyFill="1" applyBorder="1" applyAlignment="1">
      <alignment vertical="center"/>
    </xf>
    <xf numFmtId="197" fontId="10" fillId="45" borderId="80" xfId="29" applyNumberFormat="1" applyFont="1" applyFill="1" applyBorder="1" applyAlignment="1">
      <alignment vertical="center"/>
    </xf>
    <xf numFmtId="197" fontId="10" fillId="41" borderId="40" xfId="33" applyNumberFormat="1" applyFont="1" applyFill="1" applyBorder="1" applyAlignment="1">
      <alignment vertical="center"/>
    </xf>
    <xf numFmtId="197" fontId="10" fillId="37" borderId="28" xfId="29" applyNumberFormat="1" applyFont="1" applyFill="1" applyBorder="1" applyAlignment="1">
      <alignment vertical="center"/>
    </xf>
    <xf numFmtId="197" fontId="10" fillId="8" borderId="30" xfId="29" applyNumberFormat="1" applyFont="1" applyFill="1" applyBorder="1" applyAlignment="1">
      <alignment vertical="center"/>
    </xf>
    <xf numFmtId="197" fontId="10" fillId="8" borderId="78" xfId="29" applyNumberFormat="1" applyFont="1" applyFill="1" applyBorder="1" applyAlignment="1">
      <alignment vertical="center"/>
    </xf>
    <xf numFmtId="197" fontId="10" fillId="40" borderId="77" xfId="29" applyNumberFormat="1" applyFont="1" applyFill="1" applyBorder="1" applyAlignment="1">
      <alignment vertical="center"/>
    </xf>
    <xf numFmtId="197" fontId="10" fillId="48" borderId="46" xfId="29" applyNumberFormat="1" applyFont="1" applyFill="1" applyBorder="1" applyAlignment="1">
      <alignment vertical="center"/>
    </xf>
    <xf numFmtId="197" fontId="10" fillId="44" borderId="60" xfId="33" applyNumberFormat="1" applyFont="1" applyFill="1" applyBorder="1" applyAlignment="1">
      <alignment vertical="center"/>
    </xf>
    <xf numFmtId="197" fontId="10" fillId="8" borderId="28" xfId="29" applyNumberFormat="1" applyFont="1" applyFill="1" applyBorder="1" applyAlignment="1">
      <alignment vertical="center"/>
    </xf>
    <xf numFmtId="197" fontId="10" fillId="15" borderId="48" xfId="33" applyNumberFormat="1" applyFont="1" applyFill="1" applyBorder="1" applyAlignment="1">
      <alignment vertical="center"/>
    </xf>
    <xf numFmtId="197" fontId="10" fillId="23" borderId="60" xfId="33" applyNumberFormat="1" applyFont="1" applyFill="1" applyBorder="1" applyAlignment="1">
      <alignment vertical="center"/>
    </xf>
    <xf numFmtId="197" fontId="10" fillId="15" borderId="23" xfId="33" applyNumberFormat="1" applyFont="1" applyFill="1" applyBorder="1" applyAlignment="1">
      <alignment vertical="center"/>
    </xf>
    <xf numFmtId="0" fontId="10" fillId="13" borderId="39" xfId="33" applyFont="1" applyFill="1" applyBorder="1" applyAlignment="1">
      <alignment vertical="center" wrapText="1"/>
    </xf>
    <xf numFmtId="38" fontId="10" fillId="34" borderId="40" xfId="29" applyNumberFormat="1" applyFont="1" applyFill="1" applyBorder="1" applyAlignment="1">
      <alignment vertical="center"/>
    </xf>
    <xf numFmtId="38" fontId="10" fillId="35" borderId="40" xfId="29" applyNumberFormat="1" applyFont="1" applyFill="1" applyBorder="1" applyAlignment="1">
      <alignment vertical="center"/>
    </xf>
    <xf numFmtId="40" fontId="10" fillId="13" borderId="40" xfId="29" applyNumberFormat="1" applyFont="1" applyFill="1" applyBorder="1" applyAlignment="1">
      <alignment vertical="center"/>
    </xf>
    <xf numFmtId="40" fontId="10" fillId="13" borderId="40" xfId="29" applyNumberFormat="1" applyFont="1" applyFill="1" applyBorder="1" applyAlignment="1">
      <alignment vertical="center" wrapText="1"/>
    </xf>
    <xf numFmtId="0" fontId="10" fillId="13" borderId="43" xfId="33" applyFont="1" applyFill="1" applyBorder="1" applyAlignment="1">
      <alignment vertical="center"/>
    </xf>
    <xf numFmtId="0" fontId="10" fillId="13" borderId="69" xfId="33" applyFont="1" applyFill="1" applyBorder="1" applyAlignment="1">
      <alignment vertical="center"/>
    </xf>
    <xf numFmtId="0" fontId="10" fillId="13" borderId="64" xfId="33" applyFont="1" applyFill="1" applyBorder="1" applyAlignment="1">
      <alignment vertical="center"/>
    </xf>
    <xf numFmtId="0" fontId="10" fillId="53" borderId="82" xfId="33" applyFont="1" applyFill="1" applyBorder="1" applyAlignment="1">
      <alignment vertical="center" wrapText="1"/>
    </xf>
    <xf numFmtId="38" fontId="10" fillId="54" borderId="76" xfId="29" applyNumberFormat="1" applyFont="1" applyFill="1" applyBorder="1" applyAlignment="1">
      <alignment vertical="center"/>
    </xf>
    <xf numFmtId="40" fontId="10" fillId="53" borderId="76" xfId="29" applyNumberFormat="1" applyFont="1" applyFill="1" applyBorder="1" applyAlignment="1">
      <alignment vertical="center"/>
    </xf>
    <xf numFmtId="40" fontId="10" fillId="53" borderId="76" xfId="29" applyNumberFormat="1" applyFont="1" applyFill="1" applyBorder="1" applyAlignment="1">
      <alignment vertical="center" wrapText="1"/>
    </xf>
    <xf numFmtId="0" fontId="10" fillId="53" borderId="81" xfId="33" applyFont="1" applyFill="1" applyBorder="1" applyAlignment="1">
      <alignment vertical="center" wrapText="1"/>
    </xf>
    <xf numFmtId="38" fontId="10" fillId="54" borderId="28" xfId="29" applyNumberFormat="1" applyFont="1" applyFill="1" applyBorder="1" applyAlignment="1">
      <alignment vertical="center"/>
    </xf>
    <xf numFmtId="0" fontId="10" fillId="53" borderId="83" xfId="33" applyFont="1" applyFill="1" applyBorder="1" applyAlignment="1">
      <alignment vertical="center" wrapText="1"/>
    </xf>
    <xf numFmtId="38" fontId="10" fillId="54" borderId="30" xfId="29" applyNumberFormat="1" applyFont="1" applyFill="1" applyBorder="1" applyAlignment="1">
      <alignment vertical="center"/>
    </xf>
    <xf numFmtId="40" fontId="10" fillId="53" borderId="28" xfId="29" applyNumberFormat="1" applyFont="1" applyFill="1" applyBorder="1" applyAlignment="1">
      <alignment vertical="center"/>
    </xf>
    <xf numFmtId="40" fontId="10" fillId="53" borderId="28" xfId="29" applyNumberFormat="1" applyFont="1" applyFill="1" applyBorder="1" applyAlignment="1">
      <alignment vertical="center" wrapText="1"/>
    </xf>
    <xf numFmtId="40" fontId="10" fillId="53" borderId="30" xfId="29" applyNumberFormat="1" applyFont="1" applyFill="1" applyBorder="1" applyAlignment="1">
      <alignment vertical="center"/>
    </xf>
    <xf numFmtId="40" fontId="10" fillId="53" borderId="30" xfId="29" applyNumberFormat="1" applyFont="1" applyFill="1" applyBorder="1" applyAlignment="1">
      <alignment vertical="center" wrapText="1"/>
    </xf>
    <xf numFmtId="197" fontId="10" fillId="15" borderId="60" xfId="33" applyNumberFormat="1" applyFont="1" applyFill="1" applyBorder="1" applyAlignment="1">
      <alignment vertical="center"/>
    </xf>
    <xf numFmtId="187" fontId="10" fillId="15" borderId="60" xfId="33" applyNumberFormat="1" applyFont="1" applyFill="1" applyBorder="1" applyAlignment="1">
      <alignment vertical="center"/>
    </xf>
    <xf numFmtId="187" fontId="10" fillId="15" borderId="60" xfId="0" applyNumberFormat="1" applyFont="1" applyFill="1" applyBorder="1" applyAlignment="1">
      <alignment vertical="center" wrapText="1"/>
    </xf>
    <xf numFmtId="187" fontId="10" fillId="15" borderId="59" xfId="0" applyNumberFormat="1" applyFont="1" applyFill="1" applyBorder="1" applyAlignment="1">
      <alignment vertical="center" wrapText="1"/>
    </xf>
    <xf numFmtId="197" fontId="10" fillId="15" borderId="1" xfId="33" applyNumberFormat="1" applyFont="1" applyFill="1" applyBorder="1" applyAlignment="1">
      <alignment vertical="center"/>
    </xf>
    <xf numFmtId="187" fontId="10" fillId="15" borderId="1" xfId="33" applyNumberFormat="1" applyFont="1" applyFill="1" applyBorder="1" applyAlignment="1">
      <alignment vertical="center"/>
    </xf>
    <xf numFmtId="187" fontId="10" fillId="15" borderId="1" xfId="0" applyNumberFormat="1" applyFont="1" applyFill="1" applyBorder="1" applyAlignment="1">
      <alignment vertical="center" wrapText="1"/>
    </xf>
    <xf numFmtId="0" fontId="10" fillId="43" borderId="69" xfId="33" applyFont="1" applyFill="1" applyBorder="1" applyAlignment="1">
      <alignment vertical="center"/>
    </xf>
    <xf numFmtId="0" fontId="10" fillId="53" borderId="84" xfId="33" applyFont="1" applyFill="1" applyBorder="1" applyAlignment="1">
      <alignment vertical="center" wrapText="1"/>
    </xf>
    <xf numFmtId="38" fontId="10" fillId="54" borderId="77" xfId="29" applyNumberFormat="1" applyFont="1" applyFill="1" applyBorder="1" applyAlignment="1">
      <alignment vertical="center"/>
    </xf>
    <xf numFmtId="40" fontId="10" fillId="53" borderId="77" xfId="29" applyNumberFormat="1" applyFont="1" applyFill="1" applyBorder="1" applyAlignment="1">
      <alignment vertical="center"/>
    </xf>
    <xf numFmtId="40" fontId="10" fillId="53" borderId="77" xfId="29" applyNumberFormat="1" applyFont="1" applyFill="1" applyBorder="1" applyAlignment="1">
      <alignment vertical="center" wrapText="1"/>
    </xf>
    <xf numFmtId="38" fontId="10" fillId="13" borderId="40" xfId="29" applyNumberFormat="1" applyFont="1" applyFill="1" applyBorder="1" applyAlignment="1">
      <alignment vertical="center"/>
    </xf>
    <xf numFmtId="197" fontId="10" fillId="15" borderId="25" xfId="33" applyNumberFormat="1" applyFont="1" applyFill="1" applyBorder="1" applyAlignment="1">
      <alignment vertical="center"/>
    </xf>
    <xf numFmtId="184" fontId="10" fillId="8" borderId="76" xfId="33" applyNumberFormat="1" applyFont="1" applyFill="1" applyBorder="1" applyAlignment="1">
      <alignment vertical="center"/>
    </xf>
    <xf numFmtId="176" fontId="10" fillId="8" borderId="76" xfId="0" applyNumberFormat="1" applyFont="1" applyFill="1" applyBorder="1" applyAlignment="1">
      <alignment vertical="center" wrapText="1"/>
    </xf>
    <xf numFmtId="184" fontId="10" fillId="8" borderId="77" xfId="33" applyNumberFormat="1" applyFont="1" applyFill="1" applyBorder="1" applyAlignment="1">
      <alignment vertical="center"/>
    </xf>
    <xf numFmtId="179" fontId="10" fillId="8" borderId="76" xfId="33" applyNumberFormat="1" applyFont="1" applyFill="1" applyBorder="1" applyAlignment="1">
      <alignment vertical="center"/>
    </xf>
    <xf numFmtId="176" fontId="10" fillId="8" borderId="77" xfId="0" applyNumberFormat="1" applyFont="1" applyFill="1" applyBorder="1" applyAlignment="1">
      <alignment vertical="center" wrapText="1"/>
    </xf>
    <xf numFmtId="179" fontId="10" fillId="8" borderId="85" xfId="33" applyNumberFormat="1" applyFont="1" applyFill="1" applyBorder="1" applyAlignment="1">
      <alignment vertical="center"/>
    </xf>
    <xf numFmtId="179" fontId="10" fillId="55" borderId="76" xfId="33" applyNumberFormat="1" applyFont="1" applyFill="1" applyBorder="1" applyAlignment="1">
      <alignment vertical="center"/>
    </xf>
    <xf numFmtId="185" fontId="10" fillId="55" borderId="11" xfId="33" applyNumberFormat="1" applyFont="1" applyFill="1" applyBorder="1" applyAlignment="1">
      <alignment vertical="center"/>
    </xf>
    <xf numFmtId="179" fontId="10" fillId="55" borderId="4" xfId="33" applyNumberFormat="1" applyFont="1" applyFill="1" applyBorder="1" applyAlignment="1">
      <alignment vertical="center"/>
    </xf>
    <xf numFmtId="185" fontId="10" fillId="55" borderId="9" xfId="33" applyNumberFormat="1" applyFont="1" applyFill="1" applyBorder="1" applyAlignment="1">
      <alignment vertical="center"/>
    </xf>
    <xf numFmtId="176" fontId="10" fillId="8" borderId="76" xfId="33" applyNumberFormat="1" applyFont="1" applyFill="1" applyBorder="1" applyAlignment="1">
      <alignment vertical="center"/>
    </xf>
    <xf numFmtId="199" fontId="10" fillId="8" borderId="0" xfId="33" applyNumberFormat="1" applyFont="1" applyFill="1" applyAlignment="1">
      <alignment vertical="center"/>
    </xf>
    <xf numFmtId="176" fontId="10" fillId="8" borderId="77" xfId="33" applyNumberFormat="1" applyFont="1" applyFill="1" applyBorder="1" applyAlignment="1">
      <alignment horizontal="right" vertical="center"/>
    </xf>
    <xf numFmtId="176" fontId="10" fillId="8" borderId="86" xfId="33" applyNumberFormat="1" applyFont="1" applyFill="1" applyBorder="1" applyAlignment="1">
      <alignment vertical="center"/>
    </xf>
    <xf numFmtId="176" fontId="10" fillId="39" borderId="60" xfId="33" applyNumberFormat="1" applyFont="1" applyFill="1" applyBorder="1" applyAlignment="1">
      <alignment vertical="center"/>
    </xf>
    <xf numFmtId="0" fontId="10" fillId="38" borderId="60" xfId="33" applyFont="1" applyFill="1" applyBorder="1" applyAlignment="1">
      <alignment vertical="center"/>
    </xf>
    <xf numFmtId="38" fontId="10" fillId="56" borderId="28" xfId="29" applyNumberFormat="1" applyFont="1" applyFill="1" applyBorder="1" applyAlignment="1">
      <alignment vertical="center"/>
    </xf>
    <xf numFmtId="40" fontId="10" fillId="57" borderId="28" xfId="29" applyNumberFormat="1" applyFont="1" applyFill="1" applyBorder="1" applyAlignment="1">
      <alignment vertical="center"/>
    </xf>
    <xf numFmtId="38" fontId="10" fillId="56" borderId="23" xfId="29" applyNumberFormat="1" applyFont="1" applyFill="1" applyBorder="1" applyAlignment="1">
      <alignment vertical="center"/>
    </xf>
    <xf numFmtId="40" fontId="10" fillId="57" borderId="23" xfId="29" applyNumberFormat="1" applyFont="1" applyFill="1" applyBorder="1" applyAlignment="1">
      <alignment vertical="center"/>
    </xf>
    <xf numFmtId="40" fontId="10" fillId="57" borderId="23" xfId="29" applyNumberFormat="1" applyFont="1" applyFill="1" applyBorder="1" applyAlignment="1">
      <alignment vertical="center" wrapText="1"/>
    </xf>
    <xf numFmtId="38" fontId="10" fillId="56" borderId="25" xfId="29" applyNumberFormat="1" applyFont="1" applyFill="1" applyBorder="1" applyAlignment="1">
      <alignment vertical="center"/>
    </xf>
    <xf numFmtId="40" fontId="10" fillId="57" borderId="25" xfId="29" applyNumberFormat="1" applyFont="1" applyFill="1" applyBorder="1" applyAlignment="1">
      <alignment vertical="center"/>
    </xf>
    <xf numFmtId="38" fontId="10" fillId="56" borderId="20" xfId="29" applyNumberFormat="1" applyFont="1" applyFill="1" applyBorder="1" applyAlignment="1">
      <alignment vertical="center"/>
    </xf>
    <xf numFmtId="40" fontId="10" fillId="57" borderId="20" xfId="29" applyNumberFormat="1" applyFont="1" applyFill="1" applyBorder="1" applyAlignment="1">
      <alignment vertical="center" wrapText="1"/>
    </xf>
    <xf numFmtId="38" fontId="10" fillId="51" borderId="40" xfId="29" applyNumberFormat="1" applyFont="1" applyFill="1" applyBorder="1" applyAlignment="1">
      <alignment vertical="center"/>
    </xf>
    <xf numFmtId="40" fontId="10" fillId="37" borderId="40" xfId="29" applyNumberFormat="1" applyFont="1" applyFill="1" applyBorder="1" applyAlignment="1">
      <alignment horizontal="center" vertical="center"/>
    </xf>
    <xf numFmtId="38" fontId="10" fillId="58" borderId="80" xfId="29" applyNumberFormat="1" applyFont="1" applyFill="1" applyBorder="1" applyAlignment="1">
      <alignment vertical="center"/>
    </xf>
    <xf numFmtId="40" fontId="10" fillId="37" borderId="80" xfId="29" applyNumberFormat="1" applyFont="1" applyFill="1" applyBorder="1" applyAlignment="1">
      <alignment vertical="center"/>
    </xf>
    <xf numFmtId="40" fontId="10" fillId="59" borderId="80" xfId="29" applyNumberFormat="1" applyFont="1" applyFill="1" applyBorder="1" applyAlignment="1">
      <alignment vertical="center" wrapText="1"/>
    </xf>
    <xf numFmtId="38" fontId="10" fillId="37" borderId="40" xfId="29" applyNumberFormat="1" applyFont="1" applyFill="1" applyBorder="1" applyAlignment="1">
      <alignment vertical="center"/>
    </xf>
    <xf numFmtId="40" fontId="10" fillId="37" borderId="40" xfId="29" applyNumberFormat="1" applyFont="1" applyFill="1" applyBorder="1" applyAlignment="1">
      <alignment vertical="center"/>
    </xf>
    <xf numFmtId="40" fontId="10" fillId="37" borderId="40" xfId="29" applyNumberFormat="1" applyFont="1" applyFill="1" applyBorder="1" applyAlignment="1">
      <alignment vertical="center" wrapText="1"/>
    </xf>
    <xf numFmtId="38" fontId="17" fillId="37" borderId="46" xfId="29" applyNumberFormat="1" applyFont="1" applyFill="1" applyBorder="1" applyAlignment="1">
      <alignment vertical="center"/>
    </xf>
    <xf numFmtId="40" fontId="17" fillId="37" borderId="46" xfId="29" applyNumberFormat="1" applyFont="1" applyFill="1" applyBorder="1" applyAlignment="1">
      <alignment vertical="center"/>
    </xf>
    <xf numFmtId="40" fontId="17" fillId="37" borderId="46" xfId="29" applyNumberFormat="1" applyFont="1" applyFill="1" applyBorder="1" applyAlignment="1">
      <alignment vertical="center" wrapText="1"/>
    </xf>
    <xf numFmtId="38" fontId="10" fillId="58" borderId="40" xfId="29" applyNumberFormat="1" applyFont="1" applyFill="1" applyBorder="1" applyAlignment="1">
      <alignment vertical="center"/>
    </xf>
    <xf numFmtId="38" fontId="10" fillId="37" borderId="4" xfId="29" applyNumberFormat="1" applyFont="1" applyFill="1" applyBorder="1" applyAlignment="1">
      <alignment vertical="center"/>
    </xf>
    <xf numFmtId="0" fontId="10" fillId="41" borderId="16" xfId="33" applyFont="1" applyFill="1" applyBorder="1" applyAlignment="1">
      <alignment horizontal="center" vertical="center"/>
    </xf>
    <xf numFmtId="0" fontId="24" fillId="8" borderId="0" xfId="33" applyFont="1" applyFill="1" applyAlignment="1">
      <alignment vertical="center"/>
    </xf>
    <xf numFmtId="0" fontId="10" fillId="57" borderId="0" xfId="33" applyFont="1" applyFill="1" applyAlignment="1">
      <alignment vertical="center"/>
    </xf>
    <xf numFmtId="40" fontId="10" fillId="57" borderId="20" xfId="29" applyNumberFormat="1" applyFont="1" applyFill="1" applyBorder="1" applyAlignment="1">
      <alignment vertical="center"/>
    </xf>
    <xf numFmtId="38" fontId="10" fillId="56" borderId="60" xfId="29" applyNumberFormat="1" applyFont="1" applyFill="1" applyBorder="1" applyAlignment="1">
      <alignment vertical="center"/>
    </xf>
    <xf numFmtId="40" fontId="10" fillId="57" borderId="60" xfId="29" applyNumberFormat="1" applyFont="1" applyFill="1" applyBorder="1" applyAlignment="1">
      <alignment vertical="center"/>
    </xf>
    <xf numFmtId="40" fontId="10" fillId="57" borderId="60" xfId="29" applyNumberFormat="1" applyFont="1" applyFill="1" applyBorder="1" applyAlignment="1">
      <alignment vertical="center" wrapText="1"/>
    </xf>
    <xf numFmtId="38" fontId="10" fillId="57" borderId="77" xfId="29" applyNumberFormat="1" applyFont="1" applyFill="1" applyBorder="1" applyAlignment="1">
      <alignment vertical="center"/>
    </xf>
    <xf numFmtId="40" fontId="10" fillId="57" borderId="77" xfId="29" applyNumberFormat="1" applyFont="1" applyFill="1" applyBorder="1" applyAlignment="1">
      <alignment vertical="center"/>
    </xf>
    <xf numFmtId="40" fontId="10" fillId="57" borderId="77" xfId="29" applyNumberFormat="1" applyFont="1" applyFill="1" applyBorder="1" applyAlignment="1">
      <alignment vertical="center" wrapText="1"/>
    </xf>
    <xf numFmtId="38" fontId="10" fillId="57" borderId="30" xfId="29" applyNumberFormat="1" applyFont="1" applyFill="1" applyBorder="1" applyAlignment="1">
      <alignment vertical="center"/>
    </xf>
    <xf numFmtId="40" fontId="10" fillId="57" borderId="30" xfId="29" applyNumberFormat="1" applyFont="1" applyFill="1" applyBorder="1" applyAlignment="1">
      <alignment vertical="center"/>
    </xf>
    <xf numFmtId="40" fontId="10" fillId="57" borderId="30" xfId="29" applyNumberFormat="1" applyFont="1" applyFill="1" applyBorder="1" applyAlignment="1">
      <alignment vertical="center" wrapText="1"/>
    </xf>
    <xf numFmtId="38" fontId="10" fillId="57" borderId="78" xfId="29" applyNumberFormat="1" applyFont="1" applyFill="1" applyBorder="1" applyAlignment="1">
      <alignment vertical="center"/>
    </xf>
    <xf numFmtId="40" fontId="10" fillId="57" borderId="78" xfId="29" applyNumberFormat="1" applyFont="1" applyFill="1" applyBorder="1" applyAlignment="1">
      <alignment vertical="center"/>
    </xf>
    <xf numFmtId="40" fontId="10" fillId="57" borderId="78" xfId="29" applyNumberFormat="1" applyFont="1" applyFill="1" applyBorder="1" applyAlignment="1">
      <alignment vertical="center" wrapText="1"/>
    </xf>
    <xf numFmtId="38" fontId="10" fillId="57" borderId="46" xfId="29" applyNumberFormat="1" applyFont="1" applyFill="1" applyBorder="1" applyAlignment="1">
      <alignment vertical="center"/>
    </xf>
    <xf numFmtId="40" fontId="10" fillId="57" borderId="46" xfId="29" applyNumberFormat="1" applyFont="1" applyFill="1" applyBorder="1" applyAlignment="1">
      <alignment vertical="center"/>
    </xf>
    <xf numFmtId="40" fontId="10" fillId="57" borderId="46" xfId="29" applyNumberFormat="1" applyFont="1" applyFill="1" applyBorder="1" applyAlignment="1">
      <alignment vertical="center" wrapText="1"/>
    </xf>
    <xf numFmtId="38" fontId="10" fillId="60" borderId="28" xfId="29" applyNumberFormat="1" applyFont="1" applyFill="1" applyBorder="1" applyAlignment="1">
      <alignment vertical="center"/>
    </xf>
    <xf numFmtId="40" fontId="10" fillId="57" borderId="28" xfId="29" applyNumberFormat="1" applyFont="1" applyFill="1" applyBorder="1" applyAlignment="1">
      <alignment vertical="center" wrapText="1"/>
    </xf>
    <xf numFmtId="38" fontId="10" fillId="60" borderId="86" xfId="29" applyNumberFormat="1" applyFont="1" applyFill="1" applyBorder="1" applyAlignment="1">
      <alignment vertical="center"/>
    </xf>
    <xf numFmtId="40" fontId="10" fillId="57" borderId="86" xfId="29" applyNumberFormat="1" applyFont="1" applyFill="1" applyBorder="1" applyAlignment="1">
      <alignment vertical="center"/>
    </xf>
    <xf numFmtId="40" fontId="10" fillId="57" borderId="86" xfId="29" applyNumberFormat="1" applyFont="1" applyFill="1" applyBorder="1" applyAlignment="1">
      <alignment vertical="center" wrapText="1"/>
    </xf>
    <xf numFmtId="176" fontId="10" fillId="57" borderId="1" xfId="33" applyNumberFormat="1" applyFont="1" applyFill="1" applyBorder="1" applyAlignment="1">
      <alignment vertical="center"/>
    </xf>
    <xf numFmtId="184" fontId="10" fillId="57" borderId="1" xfId="33" applyNumberFormat="1" applyFont="1" applyFill="1" applyBorder="1" applyAlignment="1">
      <alignment vertical="center"/>
    </xf>
    <xf numFmtId="176" fontId="10" fillId="57" borderId="9" xfId="33" applyNumberFormat="1" applyFont="1" applyFill="1" applyBorder="1" applyAlignment="1">
      <alignment vertical="center"/>
    </xf>
    <xf numFmtId="184" fontId="10" fillId="57" borderId="9" xfId="33" applyNumberFormat="1" applyFont="1" applyFill="1" applyBorder="1" applyAlignment="1">
      <alignment vertical="center"/>
    </xf>
    <xf numFmtId="176" fontId="10" fillId="57" borderId="4" xfId="33" applyNumberFormat="1" applyFont="1" applyFill="1" applyBorder="1" applyAlignment="1">
      <alignment vertical="center"/>
    </xf>
    <xf numFmtId="184" fontId="10" fillId="57" borderId="4" xfId="33" applyNumberFormat="1" applyFont="1" applyFill="1" applyBorder="1" applyAlignment="1">
      <alignment vertical="center"/>
    </xf>
    <xf numFmtId="10" fontId="10" fillId="57" borderId="10" xfId="33" applyNumberFormat="1" applyFont="1" applyFill="1" applyBorder="1" applyAlignment="1">
      <alignment vertical="center"/>
    </xf>
    <xf numFmtId="185" fontId="10" fillId="57" borderId="1" xfId="33" applyNumberFormat="1" applyFont="1" applyFill="1" applyBorder="1" applyAlignment="1">
      <alignment vertical="center"/>
    </xf>
    <xf numFmtId="10" fontId="10" fillId="57" borderId="12" xfId="33" applyNumberFormat="1" applyFont="1" applyFill="1" applyBorder="1" applyAlignment="1">
      <alignment vertical="center"/>
    </xf>
    <xf numFmtId="185" fontId="10" fillId="57" borderId="9" xfId="33" applyNumberFormat="1" applyFont="1" applyFill="1" applyBorder="1" applyAlignment="1">
      <alignment vertical="center"/>
    </xf>
    <xf numFmtId="10" fontId="10" fillId="57" borderId="13" xfId="33" applyNumberFormat="1" applyFont="1" applyFill="1" applyBorder="1" applyAlignment="1">
      <alignment vertical="center"/>
    </xf>
    <xf numFmtId="185" fontId="10" fillId="57" borderId="4" xfId="33" applyNumberFormat="1" applyFont="1" applyFill="1" applyBorder="1" applyAlignment="1">
      <alignment vertical="center"/>
    </xf>
    <xf numFmtId="185" fontId="10" fillId="57" borderId="87" xfId="33" applyNumberFormat="1" applyFont="1" applyFill="1" applyBorder="1" applyAlignment="1">
      <alignment vertical="center"/>
    </xf>
    <xf numFmtId="184" fontId="10" fillId="57" borderId="87" xfId="33" applyNumberFormat="1" applyFont="1" applyFill="1" applyBorder="1" applyAlignment="1">
      <alignment vertical="center"/>
    </xf>
    <xf numFmtId="176" fontId="10" fillId="8" borderId="0" xfId="32" applyNumberFormat="1" applyFont="1" applyFill="1"/>
    <xf numFmtId="9" fontId="10" fillId="8" borderId="1" xfId="33" applyNumberFormat="1" applyFont="1" applyFill="1" applyBorder="1" applyAlignment="1">
      <alignment vertical="center"/>
    </xf>
    <xf numFmtId="9" fontId="10" fillId="8" borderId="9" xfId="33" applyNumberFormat="1" applyFont="1" applyFill="1" applyBorder="1" applyAlignment="1">
      <alignment vertical="center"/>
    </xf>
    <xf numFmtId="9" fontId="10" fillId="8" borderId="4" xfId="33" applyNumberFormat="1" applyFont="1" applyFill="1" applyBorder="1" applyAlignment="1">
      <alignment vertical="center"/>
    </xf>
    <xf numFmtId="9" fontId="10" fillId="38" borderId="60" xfId="26" applyFont="1" applyFill="1" applyBorder="1" applyAlignment="1">
      <alignment vertical="center"/>
    </xf>
    <xf numFmtId="0" fontId="10" fillId="37" borderId="50" xfId="33" applyFont="1" applyFill="1" applyBorder="1" applyAlignment="1">
      <alignment vertical="center"/>
    </xf>
    <xf numFmtId="9" fontId="10" fillId="39" borderId="60" xfId="26" applyFont="1" applyFill="1" applyBorder="1" applyAlignment="1">
      <alignment vertical="center"/>
    </xf>
    <xf numFmtId="0" fontId="10" fillId="38" borderId="76" xfId="33" applyFont="1" applyFill="1" applyBorder="1" applyAlignment="1">
      <alignment vertical="center"/>
    </xf>
    <xf numFmtId="10" fontId="10" fillId="8" borderId="9" xfId="26" applyNumberFormat="1" applyFont="1" applyFill="1" applyBorder="1" applyAlignment="1">
      <alignment vertical="center"/>
    </xf>
    <xf numFmtId="179" fontId="10" fillId="8" borderId="11" xfId="26" applyNumberFormat="1" applyFont="1" applyFill="1" applyBorder="1" applyAlignment="1">
      <alignment vertical="center"/>
    </xf>
    <xf numFmtId="10" fontId="10" fillId="8" borderId="1" xfId="26" applyNumberFormat="1" applyFont="1" applyFill="1" applyBorder="1" applyAlignment="1">
      <alignment vertical="center"/>
    </xf>
    <xf numFmtId="0" fontId="17" fillId="8" borderId="18" xfId="33" applyFont="1" applyFill="1" applyBorder="1" applyAlignment="1">
      <alignment vertical="center"/>
    </xf>
    <xf numFmtId="0" fontId="17" fillId="8" borderId="18" xfId="33" applyFont="1" applyFill="1" applyBorder="1" applyAlignment="1">
      <alignment vertical="center" wrapText="1"/>
    </xf>
    <xf numFmtId="0" fontId="17" fillId="8" borderId="88" xfId="33" applyFont="1" applyFill="1" applyBorder="1" applyAlignment="1">
      <alignment vertical="center" wrapText="1"/>
    </xf>
    <xf numFmtId="197" fontId="17" fillId="15" borderId="62" xfId="33" applyNumberFormat="1" applyFont="1" applyFill="1" applyBorder="1" applyAlignment="1">
      <alignment vertical="center"/>
    </xf>
    <xf numFmtId="177" fontId="10" fillId="8" borderId="46" xfId="33" applyNumberFormat="1" applyFont="1" applyFill="1" applyBorder="1" applyAlignment="1">
      <alignment vertical="center"/>
    </xf>
    <xf numFmtId="0" fontId="10" fillId="8" borderId="0" xfId="32" applyFont="1" applyFill="1" applyAlignment="1">
      <alignment vertical="center"/>
    </xf>
    <xf numFmtId="176" fontId="10" fillId="8" borderId="1" xfId="32" applyNumberFormat="1" applyFont="1" applyFill="1" applyBorder="1" applyAlignment="1">
      <alignment vertical="center"/>
    </xf>
    <xf numFmtId="0" fontId="24" fillId="8" borderId="0" xfId="33" applyFont="1" applyFill="1" applyAlignment="1">
      <alignment horizontal="center" vertical="center"/>
    </xf>
    <xf numFmtId="177" fontId="24" fillId="8" borderId="0" xfId="33" applyNumberFormat="1" applyFont="1" applyFill="1" applyAlignment="1">
      <alignment vertical="center"/>
    </xf>
    <xf numFmtId="177" fontId="24" fillId="8" borderId="0" xfId="33" applyNumberFormat="1" applyFont="1" applyFill="1" applyBorder="1" applyAlignment="1">
      <alignment vertical="center"/>
    </xf>
    <xf numFmtId="177" fontId="24" fillId="8" borderId="0" xfId="33" applyNumberFormat="1" applyFont="1" applyFill="1" applyAlignment="1">
      <alignment horizontal="center" vertical="center"/>
    </xf>
    <xf numFmtId="0" fontId="24" fillId="53" borderId="0" xfId="0" applyFont="1" applyFill="1">
      <alignment vertical="center"/>
    </xf>
    <xf numFmtId="0" fontId="37" fillId="53" borderId="0" xfId="0" applyFont="1" applyFill="1">
      <alignment vertical="center"/>
    </xf>
    <xf numFmtId="202" fontId="24" fillId="53" borderId="0" xfId="0" applyNumberFormat="1" applyFont="1" applyFill="1">
      <alignment vertical="center"/>
    </xf>
    <xf numFmtId="0" fontId="24" fillId="53" borderId="0" xfId="0" applyFont="1" applyFill="1" applyAlignment="1">
      <alignment horizontal="right" vertical="center"/>
    </xf>
    <xf numFmtId="0" fontId="35" fillId="53" borderId="0" xfId="28" applyFont="1" applyFill="1" applyAlignment="1" applyProtection="1">
      <alignment horizontal="right" vertical="center"/>
    </xf>
    <xf numFmtId="0" fontId="24" fillId="41" borderId="1" xfId="0" applyFont="1" applyFill="1" applyBorder="1">
      <alignment vertical="center"/>
    </xf>
    <xf numFmtId="0" fontId="24" fillId="53" borderId="1" xfId="0" applyFont="1" applyFill="1" applyBorder="1">
      <alignment vertical="center"/>
    </xf>
    <xf numFmtId="0" fontId="24" fillId="53" borderId="1" xfId="0" applyFont="1" applyFill="1" applyBorder="1" applyAlignment="1">
      <alignment vertical="center" wrapText="1"/>
    </xf>
    <xf numFmtId="0" fontId="24" fillId="61" borderId="1" xfId="0" applyFont="1" applyFill="1" applyBorder="1" applyAlignment="1">
      <alignment vertical="center" wrapText="1"/>
    </xf>
    <xf numFmtId="0" fontId="38" fillId="53" borderId="0" xfId="35" applyFont="1" applyFill="1">
      <alignment vertical="center"/>
    </xf>
    <xf numFmtId="0" fontId="0" fillId="53" borderId="1" xfId="0" applyFill="1" applyBorder="1" applyAlignment="1">
      <alignment vertical="center" wrapText="1"/>
    </xf>
    <xf numFmtId="0" fontId="39" fillId="53" borderId="0" xfId="35" applyFont="1" applyFill="1">
      <alignment vertical="center"/>
    </xf>
    <xf numFmtId="0" fontId="54" fillId="8" borderId="0" xfId="33" applyFont="1" applyFill="1" applyAlignment="1">
      <alignment vertical="center"/>
    </xf>
    <xf numFmtId="0" fontId="0" fillId="53" borderId="0" xfId="0" applyFill="1">
      <alignment vertical="center"/>
    </xf>
    <xf numFmtId="0" fontId="0" fillId="53" borderId="0" xfId="0" applyFill="1" applyAlignment="1">
      <alignment horizontal="center" vertical="center"/>
    </xf>
    <xf numFmtId="0" fontId="41" fillId="8" borderId="0" xfId="33" applyFont="1" applyFill="1" applyBorder="1" applyAlignment="1">
      <alignment vertical="center"/>
    </xf>
    <xf numFmtId="189" fontId="10" fillId="8" borderId="1" xfId="33" applyNumberFormat="1" applyFont="1" applyFill="1" applyBorder="1" applyAlignment="1">
      <alignment vertical="center"/>
    </xf>
    <xf numFmtId="188" fontId="10" fillId="8" borderId="1" xfId="33" applyNumberFormat="1" applyFont="1" applyFill="1" applyBorder="1" applyAlignment="1">
      <alignment vertical="center"/>
    </xf>
    <xf numFmtId="189" fontId="10" fillId="36" borderId="1" xfId="33" applyNumberFormat="1" applyFont="1" applyFill="1" applyBorder="1" applyAlignment="1">
      <alignment vertical="center"/>
    </xf>
    <xf numFmtId="189" fontId="10" fillId="62" borderId="1" xfId="33" applyNumberFormat="1" applyFont="1" applyFill="1" applyBorder="1" applyAlignment="1">
      <alignment vertical="center"/>
    </xf>
    <xf numFmtId="178" fontId="10" fillId="8" borderId="1" xfId="33" applyNumberFormat="1" applyFont="1" applyFill="1" applyBorder="1" applyAlignment="1">
      <alignment vertical="center" wrapText="1"/>
    </xf>
    <xf numFmtId="0" fontId="10" fillId="5" borderId="1" xfId="33" applyFont="1" applyFill="1" applyBorder="1" applyAlignment="1">
      <alignment horizontal="center" vertical="center" wrapText="1"/>
    </xf>
    <xf numFmtId="176" fontId="10" fillId="0" borderId="1" xfId="0" applyNumberFormat="1" applyFont="1" applyFill="1" applyBorder="1">
      <alignment vertical="center"/>
    </xf>
    <xf numFmtId="201" fontId="10" fillId="8" borderId="0" xfId="33" applyNumberFormat="1" applyFont="1" applyFill="1" applyAlignment="1">
      <alignment vertical="center"/>
    </xf>
    <xf numFmtId="0" fontId="15" fillId="53" borderId="0" xfId="33" applyFont="1" applyFill="1" applyAlignment="1">
      <alignment vertical="center"/>
    </xf>
    <xf numFmtId="0" fontId="10" fillId="53" borderId="0" xfId="33" applyFont="1" applyFill="1" applyAlignment="1">
      <alignment vertical="center"/>
    </xf>
    <xf numFmtId="0" fontId="24" fillId="8" borderId="0" xfId="33" applyFont="1" applyFill="1"/>
    <xf numFmtId="181" fontId="24" fillId="8" borderId="0" xfId="33" applyNumberFormat="1" applyFont="1" applyFill="1"/>
    <xf numFmtId="182" fontId="24" fillId="8" borderId="0" xfId="33" applyNumberFormat="1" applyFont="1" applyFill="1"/>
    <xf numFmtId="0" fontId="24" fillId="8" borderId="0" xfId="33" applyFont="1" applyFill="1" applyBorder="1"/>
    <xf numFmtId="0" fontId="10" fillId="5" borderId="89" xfId="33" applyFont="1" applyFill="1" applyBorder="1"/>
    <xf numFmtId="0" fontId="10" fillId="5" borderId="90" xfId="33" applyFont="1" applyFill="1" applyBorder="1" applyAlignment="1">
      <alignment horizontal="center" vertical="top" wrapText="1"/>
    </xf>
    <xf numFmtId="0" fontId="10" fillId="5" borderId="91" xfId="33" applyFont="1" applyFill="1" applyBorder="1" applyAlignment="1">
      <alignment horizontal="center" vertical="top" wrapText="1"/>
    </xf>
    <xf numFmtId="181" fontId="10" fillId="8" borderId="0" xfId="33" applyNumberFormat="1" applyFont="1" applyFill="1"/>
    <xf numFmtId="181" fontId="55" fillId="8" borderId="0" xfId="33" applyNumberFormat="1" applyFont="1" applyFill="1"/>
    <xf numFmtId="0" fontId="24" fillId="5" borderId="92" xfId="33" applyFont="1" applyFill="1" applyBorder="1" applyAlignment="1">
      <alignment horizontal="center" vertical="top" wrapText="1"/>
    </xf>
    <xf numFmtId="0" fontId="25" fillId="8" borderId="0" xfId="33" applyFont="1" applyFill="1" applyAlignment="1">
      <alignment vertical="center"/>
    </xf>
    <xf numFmtId="0" fontId="10" fillId="8" borderId="5" xfId="33" applyFont="1" applyFill="1" applyBorder="1" applyAlignment="1">
      <alignment vertical="center"/>
    </xf>
    <xf numFmtId="176" fontId="10" fillId="8" borderId="93" xfId="33" applyNumberFormat="1" applyFont="1" applyFill="1" applyBorder="1" applyAlignment="1">
      <alignment vertical="center"/>
    </xf>
    <xf numFmtId="176" fontId="10" fillId="8" borderId="94" xfId="33" applyNumberFormat="1" applyFont="1" applyFill="1" applyBorder="1" applyAlignment="1">
      <alignment vertical="center"/>
    </xf>
    <xf numFmtId="9" fontId="10" fillId="8" borderId="95" xfId="33" applyNumberFormat="1" applyFont="1" applyFill="1" applyBorder="1" applyAlignment="1">
      <alignment vertical="center"/>
    </xf>
    <xf numFmtId="9" fontId="10" fillId="8" borderId="94" xfId="33" applyNumberFormat="1" applyFont="1" applyFill="1" applyBorder="1" applyAlignment="1">
      <alignment vertical="center"/>
    </xf>
    <xf numFmtId="182" fontId="10" fillId="8" borderId="0" xfId="33" applyNumberFormat="1" applyFont="1" applyFill="1" applyAlignment="1">
      <alignment vertical="center"/>
    </xf>
    <xf numFmtId="181" fontId="10" fillId="8" borderId="0" xfId="33" applyNumberFormat="1" applyFont="1" applyFill="1" applyAlignment="1">
      <alignment vertical="center"/>
    </xf>
    <xf numFmtId="0" fontId="10" fillId="8" borderId="96" xfId="33" applyFont="1" applyFill="1" applyBorder="1" applyAlignment="1">
      <alignment vertical="center"/>
    </xf>
    <xf numFmtId="176" fontId="10" fillId="8" borderId="97" xfId="33" applyNumberFormat="1" applyFont="1" applyFill="1" applyBorder="1" applyAlignment="1">
      <alignment vertical="center"/>
    </xf>
    <xf numFmtId="176" fontId="10" fillId="8" borderId="98" xfId="33" applyNumberFormat="1" applyFont="1" applyFill="1" applyBorder="1" applyAlignment="1">
      <alignment vertical="center"/>
    </xf>
    <xf numFmtId="203" fontId="10" fillId="8" borderId="99" xfId="33" applyNumberFormat="1" applyFont="1" applyFill="1" applyBorder="1" applyAlignment="1">
      <alignment vertical="center"/>
    </xf>
    <xf numFmtId="203" fontId="10" fillId="8" borderId="98" xfId="33" applyNumberFormat="1" applyFont="1" applyFill="1" applyBorder="1" applyAlignment="1">
      <alignment vertical="center"/>
    </xf>
    <xf numFmtId="176" fontId="10" fillId="8" borderId="100" xfId="33" applyNumberFormat="1" applyFont="1" applyFill="1" applyBorder="1" applyAlignment="1">
      <alignment vertical="center"/>
    </xf>
    <xf numFmtId="176" fontId="10" fillId="8" borderId="101" xfId="33" applyNumberFormat="1" applyFont="1" applyFill="1" applyBorder="1" applyAlignment="1">
      <alignment vertical="center"/>
    </xf>
    <xf numFmtId="0" fontId="56" fillId="8" borderId="0" xfId="33" applyFont="1" applyFill="1" applyAlignment="1">
      <alignment vertical="center"/>
    </xf>
    <xf numFmtId="0" fontId="54" fillId="8" borderId="0" xfId="32" applyFont="1" applyFill="1"/>
    <xf numFmtId="0" fontId="54" fillId="8" borderId="0" xfId="32" applyFont="1" applyFill="1" applyAlignment="1">
      <alignment vertical="center"/>
    </xf>
    <xf numFmtId="0" fontId="43" fillId="5" borderId="1" xfId="33" applyFont="1" applyFill="1" applyBorder="1" applyAlignment="1">
      <alignment horizontal="center" vertical="center" wrapText="1"/>
    </xf>
    <xf numFmtId="0" fontId="10" fillId="8" borderId="9" xfId="33" applyFont="1" applyFill="1" applyBorder="1" applyAlignment="1">
      <alignment vertical="center"/>
    </xf>
    <xf numFmtId="0" fontId="10" fillId="8" borderId="4" xfId="33" applyFont="1" applyFill="1" applyBorder="1" applyAlignment="1">
      <alignment vertical="center"/>
    </xf>
    <xf numFmtId="0" fontId="10" fillId="8" borderId="1" xfId="33" applyFont="1" applyFill="1" applyBorder="1"/>
    <xf numFmtId="0" fontId="10" fillId="8" borderId="11" xfId="33" applyFont="1" applyFill="1" applyBorder="1" applyAlignment="1">
      <alignment vertical="center" wrapText="1"/>
    </xf>
    <xf numFmtId="0" fontId="10" fillId="8" borderId="76" xfId="33" applyFont="1" applyFill="1" applyBorder="1" applyAlignment="1">
      <alignment vertical="center" wrapText="1"/>
    </xf>
    <xf numFmtId="0" fontId="10" fillId="8" borderId="4" xfId="33" applyFont="1" applyFill="1" applyBorder="1" applyAlignment="1">
      <alignment vertical="center" wrapText="1"/>
    </xf>
    <xf numFmtId="0" fontId="10" fillId="53" borderId="0" xfId="33" applyFont="1" applyFill="1"/>
    <xf numFmtId="185" fontId="10" fillId="8" borderId="1" xfId="33" applyNumberFormat="1" applyFont="1" applyFill="1" applyBorder="1" applyAlignment="1">
      <alignment vertical="center" wrapText="1"/>
    </xf>
    <xf numFmtId="185" fontId="10" fillId="8" borderId="11" xfId="33" applyNumberFormat="1" applyFont="1" applyFill="1" applyBorder="1" applyAlignment="1">
      <alignment vertical="center" wrapText="1"/>
    </xf>
    <xf numFmtId="185" fontId="10" fillId="55" borderId="11" xfId="33" applyNumberFormat="1" applyFont="1" applyFill="1" applyBorder="1" applyAlignment="1">
      <alignment vertical="center" wrapText="1"/>
    </xf>
    <xf numFmtId="184" fontId="10" fillId="55" borderId="1" xfId="33" applyNumberFormat="1" applyFont="1" applyFill="1" applyBorder="1" applyAlignment="1">
      <alignment vertical="center"/>
    </xf>
    <xf numFmtId="185" fontId="10" fillId="55" borderId="1" xfId="33" applyNumberFormat="1" applyFont="1" applyFill="1" applyBorder="1" applyAlignment="1">
      <alignment vertical="center" wrapText="1"/>
    </xf>
    <xf numFmtId="0" fontId="10" fillId="55" borderId="4" xfId="33" applyFont="1" applyFill="1" applyBorder="1" applyAlignment="1">
      <alignment vertical="center" wrapText="1"/>
    </xf>
    <xf numFmtId="0" fontId="10" fillId="55" borderId="76" xfId="33" applyFont="1" applyFill="1" applyBorder="1" applyAlignment="1">
      <alignment vertical="center" wrapText="1"/>
    </xf>
    <xf numFmtId="184" fontId="10" fillId="55" borderId="9" xfId="33" applyNumberFormat="1" applyFont="1" applyFill="1" applyBorder="1" applyAlignment="1">
      <alignment vertical="center"/>
    </xf>
    <xf numFmtId="185" fontId="10" fillId="8" borderId="4" xfId="33" applyNumberFormat="1" applyFont="1" applyFill="1" applyBorder="1" applyAlignment="1">
      <alignment vertical="center" wrapText="1"/>
    </xf>
    <xf numFmtId="0" fontId="10" fillId="8" borderId="9" xfId="33" applyFont="1" applyFill="1" applyBorder="1" applyAlignment="1">
      <alignment vertical="center" wrapText="1"/>
    </xf>
    <xf numFmtId="0" fontId="10" fillId="5" borderId="67" xfId="33" applyFont="1" applyFill="1" applyBorder="1" applyAlignment="1">
      <alignment horizontal="left" vertical="center"/>
    </xf>
    <xf numFmtId="176" fontId="10" fillId="8" borderId="76" xfId="33" applyNumberFormat="1" applyFont="1" applyFill="1" applyBorder="1" applyAlignment="1">
      <alignment horizontal="right" vertical="center"/>
    </xf>
    <xf numFmtId="0" fontId="43" fillId="5" borderId="16" xfId="33" applyFont="1" applyFill="1" applyBorder="1" applyAlignment="1">
      <alignment horizontal="center" vertical="center" wrapText="1"/>
    </xf>
    <xf numFmtId="0" fontId="10" fillId="5" borderId="16" xfId="33" applyFont="1" applyFill="1" applyBorder="1" applyAlignment="1">
      <alignment horizontal="center" vertical="center" wrapText="1"/>
    </xf>
    <xf numFmtId="0" fontId="11" fillId="8" borderId="0" xfId="33" applyFont="1" applyFill="1" applyBorder="1"/>
    <xf numFmtId="176" fontId="24" fillId="8" borderId="0" xfId="33" applyNumberFormat="1" applyFont="1" applyFill="1" applyBorder="1"/>
    <xf numFmtId="0" fontId="10" fillId="53" borderId="0" xfId="0" applyFont="1" applyFill="1" applyAlignment="1">
      <alignment horizontal="center" vertical="center"/>
    </xf>
    <xf numFmtId="0" fontId="10" fillId="53" borderId="1" xfId="0" applyFont="1" applyFill="1" applyBorder="1" applyAlignment="1">
      <alignment horizontal="center" vertical="center"/>
    </xf>
    <xf numFmtId="176" fontId="57" fillId="8" borderId="0" xfId="33" applyNumberFormat="1" applyFont="1" applyFill="1" applyAlignment="1">
      <alignment vertical="center"/>
    </xf>
    <xf numFmtId="0" fontId="10" fillId="53" borderId="0" xfId="0" applyFont="1" applyFill="1">
      <alignment vertical="center"/>
    </xf>
    <xf numFmtId="0" fontId="10" fillId="11" borderId="48" xfId="33" applyFont="1" applyFill="1" applyBorder="1" applyAlignment="1">
      <alignment vertical="center" wrapText="1"/>
    </xf>
    <xf numFmtId="0" fontId="10" fillId="11" borderId="23" xfId="33" applyFont="1" applyFill="1" applyBorder="1" applyAlignment="1">
      <alignment vertical="center" wrapText="1"/>
    </xf>
    <xf numFmtId="0" fontId="10" fillId="11" borderId="25" xfId="33" applyFont="1" applyFill="1" applyBorder="1" applyAlignment="1">
      <alignment vertical="center" wrapText="1"/>
    </xf>
    <xf numFmtId="0" fontId="44" fillId="53" borderId="0" xfId="35" applyFont="1" applyFill="1">
      <alignment vertical="center"/>
    </xf>
    <xf numFmtId="0" fontId="44" fillId="53" borderId="1" xfId="35" applyFont="1" applyFill="1" applyBorder="1" applyAlignment="1">
      <alignment horizontal="center" vertical="center"/>
    </xf>
    <xf numFmtId="38" fontId="44" fillId="53" borderId="34" xfId="29" applyFont="1" applyFill="1" applyBorder="1" applyAlignment="1">
      <alignment horizontal="right" vertical="center"/>
    </xf>
    <xf numFmtId="0" fontId="44" fillId="53" borderId="1" xfId="35" applyFont="1" applyFill="1" applyBorder="1" applyAlignment="1">
      <alignment horizontal="right" vertical="center"/>
    </xf>
    <xf numFmtId="0" fontId="44" fillId="53" borderId="34" xfId="35" applyFont="1" applyFill="1" applyBorder="1" applyAlignment="1">
      <alignment horizontal="right" vertical="center"/>
    </xf>
    <xf numFmtId="0" fontId="44" fillId="53" borderId="0" xfId="35" applyFont="1" applyFill="1" applyBorder="1" applyAlignment="1">
      <alignment vertical="center"/>
    </xf>
    <xf numFmtId="0" fontId="44" fillId="53" borderId="1" xfId="35" applyFont="1" applyFill="1" applyBorder="1">
      <alignment vertical="center"/>
    </xf>
    <xf numFmtId="0" fontId="44" fillId="53" borderId="0" xfId="35" applyFont="1" applyFill="1" applyAlignment="1">
      <alignment vertical="center"/>
    </xf>
    <xf numFmtId="0" fontId="10" fillId="8" borderId="0" xfId="33" applyFont="1" applyFill="1" applyAlignment="1">
      <alignment horizontal="center" vertical="center"/>
    </xf>
    <xf numFmtId="0" fontId="10" fillId="8" borderId="0" xfId="33" applyFont="1" applyFill="1" applyAlignment="1">
      <alignment horizontal="left" vertical="center"/>
    </xf>
    <xf numFmtId="0" fontId="10" fillId="8" borderId="0" xfId="33" applyFont="1" applyFill="1" applyAlignment="1">
      <alignment horizontal="right" vertical="center"/>
    </xf>
    <xf numFmtId="0" fontId="10" fillId="8" borderId="7" xfId="33" applyFont="1" applyFill="1" applyBorder="1" applyAlignment="1">
      <alignment horizontal="right" vertical="center"/>
    </xf>
    <xf numFmtId="0" fontId="10" fillId="5" borderId="102" xfId="33" applyFont="1" applyFill="1" applyBorder="1" applyAlignment="1">
      <alignment vertical="center"/>
    </xf>
    <xf numFmtId="0" fontId="10" fillId="5" borderId="103" xfId="33" applyFont="1" applyFill="1" applyBorder="1" applyAlignment="1">
      <alignment horizontal="center" vertical="center"/>
    </xf>
    <xf numFmtId="0" fontId="10" fillId="5" borderId="39" xfId="33" applyFont="1" applyFill="1" applyBorder="1" applyAlignment="1">
      <alignment horizontal="center" vertical="center" wrapText="1"/>
    </xf>
    <xf numFmtId="0" fontId="41" fillId="5" borderId="103" xfId="33" applyFont="1" applyFill="1" applyBorder="1" applyAlignment="1">
      <alignment horizontal="center" vertical="center"/>
    </xf>
    <xf numFmtId="0" fontId="41" fillId="5" borderId="40" xfId="33" applyFont="1" applyFill="1" applyBorder="1" applyAlignment="1">
      <alignment horizontal="center" vertical="center"/>
    </xf>
    <xf numFmtId="0" fontId="41" fillId="5" borderId="104" xfId="33" applyFont="1" applyFill="1" applyBorder="1" applyAlignment="1">
      <alignment horizontal="center" vertical="center"/>
    </xf>
    <xf numFmtId="0" fontId="41" fillId="5" borderId="105" xfId="33" applyFont="1" applyFill="1" applyBorder="1" applyAlignment="1">
      <alignment horizontal="center" vertical="center"/>
    </xf>
    <xf numFmtId="0" fontId="41" fillId="5" borderId="41" xfId="33" applyFont="1" applyFill="1" applyBorder="1" applyAlignment="1">
      <alignment horizontal="center" vertical="center"/>
    </xf>
    <xf numFmtId="0" fontId="10" fillId="5" borderId="39" xfId="33" applyFont="1" applyFill="1" applyBorder="1" applyAlignment="1">
      <alignment horizontal="center" vertical="center"/>
    </xf>
    <xf numFmtId="0" fontId="10" fillId="5" borderId="40" xfId="33" applyFont="1" applyFill="1" applyBorder="1" applyAlignment="1">
      <alignment horizontal="center" vertical="center"/>
    </xf>
    <xf numFmtId="0" fontId="10" fillId="5" borderId="104" xfId="33" applyFont="1" applyFill="1" applyBorder="1" applyAlignment="1">
      <alignment horizontal="center" vertical="center"/>
    </xf>
    <xf numFmtId="0" fontId="10" fillId="5" borderId="41" xfId="33" applyFont="1" applyFill="1" applyBorder="1" applyAlignment="1">
      <alignment horizontal="center" vertical="center"/>
    </xf>
    <xf numFmtId="177" fontId="10" fillId="8" borderId="0" xfId="33" applyNumberFormat="1" applyFont="1" applyFill="1" applyAlignment="1">
      <alignment vertical="center"/>
    </xf>
    <xf numFmtId="0" fontId="10" fillId="8" borderId="106" xfId="33" applyFont="1" applyFill="1" applyBorder="1" applyAlignment="1">
      <alignment horizontal="center" vertical="center"/>
    </xf>
    <xf numFmtId="176" fontId="10" fillId="8" borderId="107" xfId="33" applyNumberFormat="1" applyFont="1" applyFill="1" applyBorder="1" applyAlignment="1">
      <alignment horizontal="center" vertical="center"/>
    </xf>
    <xf numFmtId="0" fontId="41" fillId="8" borderId="106" xfId="33" applyFont="1" applyFill="1" applyBorder="1" applyAlignment="1">
      <alignment vertical="center"/>
    </xf>
    <xf numFmtId="176" fontId="41" fillId="8" borderId="107" xfId="33" applyNumberFormat="1" applyFont="1" applyFill="1" applyBorder="1" applyAlignment="1">
      <alignment horizontal="center" vertical="center"/>
    </xf>
    <xf numFmtId="177" fontId="41" fillId="8" borderId="22" xfId="33" applyNumberFormat="1" applyFont="1" applyFill="1" applyBorder="1" applyAlignment="1" applyProtection="1">
      <alignment horizontal="right" vertical="center"/>
    </xf>
    <xf numFmtId="177" fontId="10" fillId="8" borderId="34" xfId="33" applyNumberFormat="1" applyFont="1" applyFill="1" applyBorder="1" applyAlignment="1">
      <alignment vertical="center"/>
    </xf>
    <xf numFmtId="177" fontId="10" fillId="8" borderId="3" xfId="33" applyNumberFormat="1" applyFont="1" applyFill="1" applyBorder="1" applyAlignment="1">
      <alignment vertical="center"/>
    </xf>
    <xf numFmtId="200" fontId="10" fillId="8" borderId="0" xfId="33" applyNumberFormat="1" applyFont="1" applyFill="1" applyBorder="1" applyAlignment="1">
      <alignment vertical="center"/>
    </xf>
    <xf numFmtId="177" fontId="41" fillId="8" borderId="1" xfId="33" applyNumberFormat="1" applyFont="1" applyFill="1" applyBorder="1" applyAlignment="1" applyProtection="1">
      <alignment vertical="center"/>
    </xf>
    <xf numFmtId="0" fontId="10" fillId="8" borderId="106" xfId="33" applyFont="1" applyFill="1" applyBorder="1" applyAlignment="1">
      <alignment horizontal="center" vertical="center" wrapText="1"/>
    </xf>
    <xf numFmtId="176" fontId="10" fillId="8" borderId="107" xfId="33" applyNumberFormat="1" applyFont="1" applyFill="1" applyBorder="1" applyAlignment="1">
      <alignment horizontal="center" vertical="center" wrapText="1"/>
    </xf>
    <xf numFmtId="0" fontId="10" fillId="8" borderId="108" xfId="33" applyFont="1" applyFill="1" applyBorder="1" applyAlignment="1">
      <alignment horizontal="center" vertical="center"/>
    </xf>
    <xf numFmtId="176" fontId="10" fillId="8" borderId="109" xfId="33" applyNumberFormat="1" applyFont="1" applyFill="1" applyBorder="1" applyAlignment="1">
      <alignment horizontal="center" vertical="center"/>
    </xf>
    <xf numFmtId="0" fontId="41" fillId="8" borderId="108" xfId="33" applyFont="1" applyFill="1" applyBorder="1" applyAlignment="1">
      <alignment vertical="center"/>
    </xf>
    <xf numFmtId="176" fontId="41" fillId="8" borderId="109" xfId="33" applyNumberFormat="1" applyFont="1" applyFill="1" applyBorder="1" applyAlignment="1">
      <alignment horizontal="center" vertical="center"/>
    </xf>
    <xf numFmtId="177" fontId="41" fillId="8" borderId="51" xfId="33" applyNumberFormat="1" applyFont="1" applyFill="1" applyBorder="1" applyAlignment="1" applyProtection="1">
      <alignment horizontal="right" vertical="center"/>
    </xf>
    <xf numFmtId="177" fontId="10" fillId="8" borderId="110" xfId="33" applyNumberFormat="1" applyFont="1" applyFill="1" applyBorder="1" applyAlignment="1">
      <alignment vertical="center"/>
    </xf>
    <xf numFmtId="177" fontId="10" fillId="8" borderId="111" xfId="33" applyNumberFormat="1" applyFont="1" applyFill="1" applyBorder="1" applyAlignment="1">
      <alignment vertical="center"/>
    </xf>
    <xf numFmtId="0" fontId="10" fillId="8" borderId="112" xfId="33" applyFont="1" applyFill="1" applyBorder="1" applyAlignment="1">
      <alignment horizontal="centerContinuous" vertical="center"/>
    </xf>
    <xf numFmtId="176" fontId="10" fillId="8" borderId="113" xfId="33" applyNumberFormat="1" applyFont="1" applyFill="1" applyBorder="1" applyAlignment="1">
      <alignment horizontal="center" vertical="center"/>
    </xf>
    <xf numFmtId="177" fontId="10" fillId="8" borderId="87" xfId="33" applyNumberFormat="1" applyFont="1" applyFill="1" applyBorder="1" applyAlignment="1">
      <alignment vertical="center"/>
    </xf>
    <xf numFmtId="177" fontId="10" fillId="8" borderId="115" xfId="33" applyNumberFormat="1" applyFont="1" applyFill="1" applyBorder="1" applyAlignment="1">
      <alignment vertical="center"/>
    </xf>
    <xf numFmtId="177" fontId="10" fillId="8" borderId="116" xfId="33" applyNumberFormat="1" applyFont="1" applyFill="1" applyBorder="1" applyAlignment="1">
      <alignment vertical="center"/>
    </xf>
    <xf numFmtId="0" fontId="10" fillId="8" borderId="0" xfId="33" applyFont="1" applyFill="1" applyBorder="1" applyAlignment="1">
      <alignment horizontal="centerContinuous" vertical="center"/>
    </xf>
    <xf numFmtId="176" fontId="10" fillId="8" borderId="0" xfId="33" applyNumberFormat="1" applyFont="1" applyFill="1" applyBorder="1" applyAlignment="1">
      <alignment horizontal="center" vertical="center"/>
    </xf>
    <xf numFmtId="0" fontId="41" fillId="8" borderId="0" xfId="33" applyFont="1" applyFill="1" applyBorder="1" applyAlignment="1">
      <alignment horizontal="left" vertical="center"/>
    </xf>
    <xf numFmtId="177" fontId="41" fillId="8" borderId="0" xfId="33" applyNumberFormat="1" applyFont="1" applyFill="1" applyBorder="1" applyAlignment="1">
      <alignment horizontal="right" vertical="center"/>
    </xf>
    <xf numFmtId="0" fontId="10" fillId="8" borderId="0" xfId="33" applyNumberFormat="1" applyFont="1" applyFill="1" applyBorder="1" applyAlignment="1">
      <alignment vertical="center"/>
    </xf>
    <xf numFmtId="0" fontId="41" fillId="8" borderId="0" xfId="33" applyFont="1" applyFill="1" applyBorder="1" applyAlignment="1">
      <alignment horizontal="center" vertical="center"/>
    </xf>
    <xf numFmtId="176" fontId="29" fillId="8" borderId="0" xfId="33" applyNumberFormat="1" applyFont="1" applyFill="1" applyBorder="1" applyAlignment="1">
      <alignment horizontal="center" vertical="center"/>
    </xf>
    <xf numFmtId="177" fontId="10" fillId="8" borderId="0" xfId="33" applyNumberFormat="1" applyFont="1" applyFill="1" applyAlignment="1">
      <alignment horizontal="center" vertical="center"/>
    </xf>
    <xf numFmtId="0" fontId="10" fillId="5" borderId="43" xfId="33" applyFont="1" applyFill="1" applyBorder="1" applyAlignment="1">
      <alignment horizontal="center" vertical="center"/>
    </xf>
    <xf numFmtId="0" fontId="10" fillId="8" borderId="106" xfId="33" applyFont="1" applyFill="1" applyBorder="1" applyAlignment="1">
      <alignment vertical="center"/>
    </xf>
    <xf numFmtId="193" fontId="10" fillId="8" borderId="22" xfId="26" applyNumberFormat="1" applyFont="1" applyFill="1" applyBorder="1" applyAlignment="1">
      <alignment horizontal="right" vertical="center"/>
    </xf>
    <xf numFmtId="193" fontId="10" fillId="8" borderId="1" xfId="26" applyNumberFormat="1" applyFont="1" applyFill="1" applyBorder="1" applyAlignment="1">
      <alignment horizontal="right" vertical="center"/>
    </xf>
    <xf numFmtId="193" fontId="10" fillId="8" borderId="34" xfId="26" applyNumberFormat="1" applyFont="1" applyFill="1" applyBorder="1" applyAlignment="1">
      <alignment horizontal="right" vertical="center"/>
    </xf>
    <xf numFmtId="193" fontId="10" fillId="8" borderId="34" xfId="33" applyNumberFormat="1" applyFont="1" applyFill="1" applyBorder="1" applyAlignment="1">
      <alignment vertical="center"/>
    </xf>
    <xf numFmtId="193" fontId="10" fillId="8" borderId="1" xfId="33" applyNumberFormat="1" applyFont="1" applyFill="1" applyBorder="1" applyAlignment="1">
      <alignment vertical="center"/>
    </xf>
    <xf numFmtId="193" fontId="10" fillId="8" borderId="54" xfId="33" applyNumberFormat="1" applyFont="1" applyFill="1" applyBorder="1" applyAlignment="1">
      <alignment vertical="center"/>
    </xf>
    <xf numFmtId="179" fontId="10" fillId="8" borderId="34" xfId="33" applyNumberFormat="1" applyFont="1" applyFill="1" applyBorder="1" applyAlignment="1">
      <alignment vertical="center"/>
    </xf>
    <xf numFmtId="179" fontId="10" fillId="8" borderId="3" xfId="33" applyNumberFormat="1" applyFont="1" applyFill="1" applyBorder="1" applyAlignment="1">
      <alignment vertical="center"/>
    </xf>
    <xf numFmtId="179" fontId="10" fillId="8" borderId="0" xfId="33" applyNumberFormat="1" applyFont="1" applyFill="1" applyBorder="1" applyAlignment="1">
      <alignment vertical="center"/>
    </xf>
    <xf numFmtId="0" fontId="10" fillId="8" borderId="0" xfId="33" applyFont="1" applyFill="1" applyBorder="1" applyAlignment="1">
      <alignment horizontal="center" vertical="center" wrapText="1"/>
    </xf>
    <xf numFmtId="176" fontId="41" fillId="8" borderId="0" xfId="33" applyNumberFormat="1" applyFont="1" applyFill="1" applyBorder="1" applyAlignment="1">
      <alignment horizontal="center" vertical="center"/>
    </xf>
    <xf numFmtId="177" fontId="41" fillId="8" borderId="0" xfId="33" applyNumberFormat="1" applyFont="1" applyFill="1" applyBorder="1" applyAlignment="1">
      <alignment vertical="center"/>
    </xf>
    <xf numFmtId="0" fontId="10" fillId="8" borderId="108" xfId="33" applyFont="1" applyFill="1" applyBorder="1" applyAlignment="1">
      <alignment vertical="center"/>
    </xf>
    <xf numFmtId="193" fontId="10" fillId="8" borderId="51" xfId="26" applyNumberFormat="1" applyFont="1" applyFill="1" applyBorder="1" applyAlignment="1">
      <alignment horizontal="right" vertical="center"/>
    </xf>
    <xf numFmtId="193" fontId="10" fillId="8" borderId="9" xfId="26" applyNumberFormat="1" applyFont="1" applyFill="1" applyBorder="1" applyAlignment="1">
      <alignment horizontal="right" vertical="center"/>
    </xf>
    <xf numFmtId="193" fontId="10" fillId="8" borderId="110" xfId="26" applyNumberFormat="1" applyFont="1" applyFill="1" applyBorder="1" applyAlignment="1">
      <alignment horizontal="right" vertical="center"/>
    </xf>
    <xf numFmtId="193" fontId="10" fillId="8" borderId="110" xfId="33" applyNumberFormat="1" applyFont="1" applyFill="1" applyBorder="1" applyAlignment="1">
      <alignment vertical="center"/>
    </xf>
    <xf numFmtId="193" fontId="10" fillId="8" borderId="9" xfId="33" applyNumberFormat="1" applyFont="1" applyFill="1" applyBorder="1" applyAlignment="1">
      <alignment vertical="center"/>
    </xf>
    <xf numFmtId="193" fontId="10" fillId="8" borderId="117" xfId="33" applyNumberFormat="1" applyFont="1" applyFill="1" applyBorder="1" applyAlignment="1">
      <alignment vertical="center"/>
    </xf>
    <xf numFmtId="179" fontId="10" fillId="8" borderId="110" xfId="33" applyNumberFormat="1" applyFont="1" applyFill="1" applyBorder="1" applyAlignment="1">
      <alignment vertical="center"/>
    </xf>
    <xf numFmtId="179" fontId="10" fillId="8" borderId="111" xfId="33" applyNumberFormat="1" applyFont="1" applyFill="1" applyBorder="1" applyAlignment="1">
      <alignment vertical="center"/>
    </xf>
    <xf numFmtId="0" fontId="10" fillId="8" borderId="0" xfId="33" applyFont="1" applyFill="1" applyBorder="1" applyAlignment="1">
      <alignment vertical="center" wrapText="1"/>
    </xf>
    <xf numFmtId="176" fontId="10" fillId="8" borderId="0" xfId="33" applyNumberFormat="1" applyFont="1" applyFill="1" applyBorder="1" applyAlignment="1">
      <alignment horizontal="center" vertical="center" wrapText="1"/>
    </xf>
    <xf numFmtId="177" fontId="41" fillId="8" borderId="0" xfId="33" applyNumberFormat="1" applyFont="1" applyFill="1" applyBorder="1" applyAlignment="1">
      <alignment horizontal="center" vertical="center"/>
    </xf>
    <xf numFmtId="0" fontId="10" fillId="8" borderId="114" xfId="33" applyFont="1" applyFill="1" applyBorder="1" applyAlignment="1">
      <alignment horizontal="centerContinuous" vertical="center"/>
    </xf>
    <xf numFmtId="176" fontId="10" fillId="8" borderId="88" xfId="33" applyNumberFormat="1" applyFont="1" applyFill="1" applyBorder="1" applyAlignment="1">
      <alignment horizontal="centerContinuous" vertical="center"/>
    </xf>
    <xf numFmtId="193" fontId="10" fillId="8" borderId="19" xfId="26" applyNumberFormat="1" applyFont="1" applyFill="1" applyBorder="1" applyAlignment="1">
      <alignment horizontal="right" vertical="center"/>
    </xf>
    <xf numFmtId="193" fontId="10" fillId="8" borderId="46" xfId="26" applyNumberFormat="1" applyFont="1" applyFill="1" applyBorder="1" applyAlignment="1">
      <alignment horizontal="right" vertical="center"/>
    </xf>
    <xf numFmtId="193" fontId="10" fillId="8" borderId="119" xfId="26" applyNumberFormat="1" applyFont="1" applyFill="1" applyBorder="1" applyAlignment="1">
      <alignment horizontal="right" vertical="center"/>
    </xf>
    <xf numFmtId="193" fontId="10" fillId="8" borderId="119" xfId="33" applyNumberFormat="1" applyFont="1" applyFill="1" applyBorder="1" applyAlignment="1">
      <alignment vertical="center"/>
    </xf>
    <xf numFmtId="193" fontId="10" fillId="8" borderId="46" xfId="33" applyNumberFormat="1" applyFont="1" applyFill="1" applyBorder="1" applyAlignment="1">
      <alignment vertical="center"/>
    </xf>
    <xf numFmtId="193" fontId="10" fillId="8" borderId="7" xfId="33" applyNumberFormat="1" applyFont="1" applyFill="1" applyBorder="1" applyAlignment="1">
      <alignment vertical="center"/>
    </xf>
    <xf numFmtId="179" fontId="10" fillId="8" borderId="46" xfId="33" applyNumberFormat="1" applyFont="1" applyFill="1" applyBorder="1" applyAlignment="1">
      <alignment vertical="center"/>
    </xf>
    <xf numFmtId="179" fontId="10" fillId="8" borderId="119" xfId="33" applyNumberFormat="1" applyFont="1" applyFill="1" applyBorder="1" applyAlignment="1">
      <alignment vertical="center"/>
    </xf>
    <xf numFmtId="179" fontId="10" fillId="8" borderId="72" xfId="33" applyNumberFormat="1" applyFont="1" applyFill="1" applyBorder="1" applyAlignment="1">
      <alignment vertical="center"/>
    </xf>
    <xf numFmtId="0" fontId="10" fillId="8" borderId="0" xfId="33" applyFont="1" applyFill="1" applyBorder="1" applyAlignment="1">
      <alignment horizontal="right" vertical="center"/>
    </xf>
    <xf numFmtId="179" fontId="10" fillId="8" borderId="0" xfId="26" applyNumberFormat="1" applyFont="1" applyFill="1" applyBorder="1" applyAlignment="1">
      <alignment horizontal="right" vertical="center"/>
    </xf>
    <xf numFmtId="193" fontId="10" fillId="8" borderId="10" xfId="26" applyNumberFormat="1" applyFont="1" applyFill="1" applyBorder="1" applyAlignment="1">
      <alignment horizontal="center" vertical="center"/>
    </xf>
    <xf numFmtId="193" fontId="10" fillId="8" borderId="1" xfId="26" applyNumberFormat="1" applyFont="1" applyFill="1" applyBorder="1" applyAlignment="1">
      <alignment horizontal="center" vertical="center"/>
    </xf>
    <xf numFmtId="193" fontId="10" fillId="8" borderId="12" xfId="26" applyNumberFormat="1" applyFont="1" applyFill="1" applyBorder="1" applyAlignment="1">
      <alignment horizontal="center" vertical="center"/>
    </xf>
    <xf numFmtId="193" fontId="10" fillId="8" borderId="9" xfId="26" applyNumberFormat="1" applyFont="1" applyFill="1" applyBorder="1" applyAlignment="1">
      <alignment horizontal="center" vertical="center"/>
    </xf>
    <xf numFmtId="193" fontId="10" fillId="8" borderId="118" xfId="26" applyNumberFormat="1" applyFont="1" applyFill="1" applyBorder="1" applyAlignment="1">
      <alignment horizontal="center" vertical="center"/>
    </xf>
    <xf numFmtId="199" fontId="29" fillId="8" borderId="0" xfId="33" applyNumberFormat="1" applyFont="1" applyFill="1" applyAlignment="1">
      <alignment vertical="center"/>
    </xf>
    <xf numFmtId="0" fontId="10" fillId="9" borderId="47" xfId="33" applyFont="1" applyFill="1" applyBorder="1" applyAlignment="1">
      <alignment vertical="center"/>
    </xf>
    <xf numFmtId="197" fontId="29" fillId="8" borderId="0" xfId="33" applyNumberFormat="1" applyFont="1" applyFill="1" applyAlignment="1">
      <alignment vertical="center"/>
    </xf>
    <xf numFmtId="0" fontId="10" fillId="8" borderId="20" xfId="33" applyFont="1" applyFill="1" applyBorder="1" applyAlignment="1">
      <alignment vertical="center" wrapText="1"/>
    </xf>
    <xf numFmtId="0" fontId="10" fillId="10" borderId="47" xfId="33" applyFont="1" applyFill="1" applyBorder="1" applyAlignment="1">
      <alignment vertical="center"/>
    </xf>
    <xf numFmtId="0" fontId="10" fillId="4" borderId="47" xfId="33" applyFont="1" applyFill="1" applyBorder="1" applyAlignment="1">
      <alignment vertical="center"/>
    </xf>
    <xf numFmtId="0" fontId="10" fillId="37" borderId="60" xfId="33" applyFont="1" applyFill="1" applyBorder="1" applyAlignment="1">
      <alignment vertical="center"/>
    </xf>
    <xf numFmtId="0" fontId="10" fillId="37" borderId="4" xfId="33" applyFont="1" applyFill="1" applyBorder="1" applyAlignment="1">
      <alignment vertical="center"/>
    </xf>
    <xf numFmtId="0" fontId="10" fillId="8" borderId="120" xfId="33" applyFont="1" applyFill="1" applyBorder="1" applyAlignment="1">
      <alignment vertical="center" wrapText="1"/>
    </xf>
    <xf numFmtId="0" fontId="10" fillId="40" borderId="21" xfId="33" applyFont="1" applyFill="1" applyBorder="1" applyAlignment="1">
      <alignment vertical="center"/>
    </xf>
    <xf numFmtId="0" fontId="10" fillId="40" borderId="52" xfId="33" applyFont="1" applyFill="1" applyBorder="1" applyAlignment="1">
      <alignment vertical="center" wrapText="1"/>
    </xf>
    <xf numFmtId="0" fontId="10" fillId="40" borderId="60" xfId="33" applyFont="1" applyFill="1" applyBorder="1" applyAlignment="1">
      <alignment vertical="center"/>
    </xf>
    <xf numFmtId="0" fontId="10" fillId="40" borderId="4" xfId="33" applyFont="1" applyFill="1" applyBorder="1" applyAlignment="1">
      <alignment vertical="center"/>
    </xf>
    <xf numFmtId="0" fontId="10" fillId="42" borderId="119" xfId="33" applyFont="1" applyFill="1" applyBorder="1" applyAlignment="1">
      <alignment vertical="center"/>
    </xf>
    <xf numFmtId="0" fontId="10" fillId="42" borderId="19" xfId="33" applyFont="1" applyFill="1" applyBorder="1" applyAlignment="1">
      <alignment vertical="center" wrapText="1"/>
    </xf>
    <xf numFmtId="0" fontId="10" fillId="53" borderId="121" xfId="33" applyFont="1" applyFill="1" applyBorder="1" applyAlignment="1">
      <alignment vertical="center"/>
    </xf>
    <xf numFmtId="38" fontId="10" fillId="63" borderId="28" xfId="29" applyNumberFormat="1" applyFont="1" applyFill="1" applyBorder="1" applyAlignment="1">
      <alignment horizontal="right" vertical="center"/>
    </xf>
    <xf numFmtId="0" fontId="10" fillId="53" borderId="122" xfId="33" applyFont="1" applyFill="1" applyBorder="1" applyAlignment="1">
      <alignment vertical="center"/>
    </xf>
    <xf numFmtId="38" fontId="10" fillId="63" borderId="30" xfId="29" applyNumberFormat="1" applyFont="1" applyFill="1" applyBorder="1" applyAlignment="1">
      <alignment horizontal="right" vertical="center"/>
    </xf>
    <xf numFmtId="0" fontId="10" fillId="53" borderId="123" xfId="33" applyFont="1" applyFill="1" applyBorder="1" applyAlignment="1">
      <alignment vertical="center"/>
    </xf>
    <xf numFmtId="38" fontId="10" fillId="63" borderId="76" xfId="29" applyNumberFormat="1" applyFont="1" applyFill="1" applyBorder="1" applyAlignment="1">
      <alignment horizontal="right" vertical="center"/>
    </xf>
    <xf numFmtId="0" fontId="10" fillId="8" borderId="114" xfId="33" applyFont="1" applyFill="1" applyBorder="1" applyAlignment="1">
      <alignment vertical="center"/>
    </xf>
    <xf numFmtId="0" fontId="10" fillId="5" borderId="1" xfId="33" applyFont="1" applyFill="1" applyBorder="1" applyAlignment="1">
      <alignment horizontal="left" vertical="center"/>
    </xf>
    <xf numFmtId="0" fontId="10" fillId="40" borderId="22" xfId="33" applyFont="1" applyFill="1" applyBorder="1" applyAlignment="1">
      <alignment vertical="center" wrapText="1"/>
    </xf>
    <xf numFmtId="0" fontId="10" fillId="53" borderId="124" xfId="33" applyFont="1" applyFill="1" applyBorder="1" applyAlignment="1">
      <alignment vertical="center"/>
    </xf>
    <xf numFmtId="38" fontId="10" fillId="63" borderId="77" xfId="29" applyNumberFormat="1" applyFont="1" applyFill="1" applyBorder="1" applyAlignment="1">
      <alignment horizontal="right" vertical="center"/>
    </xf>
    <xf numFmtId="0" fontId="10" fillId="16" borderId="47" xfId="33" applyFont="1" applyFill="1" applyBorder="1" applyAlignment="1">
      <alignment vertical="center" wrapText="1"/>
    </xf>
    <xf numFmtId="0" fontId="10" fillId="8" borderId="125" xfId="34" applyFont="1" applyFill="1" applyBorder="1" applyAlignment="1">
      <alignment vertical="center"/>
    </xf>
    <xf numFmtId="0" fontId="10" fillId="14" borderId="126" xfId="34" applyFont="1" applyFill="1" applyBorder="1" applyAlignment="1">
      <alignment horizontal="left" vertical="center" indent="1"/>
    </xf>
    <xf numFmtId="0" fontId="10" fillId="8" borderId="125" xfId="34" applyFont="1" applyFill="1" applyBorder="1" applyAlignment="1">
      <alignment horizontal="left" vertical="center" indent="1"/>
    </xf>
    <xf numFmtId="0" fontId="10" fillId="14" borderId="126" xfId="34" applyFont="1" applyFill="1" applyBorder="1" applyAlignment="1">
      <alignment horizontal="left" vertical="center"/>
    </xf>
    <xf numFmtId="0" fontId="10" fillId="17" borderId="47" xfId="33" applyFont="1" applyFill="1" applyBorder="1" applyAlignment="1">
      <alignment vertical="center" wrapText="1"/>
    </xf>
    <xf numFmtId="0" fontId="10" fillId="8" borderId="53" xfId="33" applyFont="1" applyFill="1" applyBorder="1" applyAlignment="1">
      <alignment vertical="center" wrapText="1"/>
    </xf>
    <xf numFmtId="0" fontId="10" fillId="18" borderId="47" xfId="33" applyFont="1" applyFill="1" applyBorder="1" applyAlignment="1">
      <alignment vertical="center" wrapText="1"/>
    </xf>
    <xf numFmtId="0" fontId="10" fillId="14" borderId="127" xfId="34" applyFont="1" applyFill="1" applyBorder="1" applyAlignment="1">
      <alignment horizontal="left" vertical="center"/>
    </xf>
    <xf numFmtId="0" fontId="10" fillId="8" borderId="128" xfId="33" applyFont="1" applyFill="1" applyBorder="1" applyAlignment="1">
      <alignment horizontal="left" vertical="center" wrapText="1" indent="1"/>
    </xf>
    <xf numFmtId="0" fontId="10" fillId="14" borderId="127" xfId="34" applyFont="1" applyFill="1" applyBorder="1" applyAlignment="1">
      <alignment horizontal="left" vertical="center" indent="2"/>
    </xf>
    <xf numFmtId="0" fontId="10" fillId="8" borderId="128" xfId="33" applyFont="1" applyFill="1" applyBorder="1" applyAlignment="1">
      <alignment horizontal="left" vertical="center" wrapText="1" indent="3"/>
    </xf>
    <xf numFmtId="184" fontId="10" fillId="14" borderId="127" xfId="33" applyNumberFormat="1" applyFont="1" applyFill="1" applyBorder="1" applyAlignment="1">
      <alignment horizontal="left" vertical="center" indent="3"/>
    </xf>
    <xf numFmtId="0" fontId="10" fillId="8" borderId="128" xfId="33" applyFont="1" applyFill="1" applyBorder="1" applyAlignment="1">
      <alignment horizontal="left" vertical="center" indent="2"/>
    </xf>
    <xf numFmtId="184" fontId="10" fillId="14" borderId="127" xfId="33" applyNumberFormat="1" applyFont="1" applyFill="1" applyBorder="1" applyAlignment="1">
      <alignment horizontal="left" vertical="center" wrapText="1" indent="1"/>
    </xf>
    <xf numFmtId="0" fontId="10" fillId="8" borderId="128" xfId="33" applyFont="1" applyFill="1" applyBorder="1" applyAlignment="1">
      <alignment horizontal="left" vertical="center" wrapText="1" indent="2"/>
    </xf>
    <xf numFmtId="184" fontId="10" fillId="14" borderId="127" xfId="33" applyNumberFormat="1" applyFont="1" applyFill="1" applyBorder="1" applyAlignment="1">
      <alignment horizontal="left" vertical="center" indent="2"/>
    </xf>
    <xf numFmtId="0" fontId="10" fillId="8" borderId="128" xfId="33" applyFont="1" applyFill="1" applyBorder="1" applyAlignment="1">
      <alignment vertical="center" wrapText="1"/>
    </xf>
    <xf numFmtId="184" fontId="10" fillId="14" borderId="127" xfId="33" applyNumberFormat="1" applyFont="1" applyFill="1" applyBorder="1" applyAlignment="1">
      <alignment vertical="center"/>
    </xf>
    <xf numFmtId="0" fontId="10" fillId="19" borderId="47" xfId="33" applyFont="1" applyFill="1" applyBorder="1" applyAlignment="1">
      <alignment vertical="center" wrapText="1"/>
    </xf>
    <xf numFmtId="0" fontId="10" fillId="8" borderId="128" xfId="0" applyFont="1" applyFill="1" applyBorder="1" applyAlignment="1">
      <alignment vertical="center"/>
    </xf>
    <xf numFmtId="184" fontId="10" fillId="14" borderId="127" xfId="33" applyNumberFormat="1" applyFont="1" applyFill="1" applyBorder="1" applyAlignment="1">
      <alignment horizontal="left" vertical="center" indent="1"/>
    </xf>
    <xf numFmtId="0" fontId="10" fillId="8" borderId="128" xfId="0" applyFont="1" applyFill="1" applyBorder="1" applyAlignment="1">
      <alignment horizontal="left" vertical="center" indent="1"/>
    </xf>
    <xf numFmtId="0" fontId="10" fillId="8" borderId="128" xfId="0" applyFont="1" applyFill="1" applyBorder="1" applyAlignment="1">
      <alignment horizontal="left" vertical="center" indent="2"/>
    </xf>
    <xf numFmtId="0" fontId="10" fillId="20" borderId="47" xfId="33" applyFont="1" applyFill="1" applyBorder="1" applyAlignment="1">
      <alignment vertical="center" wrapText="1"/>
    </xf>
    <xf numFmtId="0" fontId="10" fillId="20" borderId="129" xfId="33" applyFont="1" applyFill="1" applyBorder="1" applyAlignment="1">
      <alignment vertical="center" wrapText="1"/>
    </xf>
    <xf numFmtId="0" fontId="10" fillId="8" borderId="128" xfId="33" applyFont="1" applyFill="1" applyBorder="1" applyAlignment="1">
      <alignment horizontal="left" vertical="center" wrapText="1"/>
    </xf>
    <xf numFmtId="184" fontId="10" fillId="14" borderId="127" xfId="33" applyNumberFormat="1" applyFont="1" applyFill="1" applyBorder="1" applyAlignment="1">
      <alignment horizontal="left" vertical="center"/>
    </xf>
    <xf numFmtId="0" fontId="10" fillId="20" borderId="130" xfId="33" applyFont="1" applyFill="1" applyBorder="1" applyAlignment="1">
      <alignment vertical="center" wrapText="1"/>
    </xf>
    <xf numFmtId="0" fontId="10" fillId="8" borderId="131" xfId="33" applyFont="1" applyFill="1" applyBorder="1" applyAlignment="1">
      <alignment vertical="center" wrapText="1"/>
    </xf>
    <xf numFmtId="0" fontId="10" fillId="24" borderId="47" xfId="33" applyFont="1" applyFill="1" applyBorder="1" applyAlignment="1">
      <alignment vertical="center" wrapText="1"/>
    </xf>
    <xf numFmtId="0" fontId="10" fillId="8" borderId="127" xfId="33" applyFont="1" applyFill="1" applyBorder="1" applyAlignment="1">
      <alignment vertical="center" wrapText="1"/>
    </xf>
    <xf numFmtId="0" fontId="10" fillId="37" borderId="132" xfId="33" applyFont="1" applyFill="1" applyBorder="1" applyAlignment="1">
      <alignment vertical="center"/>
    </xf>
    <xf numFmtId="0" fontId="10" fillId="37" borderId="133" xfId="33" applyFont="1" applyFill="1" applyBorder="1" applyAlignment="1">
      <alignment vertical="center"/>
    </xf>
    <xf numFmtId="0" fontId="10" fillId="8" borderId="134" xfId="33" applyFont="1" applyFill="1" applyBorder="1" applyAlignment="1">
      <alignment vertical="center" wrapText="1"/>
    </xf>
    <xf numFmtId="0" fontId="10" fillId="37" borderId="0" xfId="33" applyFont="1" applyFill="1" applyBorder="1" applyAlignment="1">
      <alignment vertical="center"/>
    </xf>
    <xf numFmtId="0" fontId="10" fillId="37" borderId="33" xfId="33" applyFont="1" applyFill="1" applyBorder="1" applyAlignment="1">
      <alignment vertical="center"/>
    </xf>
    <xf numFmtId="0" fontId="10" fillId="37" borderId="105" xfId="33" applyFont="1" applyFill="1" applyBorder="1" applyAlignment="1">
      <alignment vertical="center"/>
    </xf>
    <xf numFmtId="0" fontId="10" fillId="8" borderId="135" xfId="33" applyFont="1" applyFill="1" applyBorder="1" applyAlignment="1">
      <alignment vertical="center" wrapText="1"/>
    </xf>
    <xf numFmtId="0" fontId="10" fillId="40" borderId="0" xfId="33" applyFont="1" applyFill="1" applyBorder="1" applyAlignment="1">
      <alignment vertical="center"/>
    </xf>
    <xf numFmtId="0" fontId="10" fillId="40" borderId="84" xfId="33" applyFont="1" applyFill="1" applyBorder="1" applyAlignment="1">
      <alignment vertical="center" wrapText="1"/>
    </xf>
    <xf numFmtId="0" fontId="10" fillId="40" borderId="33" xfId="33" applyFont="1" applyFill="1" applyBorder="1" applyAlignment="1">
      <alignment vertical="center"/>
    </xf>
    <xf numFmtId="0" fontId="10" fillId="40" borderId="136" xfId="33" applyFont="1" applyFill="1" applyBorder="1" applyAlignment="1">
      <alignment vertical="center"/>
    </xf>
    <xf numFmtId="0" fontId="10" fillId="48" borderId="119" xfId="33" applyFont="1" applyFill="1" applyBorder="1" applyAlignment="1">
      <alignment vertical="center"/>
    </xf>
    <xf numFmtId="0" fontId="10" fillId="48" borderId="7" xfId="33" applyFont="1" applyFill="1" applyBorder="1" applyAlignment="1">
      <alignment vertical="center"/>
    </xf>
    <xf numFmtId="0" fontId="10" fillId="48" borderId="19" xfId="33" applyFont="1" applyFill="1" applyBorder="1" applyAlignment="1">
      <alignment vertical="center" wrapText="1"/>
    </xf>
    <xf numFmtId="0" fontId="10" fillId="8" borderId="54" xfId="33" applyFont="1" applyFill="1" applyBorder="1" applyAlignment="1">
      <alignment vertical="center"/>
    </xf>
    <xf numFmtId="197" fontId="10" fillId="8" borderId="28" xfId="29" applyNumberFormat="1" applyFont="1" applyFill="1" applyBorder="1" applyAlignment="1">
      <alignment horizontal="right" vertical="center"/>
    </xf>
    <xf numFmtId="0" fontId="10" fillId="8" borderId="137" xfId="33" applyFont="1" applyFill="1" applyBorder="1" applyAlignment="1">
      <alignment vertical="center"/>
    </xf>
    <xf numFmtId="0" fontId="10" fillId="8" borderId="56" xfId="33" applyFont="1" applyFill="1" applyBorder="1" applyAlignment="1">
      <alignment vertical="center" wrapText="1"/>
    </xf>
    <xf numFmtId="197" fontId="10" fillId="15" borderId="48" xfId="33" applyNumberFormat="1" applyFont="1" applyFill="1" applyBorder="1" applyAlignment="1">
      <alignment horizontal="right" vertical="center"/>
    </xf>
    <xf numFmtId="0" fontId="10" fillId="23" borderId="138" xfId="33" applyFont="1" applyFill="1" applyBorder="1" applyAlignment="1">
      <alignment vertical="center"/>
    </xf>
    <xf numFmtId="0" fontId="10" fillId="23" borderId="139" xfId="33" applyFont="1" applyFill="1" applyBorder="1" applyAlignment="1">
      <alignment vertical="center" wrapText="1"/>
    </xf>
    <xf numFmtId="197" fontId="10" fillId="23" borderId="60" xfId="33" applyNumberFormat="1" applyFont="1" applyFill="1" applyBorder="1" applyAlignment="1">
      <alignment horizontal="right" vertical="center"/>
    </xf>
    <xf numFmtId="0" fontId="10" fillId="8" borderId="140" xfId="33" applyFont="1" applyFill="1" applyBorder="1" applyAlignment="1">
      <alignment vertical="center"/>
    </xf>
    <xf numFmtId="0" fontId="10" fillId="8" borderId="141" xfId="33" applyFont="1" applyFill="1" applyBorder="1" applyAlignment="1">
      <alignment vertical="center" wrapText="1"/>
    </xf>
    <xf numFmtId="197" fontId="10" fillId="15" borderId="25" xfId="33" applyNumberFormat="1" applyFont="1" applyFill="1" applyBorder="1" applyAlignment="1">
      <alignment horizontal="right" vertical="center"/>
    </xf>
    <xf numFmtId="0" fontId="10" fillId="8" borderId="105" xfId="33" applyFont="1" applyFill="1" applyBorder="1" applyAlignment="1">
      <alignment vertical="center" wrapText="1"/>
    </xf>
    <xf numFmtId="197" fontId="10" fillId="15" borderId="4" xfId="33" applyNumberFormat="1" applyFont="1" applyFill="1" applyBorder="1" applyAlignment="1">
      <alignment horizontal="right" vertical="center"/>
    </xf>
    <xf numFmtId="0" fontId="10" fillId="8" borderId="142" xfId="33" applyFont="1" applyFill="1" applyBorder="1" applyAlignment="1">
      <alignment vertical="center" wrapText="1"/>
    </xf>
    <xf numFmtId="197" fontId="10" fillId="15" borderId="60" xfId="33" applyNumberFormat="1" applyFont="1" applyFill="1" applyBorder="1" applyAlignment="1">
      <alignment horizontal="right" vertical="center"/>
    </xf>
    <xf numFmtId="0" fontId="17" fillId="8" borderId="114" xfId="33" applyFont="1" applyFill="1" applyBorder="1" applyAlignment="1">
      <alignment vertical="center"/>
    </xf>
    <xf numFmtId="0" fontId="10" fillId="8" borderId="1" xfId="32" applyFont="1" applyFill="1" applyBorder="1" applyAlignment="1">
      <alignment vertical="center"/>
    </xf>
    <xf numFmtId="0" fontId="10" fillId="8" borderId="77" xfId="33" applyFont="1" applyFill="1" applyBorder="1" applyAlignment="1">
      <alignment vertical="center" wrapText="1"/>
    </xf>
    <xf numFmtId="0" fontId="10" fillId="55" borderId="1" xfId="33" applyFont="1" applyFill="1" applyBorder="1" applyAlignment="1">
      <alignment vertical="center" wrapText="1"/>
    </xf>
    <xf numFmtId="0" fontId="10" fillId="41" borderId="1" xfId="33" applyFont="1" applyFill="1" applyBorder="1" applyAlignment="1">
      <alignment horizontal="center" vertical="center" wrapText="1"/>
    </xf>
    <xf numFmtId="0" fontId="10" fillId="37" borderId="22" xfId="33" applyFont="1" applyFill="1" applyBorder="1" applyAlignment="1">
      <alignment vertical="center"/>
    </xf>
    <xf numFmtId="0" fontId="10" fillId="8" borderId="11" xfId="33" applyFont="1" applyFill="1" applyBorder="1" applyAlignment="1">
      <alignment vertical="center"/>
    </xf>
    <xf numFmtId="0" fontId="10" fillId="38" borderId="55" xfId="33" applyFont="1" applyFill="1" applyBorder="1" applyAlignment="1">
      <alignment vertical="center"/>
    </xf>
    <xf numFmtId="0" fontId="10" fillId="39" borderId="142" xfId="33" applyFont="1" applyFill="1" applyBorder="1" applyAlignment="1">
      <alignment vertical="center"/>
    </xf>
    <xf numFmtId="0" fontId="10" fillId="40" borderId="115" xfId="33" applyFont="1" applyFill="1" applyBorder="1" applyAlignment="1">
      <alignment vertical="center"/>
    </xf>
    <xf numFmtId="0" fontId="10" fillId="40" borderId="52" xfId="33" applyFont="1" applyFill="1" applyBorder="1" applyAlignment="1">
      <alignment vertical="center"/>
    </xf>
    <xf numFmtId="0" fontId="10" fillId="38" borderId="142" xfId="33" applyFont="1" applyFill="1" applyBorder="1" applyAlignment="1">
      <alignment vertical="center"/>
    </xf>
    <xf numFmtId="0" fontId="54" fillId="8" borderId="0" xfId="31" applyFont="1" applyFill="1"/>
    <xf numFmtId="0" fontId="55" fillId="8" borderId="0" xfId="31" applyFont="1" applyFill="1"/>
    <xf numFmtId="0" fontId="10" fillId="8" borderId="0" xfId="31" applyFont="1" applyFill="1" applyAlignment="1">
      <alignment vertical="center"/>
    </xf>
    <xf numFmtId="0" fontId="10" fillId="37" borderId="47" xfId="31" applyFont="1" applyFill="1" applyBorder="1" applyAlignment="1">
      <alignment vertical="center"/>
    </xf>
    <xf numFmtId="0" fontId="10" fillId="64" borderId="132" xfId="31" applyFont="1" applyFill="1" applyBorder="1" applyAlignment="1">
      <alignment vertical="center"/>
    </xf>
    <xf numFmtId="189" fontId="10" fillId="37" borderId="1" xfId="31" applyNumberFormat="1" applyFont="1" applyFill="1" applyBorder="1" applyAlignment="1">
      <alignment vertical="center"/>
    </xf>
    <xf numFmtId="0" fontId="10" fillId="37" borderId="21" xfId="31" applyFont="1" applyFill="1" applyBorder="1" applyAlignment="1">
      <alignment vertical="center"/>
    </xf>
    <xf numFmtId="0" fontId="10" fillId="36" borderId="47" xfId="31" applyFont="1" applyFill="1" applyBorder="1" applyAlignment="1">
      <alignment vertical="center"/>
    </xf>
    <xf numFmtId="189" fontId="10" fillId="62" borderId="1" xfId="31" applyNumberFormat="1" applyFont="1" applyFill="1" applyBorder="1" applyAlignment="1">
      <alignment vertical="center"/>
    </xf>
    <xf numFmtId="0" fontId="10" fillId="36" borderId="34" xfId="31" applyFont="1" applyFill="1" applyBorder="1" applyAlignment="1">
      <alignment vertical="center"/>
    </xf>
    <xf numFmtId="0" fontId="10" fillId="36" borderId="21" xfId="31" applyFont="1" applyFill="1" applyBorder="1" applyAlignment="1">
      <alignment vertical="center"/>
    </xf>
    <xf numFmtId="9" fontId="10" fillId="8" borderId="0" xfId="27" applyFont="1" applyFill="1" applyAlignment="1">
      <alignment vertical="center"/>
    </xf>
    <xf numFmtId="0" fontId="10" fillId="37" borderId="33" xfId="31" applyFont="1" applyFill="1" applyBorder="1" applyAlignment="1">
      <alignment vertical="center"/>
    </xf>
    <xf numFmtId="0" fontId="10" fillId="8" borderId="34" xfId="31" applyFont="1" applyFill="1" applyBorder="1" applyAlignment="1">
      <alignment vertical="center"/>
    </xf>
    <xf numFmtId="0" fontId="10" fillId="37" borderId="132" xfId="31" applyFont="1" applyFill="1" applyBorder="1" applyAlignment="1">
      <alignment vertical="center"/>
    </xf>
    <xf numFmtId="179" fontId="10" fillId="37" borderId="1" xfId="27" applyNumberFormat="1" applyFont="1" applyFill="1" applyBorder="1" applyAlignment="1">
      <alignment vertical="center"/>
    </xf>
    <xf numFmtId="0" fontId="10" fillId="8" borderId="47" xfId="31" applyFont="1" applyFill="1" applyBorder="1" applyAlignment="1">
      <alignment vertical="center"/>
    </xf>
    <xf numFmtId="179" fontId="10" fillId="8" borderId="1" xfId="31" applyNumberFormat="1" applyFont="1" applyFill="1" applyBorder="1" applyAlignment="1">
      <alignment vertical="center"/>
    </xf>
    <xf numFmtId="0" fontId="10" fillId="8" borderId="1" xfId="31" applyFont="1" applyFill="1" applyBorder="1" applyAlignment="1">
      <alignment vertical="center"/>
    </xf>
    <xf numFmtId="0" fontId="10" fillId="8" borderId="21" xfId="31" applyFont="1" applyFill="1" applyBorder="1" applyAlignment="1">
      <alignment vertical="center"/>
    </xf>
    <xf numFmtId="189" fontId="10" fillId="0" borderId="1" xfId="31" applyNumberFormat="1" applyFont="1" applyFill="1" applyBorder="1" applyAlignment="1">
      <alignment vertical="center"/>
    </xf>
    <xf numFmtId="179" fontId="10" fillId="37" borderId="1" xfId="31" applyNumberFormat="1" applyFont="1" applyFill="1" applyBorder="1" applyAlignment="1">
      <alignment vertical="center"/>
    </xf>
    <xf numFmtId="195" fontId="10" fillId="8" borderId="0" xfId="31" applyNumberFormat="1" applyFont="1" applyFill="1" applyAlignment="1">
      <alignment vertical="center"/>
    </xf>
    <xf numFmtId="0" fontId="16" fillId="8" borderId="34" xfId="31" applyFont="1" applyFill="1" applyBorder="1" applyAlignment="1">
      <alignment vertical="center"/>
    </xf>
    <xf numFmtId="0" fontId="10" fillId="8" borderId="22" xfId="31" applyFont="1" applyFill="1" applyBorder="1" applyAlignment="1">
      <alignment vertical="center"/>
    </xf>
    <xf numFmtId="38" fontId="10" fillId="8" borderId="1" xfId="31" applyNumberFormat="1" applyFont="1" applyFill="1" applyBorder="1" applyAlignment="1">
      <alignment vertical="center"/>
    </xf>
    <xf numFmtId="0" fontId="16" fillId="8" borderId="21" xfId="31" applyFont="1" applyFill="1" applyBorder="1" applyAlignment="1">
      <alignment vertical="center"/>
    </xf>
    <xf numFmtId="0" fontId="54" fillId="57" borderId="0" xfId="33" applyFont="1" applyFill="1" applyAlignment="1">
      <alignment vertical="center"/>
    </xf>
    <xf numFmtId="0" fontId="54" fillId="53" borderId="0" xfId="33" applyFont="1" applyFill="1" applyAlignment="1">
      <alignment vertical="center"/>
    </xf>
    <xf numFmtId="0" fontId="10" fillId="41" borderId="67" xfId="33" applyFont="1" applyFill="1" applyBorder="1" applyAlignment="1">
      <alignment horizontal="left" vertical="center"/>
    </xf>
    <xf numFmtId="0" fontId="10" fillId="41" borderId="14" xfId="33" applyFont="1" applyFill="1" applyBorder="1" applyAlignment="1">
      <alignment horizontal="left" vertical="center"/>
    </xf>
    <xf numFmtId="0" fontId="10" fillId="41" borderId="15" xfId="33" applyFont="1" applyFill="1" applyBorder="1" applyAlignment="1">
      <alignment horizontal="center" vertical="center"/>
    </xf>
    <xf numFmtId="0" fontId="10" fillId="37" borderId="36" xfId="33" applyFont="1" applyFill="1" applyBorder="1" applyAlignment="1">
      <alignment vertical="center"/>
    </xf>
    <xf numFmtId="0" fontId="10" fillId="37" borderId="38" xfId="33" applyFont="1" applyFill="1" applyBorder="1" applyAlignment="1">
      <alignment horizontal="left" vertical="center"/>
    </xf>
    <xf numFmtId="0" fontId="10" fillId="37" borderId="39" xfId="33" applyFont="1" applyFill="1" applyBorder="1" applyAlignment="1">
      <alignment horizontal="center" vertical="center"/>
    </xf>
    <xf numFmtId="0" fontId="10" fillId="57" borderId="37" xfId="33" applyFont="1" applyFill="1" applyBorder="1" applyAlignment="1">
      <alignment vertical="center"/>
    </xf>
    <xf numFmtId="0" fontId="10" fillId="57" borderId="21" xfId="33" applyFont="1" applyFill="1" applyBorder="1" applyAlignment="1">
      <alignment vertical="center"/>
    </xf>
    <xf numFmtId="0" fontId="10" fillId="57" borderId="28" xfId="33" applyFont="1" applyFill="1" applyBorder="1" applyAlignment="1">
      <alignment vertical="center" wrapText="1"/>
    </xf>
    <xf numFmtId="0" fontId="10" fillId="57" borderId="23" xfId="33" applyFont="1" applyFill="1" applyBorder="1" applyAlignment="1">
      <alignment vertical="center" wrapText="1"/>
    </xf>
    <xf numFmtId="0" fontId="10" fillId="57" borderId="25" xfId="33" applyFont="1" applyFill="1" applyBorder="1" applyAlignment="1">
      <alignment vertical="center" wrapText="1"/>
    </xf>
    <xf numFmtId="40" fontId="10" fillId="57" borderId="25" xfId="29" applyNumberFormat="1" applyFont="1" applyFill="1" applyBorder="1" applyAlignment="1">
      <alignment vertical="center" wrapText="1"/>
    </xf>
    <xf numFmtId="0" fontId="10" fillId="57" borderId="20" xfId="33" applyFont="1" applyFill="1" applyBorder="1" applyAlignment="1">
      <alignment vertical="center" wrapText="1"/>
    </xf>
    <xf numFmtId="0" fontId="10" fillId="57" borderId="48" xfId="33" applyFont="1" applyFill="1" applyBorder="1" applyAlignment="1">
      <alignment vertical="center" wrapText="1"/>
    </xf>
    <xf numFmtId="0" fontId="10" fillId="37" borderId="38" xfId="33" applyFont="1" applyFill="1" applyBorder="1" applyAlignment="1">
      <alignment vertical="center"/>
    </xf>
    <xf numFmtId="0" fontId="10" fillId="37" borderId="79" xfId="33" applyFont="1" applyFill="1" applyBorder="1" applyAlignment="1">
      <alignment vertical="center" wrapText="1"/>
    </xf>
    <xf numFmtId="0" fontId="10" fillId="37" borderId="43" xfId="33" applyFont="1" applyFill="1" applyBorder="1" applyAlignment="1">
      <alignment vertical="center"/>
    </xf>
    <xf numFmtId="0" fontId="10" fillId="37" borderId="39" xfId="33" applyFont="1" applyFill="1" applyBorder="1" applyAlignment="1">
      <alignment vertical="center" wrapText="1"/>
    </xf>
    <xf numFmtId="0" fontId="10" fillId="57" borderId="60" xfId="33" applyFont="1" applyFill="1" applyBorder="1" applyAlignment="1">
      <alignment vertical="center"/>
    </xf>
    <xf numFmtId="0" fontId="10" fillId="57" borderId="84" xfId="33" applyFont="1" applyFill="1" applyBorder="1" applyAlignment="1">
      <alignment vertical="center" wrapText="1"/>
    </xf>
    <xf numFmtId="0" fontId="10" fillId="57" borderId="83" xfId="33" applyFont="1" applyFill="1" applyBorder="1" applyAlignment="1">
      <alignment vertical="center" wrapText="1"/>
    </xf>
    <xf numFmtId="0" fontId="10" fillId="57" borderId="4" xfId="33" applyFont="1" applyFill="1" applyBorder="1" applyAlignment="1">
      <alignment vertical="center"/>
    </xf>
    <xf numFmtId="0" fontId="10" fillId="57" borderId="120" xfId="33" applyFont="1" applyFill="1" applyBorder="1" applyAlignment="1">
      <alignment vertical="center" wrapText="1"/>
    </xf>
    <xf numFmtId="0" fontId="10" fillId="37" borderId="52" xfId="33" applyFont="1" applyFill="1" applyBorder="1" applyAlignment="1">
      <alignment vertical="center" wrapText="1"/>
    </xf>
    <xf numFmtId="0" fontId="10" fillId="57" borderId="64" xfId="33" applyFont="1" applyFill="1" applyBorder="1" applyAlignment="1">
      <alignment vertical="center"/>
    </xf>
    <xf numFmtId="0" fontId="10" fillId="57" borderId="42" xfId="33" applyFont="1" applyFill="1" applyBorder="1" applyAlignment="1">
      <alignment vertical="center"/>
    </xf>
    <xf numFmtId="0" fontId="10" fillId="57" borderId="119" xfId="33" applyFont="1" applyFill="1" applyBorder="1" applyAlignment="1">
      <alignment vertical="center"/>
    </xf>
    <xf numFmtId="0" fontId="10" fillId="57" borderId="19" xfId="33" applyFont="1" applyFill="1" applyBorder="1" applyAlignment="1">
      <alignment vertical="center" wrapText="1"/>
    </xf>
    <xf numFmtId="0" fontId="10" fillId="57" borderId="121" xfId="33" applyFont="1" applyFill="1" applyBorder="1" applyAlignment="1">
      <alignment vertical="center"/>
    </xf>
    <xf numFmtId="0" fontId="10" fillId="57" borderId="81" xfId="33" applyFont="1" applyFill="1" applyBorder="1" applyAlignment="1">
      <alignment vertical="center" wrapText="1"/>
    </xf>
    <xf numFmtId="0" fontId="10" fillId="57" borderId="69" xfId="33" applyFont="1" applyFill="1" applyBorder="1" applyAlignment="1">
      <alignment vertical="center"/>
    </xf>
    <xf numFmtId="0" fontId="10" fillId="57" borderId="143" xfId="33" applyFont="1" applyFill="1" applyBorder="1" applyAlignment="1">
      <alignment vertical="center"/>
    </xf>
    <xf numFmtId="0" fontId="10" fillId="57" borderId="144" xfId="33" applyFont="1" applyFill="1" applyBorder="1" applyAlignment="1">
      <alignment vertical="center" wrapText="1"/>
    </xf>
    <xf numFmtId="0" fontId="10" fillId="37" borderId="42" xfId="33" applyFont="1" applyFill="1" applyBorder="1" applyAlignment="1">
      <alignment vertical="center"/>
    </xf>
    <xf numFmtId="0" fontId="10" fillId="37" borderId="7" xfId="33" applyFont="1" applyFill="1" applyBorder="1" applyAlignment="1">
      <alignment vertical="center"/>
    </xf>
    <xf numFmtId="0" fontId="10" fillId="37" borderId="19" xfId="33" applyFont="1" applyFill="1" applyBorder="1" applyAlignment="1">
      <alignment vertical="center" wrapText="1"/>
    </xf>
    <xf numFmtId="0" fontId="10" fillId="57" borderId="1" xfId="33" applyFont="1" applyFill="1" applyBorder="1" applyAlignment="1">
      <alignment vertical="center"/>
    </xf>
    <xf numFmtId="0" fontId="10" fillId="57" borderId="9" xfId="33" applyFont="1" applyFill="1" applyBorder="1" applyAlignment="1">
      <alignment vertical="center"/>
    </xf>
    <xf numFmtId="0" fontId="34" fillId="8" borderId="0" xfId="33" applyFont="1" applyFill="1" applyAlignment="1">
      <alignment vertical="center"/>
    </xf>
    <xf numFmtId="0" fontId="58" fillId="5" borderId="102" xfId="33" applyFont="1" applyFill="1" applyBorder="1" applyAlignment="1">
      <alignment horizontal="left" vertical="center"/>
    </xf>
    <xf numFmtId="0" fontId="55" fillId="5" borderId="102" xfId="33" applyFont="1" applyFill="1" applyBorder="1" applyAlignment="1">
      <alignment vertical="center"/>
    </xf>
    <xf numFmtId="0" fontId="0" fillId="8" borderId="0" xfId="33" applyFont="1" applyFill="1" applyAlignment="1">
      <alignment vertical="center"/>
    </xf>
    <xf numFmtId="185" fontId="11" fillId="8" borderId="11" xfId="33" applyNumberFormat="1" applyFont="1" applyFill="1" applyBorder="1" applyAlignment="1">
      <alignment vertical="center" wrapText="1"/>
    </xf>
    <xf numFmtId="0" fontId="11" fillId="8" borderId="11" xfId="33" applyFont="1" applyFill="1" applyBorder="1" applyAlignment="1">
      <alignment vertical="center" wrapText="1"/>
    </xf>
    <xf numFmtId="0" fontId="11" fillId="8" borderId="128" xfId="33" applyFont="1" applyFill="1" applyBorder="1" applyAlignment="1">
      <alignment vertical="center" wrapText="1"/>
    </xf>
    <xf numFmtId="185" fontId="10" fillId="8" borderId="1" xfId="26" applyNumberFormat="1" applyFont="1" applyFill="1" applyBorder="1" applyAlignment="1">
      <alignment vertical="center"/>
    </xf>
    <xf numFmtId="185" fontId="10" fillId="8" borderId="0" xfId="33" applyNumberFormat="1" applyFont="1" applyFill="1" applyAlignment="1">
      <alignment vertical="center"/>
    </xf>
    <xf numFmtId="185" fontId="10" fillId="8" borderId="1" xfId="0" applyNumberFormat="1" applyFont="1" applyFill="1" applyBorder="1" applyAlignment="1">
      <alignment vertical="center" wrapText="1"/>
    </xf>
    <xf numFmtId="185" fontId="10" fillId="8" borderId="11" xfId="0" applyNumberFormat="1" applyFont="1" applyFill="1" applyBorder="1" applyAlignment="1">
      <alignment vertical="center" wrapText="1"/>
    </xf>
    <xf numFmtId="185" fontId="10" fillId="8" borderId="76" xfId="33" applyNumberFormat="1" applyFont="1" applyFill="1" applyBorder="1" applyAlignment="1">
      <alignment vertical="center"/>
    </xf>
    <xf numFmtId="185" fontId="10" fillId="8" borderId="76" xfId="0" applyNumberFormat="1" applyFont="1" applyFill="1" applyBorder="1" applyAlignment="1">
      <alignment vertical="center" wrapText="1"/>
    </xf>
    <xf numFmtId="185" fontId="10" fillId="8" borderId="4" xfId="0" applyNumberFormat="1" applyFont="1" applyFill="1" applyBorder="1" applyAlignment="1">
      <alignment vertical="center" wrapText="1"/>
    </xf>
    <xf numFmtId="185" fontId="10" fillId="8" borderId="55" xfId="33" applyNumberFormat="1" applyFont="1" applyFill="1" applyBorder="1" applyAlignment="1">
      <alignment vertical="center"/>
    </xf>
    <xf numFmtId="185" fontId="10" fillId="55" borderId="55" xfId="33" applyNumberFormat="1" applyFont="1" applyFill="1" applyBorder="1" applyAlignment="1">
      <alignment vertical="center"/>
    </xf>
    <xf numFmtId="185" fontId="10" fillId="8" borderId="22" xfId="33" applyNumberFormat="1" applyFont="1" applyFill="1" applyBorder="1" applyAlignment="1">
      <alignment vertical="center"/>
    </xf>
    <xf numFmtId="185" fontId="10" fillId="55" borderId="76" xfId="33" applyNumberFormat="1" applyFont="1" applyFill="1" applyBorder="1" applyAlignment="1">
      <alignment vertical="center"/>
    </xf>
    <xf numFmtId="176" fontId="16" fillId="8" borderId="30" xfId="0" applyNumberFormat="1" applyFont="1" applyFill="1" applyBorder="1" applyAlignment="1">
      <alignment vertical="center" shrinkToFit="1"/>
    </xf>
    <xf numFmtId="176" fontId="16" fillId="8" borderId="1" xfId="0" applyNumberFormat="1" applyFont="1" applyFill="1" applyBorder="1" applyAlignment="1">
      <alignment vertical="center" shrinkToFit="1"/>
    </xf>
    <xf numFmtId="176" fontId="16" fillId="8" borderId="11" xfId="0" applyNumberFormat="1" applyFont="1" applyFill="1" applyBorder="1" applyAlignment="1">
      <alignment vertical="center" shrinkToFit="1"/>
    </xf>
    <xf numFmtId="193" fontId="10" fillId="8" borderId="3" xfId="33" applyNumberFormat="1" applyFont="1" applyFill="1" applyBorder="1" applyAlignment="1">
      <alignment vertical="center"/>
    </xf>
    <xf numFmtId="193" fontId="10" fillId="8" borderId="111" xfId="33" applyNumberFormat="1" applyFont="1" applyFill="1" applyBorder="1" applyAlignment="1">
      <alignment vertical="center"/>
    </xf>
    <xf numFmtId="193" fontId="10" fillId="8" borderId="72" xfId="33" applyNumberFormat="1" applyFont="1" applyFill="1" applyBorder="1" applyAlignment="1">
      <alignment vertical="center"/>
    </xf>
    <xf numFmtId="0" fontId="10" fillId="65" borderId="0" xfId="33" applyFont="1" applyFill="1" applyAlignment="1">
      <alignment horizontal="right"/>
    </xf>
    <xf numFmtId="0" fontId="25" fillId="65" borderId="0" xfId="33" applyFont="1" applyFill="1"/>
    <xf numFmtId="0" fontId="51" fillId="8" borderId="0" xfId="33" applyFont="1" applyFill="1" applyAlignment="1">
      <alignment vertical="center"/>
    </xf>
    <xf numFmtId="0" fontId="52" fillId="8" borderId="0" xfId="32" applyFont="1" applyFill="1" applyAlignment="1">
      <alignment vertical="center"/>
    </xf>
    <xf numFmtId="0" fontId="57" fillId="8" borderId="0" xfId="33" applyFont="1" applyFill="1" applyAlignment="1">
      <alignment vertical="center"/>
    </xf>
    <xf numFmtId="0" fontId="11" fillId="8" borderId="25" xfId="33" applyFont="1" applyFill="1" applyBorder="1" applyAlignment="1">
      <alignment vertical="center" wrapText="1"/>
    </xf>
    <xf numFmtId="38" fontId="16" fillId="27" borderId="23" xfId="29" applyNumberFormat="1" applyFont="1" applyFill="1" applyBorder="1" applyAlignment="1">
      <alignment horizontal="right" vertical="center"/>
    </xf>
    <xf numFmtId="0" fontId="11" fillId="8" borderId="33" xfId="33" applyFont="1" applyFill="1" applyBorder="1" applyAlignment="1">
      <alignment vertical="center"/>
    </xf>
    <xf numFmtId="0" fontId="10" fillId="8" borderId="139" xfId="33" applyFont="1" applyFill="1" applyBorder="1" applyAlignment="1">
      <alignment vertical="center"/>
    </xf>
    <xf numFmtId="0" fontId="10" fillId="8" borderId="56" xfId="33" applyFont="1" applyFill="1" applyBorder="1" applyAlignment="1">
      <alignment vertical="center"/>
    </xf>
    <xf numFmtId="0" fontId="16" fillId="8" borderId="138" xfId="33" applyFont="1" applyFill="1" applyBorder="1" applyAlignment="1">
      <alignment vertical="center"/>
    </xf>
    <xf numFmtId="0" fontId="16" fillId="8" borderId="137" xfId="33" applyFont="1" applyFill="1" applyBorder="1" applyAlignment="1">
      <alignment vertical="center"/>
    </xf>
    <xf numFmtId="38" fontId="16" fillId="27" borderId="48" xfId="29" applyNumberFormat="1" applyFont="1" applyFill="1" applyBorder="1" applyAlignment="1">
      <alignment horizontal="right" vertical="center"/>
    </xf>
    <xf numFmtId="38" fontId="16" fillId="27" borderId="146" xfId="29" applyNumberFormat="1" applyFont="1" applyFill="1" applyBorder="1" applyAlignment="1">
      <alignment horizontal="right" vertical="center"/>
    </xf>
    <xf numFmtId="0" fontId="16" fillId="8" borderId="147" xfId="33" applyFont="1" applyFill="1" applyBorder="1" applyAlignment="1">
      <alignment vertical="center"/>
    </xf>
    <xf numFmtId="38" fontId="10" fillId="28" borderId="48" xfId="29" applyNumberFormat="1" applyFont="1" applyFill="1" applyBorder="1" applyAlignment="1">
      <alignment vertical="center"/>
    </xf>
    <xf numFmtId="176" fontId="10" fillId="8" borderId="148" xfId="33" applyNumberFormat="1" applyFont="1" applyFill="1" applyBorder="1" applyAlignment="1">
      <alignment horizontal="center" vertical="center"/>
    </xf>
    <xf numFmtId="0" fontId="41" fillId="8" borderId="149" xfId="33" applyFont="1" applyFill="1" applyBorder="1" applyAlignment="1">
      <alignment vertical="center"/>
    </xf>
    <xf numFmtId="177" fontId="10" fillId="8" borderId="54" xfId="33" applyNumberFormat="1" applyFont="1" applyFill="1" applyBorder="1" applyAlignment="1">
      <alignment vertical="center"/>
    </xf>
    <xf numFmtId="0" fontId="10" fillId="67" borderId="43" xfId="33" applyFont="1" applyFill="1" applyBorder="1" applyAlignment="1">
      <alignment vertical="center"/>
    </xf>
    <xf numFmtId="0" fontId="41" fillId="8" borderId="151" xfId="33" applyFont="1" applyFill="1" applyBorder="1" applyAlignment="1">
      <alignment vertical="center"/>
    </xf>
    <xf numFmtId="0" fontId="41" fillId="8" borderId="64" xfId="33" applyFont="1" applyFill="1" applyBorder="1" applyAlignment="1">
      <alignment vertical="center"/>
    </xf>
    <xf numFmtId="177" fontId="10" fillId="8" borderId="7" xfId="33" applyNumberFormat="1" applyFont="1" applyFill="1" applyBorder="1" applyAlignment="1">
      <alignment vertical="center"/>
    </xf>
    <xf numFmtId="177" fontId="10" fillId="8" borderId="152" xfId="33" applyNumberFormat="1" applyFont="1" applyFill="1" applyBorder="1" applyAlignment="1">
      <alignment vertical="center"/>
    </xf>
    <xf numFmtId="177" fontId="10" fillId="67" borderId="43" xfId="33" applyNumberFormat="1" applyFont="1" applyFill="1" applyBorder="1" applyAlignment="1">
      <alignment vertical="center"/>
    </xf>
    <xf numFmtId="177" fontId="16" fillId="8" borderId="150" xfId="33" applyNumberFormat="1" applyFont="1" applyFill="1" applyBorder="1" applyAlignment="1">
      <alignment vertical="center"/>
    </xf>
    <xf numFmtId="204" fontId="41" fillId="8" borderId="22" xfId="29" applyNumberFormat="1" applyFont="1" applyFill="1" applyBorder="1" applyAlignment="1" applyProtection="1">
      <alignment horizontal="right" vertical="center"/>
    </xf>
    <xf numFmtId="177" fontId="10" fillId="8" borderId="22" xfId="33" applyNumberFormat="1" applyFont="1" applyFill="1" applyBorder="1" applyAlignment="1">
      <alignment vertical="center"/>
    </xf>
    <xf numFmtId="176" fontId="10" fillId="53" borderId="1" xfId="33" applyNumberFormat="1" applyFont="1" applyFill="1" applyBorder="1" applyAlignment="1">
      <alignment vertical="center"/>
    </xf>
    <xf numFmtId="185" fontId="10" fillId="53" borderId="10" xfId="33" applyNumberFormat="1" applyFont="1" applyFill="1" applyBorder="1" applyAlignment="1">
      <alignment vertical="center"/>
    </xf>
    <xf numFmtId="9" fontId="10" fillId="53" borderId="1" xfId="26" applyFont="1" applyFill="1" applyBorder="1" applyAlignment="1">
      <alignment vertical="center"/>
    </xf>
    <xf numFmtId="176" fontId="10" fillId="8" borderId="1" xfId="33" applyNumberFormat="1" applyFont="1" applyFill="1" applyBorder="1" applyAlignment="1">
      <alignment horizontal="center" vertical="center"/>
    </xf>
    <xf numFmtId="0" fontId="0" fillId="53" borderId="1" xfId="0" applyFont="1" applyFill="1" applyBorder="1">
      <alignment vertical="center"/>
    </xf>
    <xf numFmtId="0" fontId="7" fillId="53" borderId="1" xfId="28" applyFill="1" applyBorder="1" applyAlignment="1" applyProtection="1">
      <alignment vertical="center"/>
    </xf>
    <xf numFmtId="0" fontId="7" fillId="61" borderId="1" xfId="28" applyFill="1" applyBorder="1" applyAlignment="1" applyProtection="1">
      <alignment vertical="center"/>
    </xf>
    <xf numFmtId="0" fontId="51" fillId="53" borderId="0" xfId="33" applyFont="1" applyFill="1" applyAlignment="1">
      <alignment vertical="center"/>
    </xf>
    <xf numFmtId="0" fontId="10" fillId="0" borderId="0" xfId="0" applyFont="1">
      <alignment vertical="center"/>
    </xf>
    <xf numFmtId="0" fontId="10" fillId="68" borderId="34" xfId="0" applyFont="1" applyFill="1" applyBorder="1">
      <alignment vertical="center"/>
    </xf>
    <xf numFmtId="0" fontId="10" fillId="68" borderId="22" xfId="0" applyFont="1" applyFill="1" applyBorder="1">
      <alignment vertical="center"/>
    </xf>
    <xf numFmtId="0" fontId="10" fillId="68" borderId="1" xfId="0" applyFont="1" applyFill="1" applyBorder="1" applyAlignment="1">
      <alignment horizontal="center" vertical="center"/>
    </xf>
    <xf numFmtId="3" fontId="10" fillId="53" borderId="11" xfId="0" applyNumberFormat="1" applyFont="1" applyFill="1" applyBorder="1" applyAlignment="1">
      <alignment horizontal="center" vertical="center"/>
    </xf>
    <xf numFmtId="3" fontId="10" fillId="53" borderId="76" xfId="0" applyNumberFormat="1" applyFont="1" applyFill="1" applyBorder="1" applyAlignment="1">
      <alignment horizontal="left" vertical="center"/>
    </xf>
    <xf numFmtId="3" fontId="49" fillId="53" borderId="76" xfId="0" applyNumberFormat="1" applyFont="1" applyFill="1" applyBorder="1" applyAlignment="1">
      <alignment horizontal="center" vertical="center"/>
    </xf>
    <xf numFmtId="3" fontId="49" fillId="53" borderId="50" xfId="0" applyNumberFormat="1" applyFont="1" applyFill="1" applyBorder="1" applyAlignment="1">
      <alignment horizontal="center" vertical="center"/>
    </xf>
    <xf numFmtId="3" fontId="10" fillId="53" borderId="155" xfId="0" applyNumberFormat="1" applyFont="1" applyFill="1" applyBorder="1" applyAlignment="1">
      <alignment horizontal="center" vertical="center"/>
    </xf>
    <xf numFmtId="3" fontId="10" fillId="53" borderId="4" xfId="0" applyNumberFormat="1" applyFont="1" applyFill="1" applyBorder="1" applyAlignment="1">
      <alignment horizontal="left" vertical="center"/>
    </xf>
    <xf numFmtId="3" fontId="49" fillId="53" borderId="4" xfId="0" applyNumberFormat="1" applyFont="1" applyFill="1" applyBorder="1" applyAlignment="1">
      <alignment horizontal="center" vertical="center"/>
    </xf>
    <xf numFmtId="3" fontId="49" fillId="53" borderId="33" xfId="0" applyNumberFormat="1" applyFont="1" applyFill="1" applyBorder="1" applyAlignment="1">
      <alignment horizontal="center" vertical="center"/>
    </xf>
    <xf numFmtId="0" fontId="43" fillId="53" borderId="60" xfId="0" applyFont="1" applyFill="1" applyBorder="1" applyAlignment="1">
      <alignment vertical="center" textRotation="255" wrapText="1"/>
    </xf>
    <xf numFmtId="3" fontId="10" fillId="53" borderId="60" xfId="0" applyNumberFormat="1" applyFont="1" applyFill="1" applyBorder="1" applyAlignment="1">
      <alignment horizontal="center" vertical="center"/>
    </xf>
    <xf numFmtId="3" fontId="10" fillId="53" borderId="4" xfId="0" applyNumberFormat="1" applyFont="1" applyFill="1" applyBorder="1">
      <alignment vertical="center"/>
    </xf>
    <xf numFmtId="3" fontId="10" fillId="53" borderId="4" xfId="0" applyNumberFormat="1" applyFont="1" applyFill="1" applyBorder="1" applyAlignment="1">
      <alignment horizontal="center" vertical="center"/>
    </xf>
    <xf numFmtId="0" fontId="43" fillId="53" borderId="4" xfId="0" applyFont="1" applyFill="1" applyBorder="1" applyAlignment="1">
      <alignment vertical="center" textRotation="255" wrapText="1"/>
    </xf>
    <xf numFmtId="0" fontId="49" fillId="53" borderId="60" xfId="0" applyFont="1" applyFill="1" applyBorder="1" applyAlignment="1">
      <alignment vertical="center" textRotation="255" wrapText="1"/>
    </xf>
    <xf numFmtId="0" fontId="10" fillId="53" borderId="60" xfId="0" applyFont="1" applyFill="1" applyBorder="1" applyAlignment="1">
      <alignment vertical="center"/>
    </xf>
    <xf numFmtId="0" fontId="10" fillId="53" borderId="4" xfId="0" applyFont="1" applyFill="1" applyBorder="1" applyAlignment="1">
      <alignment vertical="center"/>
    </xf>
    <xf numFmtId="3" fontId="49" fillId="53" borderId="21" xfId="0" applyNumberFormat="1" applyFont="1" applyFill="1" applyBorder="1" applyAlignment="1">
      <alignment horizontal="center" vertical="center"/>
    </xf>
    <xf numFmtId="0" fontId="49" fillId="53" borderId="60" xfId="0" applyFont="1" applyFill="1" applyBorder="1" applyAlignment="1">
      <alignment vertical="center" textRotation="255"/>
    </xf>
    <xf numFmtId="0" fontId="49" fillId="53" borderId="4" xfId="0" applyFont="1" applyFill="1" applyBorder="1" applyAlignment="1">
      <alignment vertical="center" textRotation="255"/>
    </xf>
    <xf numFmtId="3" fontId="10" fillId="41" borderId="47" xfId="0" applyNumberFormat="1" applyFont="1" applyFill="1" applyBorder="1" applyAlignment="1">
      <alignment horizontal="center" vertical="center"/>
    </xf>
    <xf numFmtId="3" fontId="10" fillId="41" borderId="11" xfId="0" applyNumberFormat="1" applyFont="1" applyFill="1" applyBorder="1" applyAlignment="1">
      <alignment horizontal="center" vertical="center"/>
    </xf>
    <xf numFmtId="3" fontId="10" fillId="41" borderId="132" xfId="0" applyNumberFormat="1" applyFont="1" applyFill="1" applyBorder="1" applyAlignment="1">
      <alignment horizontal="center" vertical="center"/>
    </xf>
    <xf numFmtId="3" fontId="10" fillId="41" borderId="33" xfId="0" applyNumberFormat="1" applyFont="1" applyFill="1" applyBorder="1" applyAlignment="1">
      <alignment horizontal="center" vertical="center"/>
    </xf>
    <xf numFmtId="3" fontId="10" fillId="41" borderId="4" xfId="0" applyNumberFormat="1" applyFont="1" applyFill="1" applyBorder="1" applyAlignment="1">
      <alignment horizontal="center" vertical="center"/>
    </xf>
    <xf numFmtId="3" fontId="10" fillId="41" borderId="105" xfId="0" applyNumberFormat="1" applyFont="1" applyFill="1" applyBorder="1" applyAlignment="1">
      <alignment horizontal="center" vertical="center"/>
    </xf>
    <xf numFmtId="205" fontId="68" fillId="68" borderId="33" xfId="37" applyNumberFormat="1" applyFont="1" applyFill="1" applyBorder="1" applyAlignment="1">
      <alignment horizontal="right" vertical="top" wrapText="1"/>
    </xf>
    <xf numFmtId="3" fontId="47" fillId="68" borderId="52" xfId="0" applyNumberFormat="1" applyFont="1" applyFill="1" applyBorder="1" applyAlignment="1">
      <alignment horizontal="right" vertical="center"/>
    </xf>
    <xf numFmtId="0" fontId="10" fillId="53" borderId="60" xfId="0" applyFont="1" applyFill="1" applyBorder="1">
      <alignment vertical="center"/>
    </xf>
    <xf numFmtId="3" fontId="10" fillId="41" borderId="138" xfId="0" applyNumberFormat="1" applyFont="1" applyFill="1" applyBorder="1" applyAlignment="1">
      <alignment horizontal="center" vertical="center"/>
    </xf>
    <xf numFmtId="3" fontId="10" fillId="53" borderId="146" xfId="0" applyNumberFormat="1" applyFont="1" applyFill="1" applyBorder="1" applyAlignment="1">
      <alignment horizontal="center" vertical="center"/>
    </xf>
    <xf numFmtId="3" fontId="10" fillId="53" borderId="156" xfId="0" applyNumberFormat="1" applyFont="1" applyFill="1" applyBorder="1" applyAlignment="1">
      <alignment horizontal="center" vertical="center"/>
    </xf>
    <xf numFmtId="3" fontId="10" fillId="53" borderId="138" xfId="0" applyNumberFormat="1" applyFont="1" applyFill="1" applyBorder="1" applyAlignment="1">
      <alignment horizontal="center" vertical="center"/>
    </xf>
    <xf numFmtId="205" fontId="68" fillId="41" borderId="138" xfId="37" applyNumberFormat="1" applyFont="1" applyFill="1" applyBorder="1" applyAlignment="1">
      <alignment horizontal="right" vertical="top" wrapText="1"/>
    </xf>
    <xf numFmtId="3" fontId="69" fillId="41" borderId="139" xfId="0" applyNumberFormat="1" applyFont="1" applyFill="1" applyBorder="1" applyAlignment="1">
      <alignment horizontal="right" vertical="center"/>
    </xf>
    <xf numFmtId="3" fontId="10" fillId="41" borderId="0" xfId="0" applyNumberFormat="1" applyFont="1" applyFill="1" applyBorder="1" applyAlignment="1">
      <alignment horizontal="center" vertical="center"/>
    </xf>
    <xf numFmtId="3" fontId="10" fillId="41" borderId="60" xfId="0" applyNumberFormat="1" applyFont="1" applyFill="1" applyBorder="1" applyAlignment="1">
      <alignment horizontal="center" vertical="center"/>
    </xf>
    <xf numFmtId="3" fontId="10" fillId="41" borderId="21" xfId="0" applyNumberFormat="1" applyFont="1" applyFill="1" applyBorder="1" applyAlignment="1">
      <alignment horizontal="center" vertical="center"/>
    </xf>
    <xf numFmtId="0" fontId="10" fillId="53" borderId="4" xfId="0" applyFont="1" applyFill="1" applyBorder="1">
      <alignment vertical="center"/>
    </xf>
    <xf numFmtId="3" fontId="10" fillId="53" borderId="105" xfId="0" applyNumberFormat="1" applyFont="1" applyFill="1" applyBorder="1" applyAlignment="1">
      <alignment horizontal="center" vertical="center"/>
    </xf>
    <xf numFmtId="3" fontId="10" fillId="53" borderId="33" xfId="0" applyNumberFormat="1" applyFont="1" applyFill="1" applyBorder="1" applyAlignment="1">
      <alignment horizontal="center" vertical="center"/>
    </xf>
    <xf numFmtId="3" fontId="10" fillId="41" borderId="47" xfId="0" applyNumberFormat="1" applyFont="1" applyFill="1" applyBorder="1" applyAlignment="1">
      <alignment horizontal="right" vertical="center"/>
    </xf>
    <xf numFmtId="3" fontId="10" fillId="68" borderId="11" xfId="0" applyNumberFormat="1" applyFont="1" applyFill="1" applyBorder="1" applyAlignment="1">
      <alignment horizontal="center" vertical="center"/>
    </xf>
    <xf numFmtId="205" fontId="65" fillId="68" borderId="33" xfId="37" applyNumberFormat="1" applyFont="1" applyFill="1" applyBorder="1" applyAlignment="1">
      <alignment vertical="top" wrapText="1"/>
    </xf>
    <xf numFmtId="179" fontId="43" fillId="68" borderId="4" xfId="0" applyNumberFormat="1" applyFont="1" applyFill="1" applyBorder="1" applyAlignment="1">
      <alignment horizontal="center" vertical="center"/>
    </xf>
    <xf numFmtId="0" fontId="71" fillId="53" borderId="0" xfId="0" applyFont="1" applyFill="1">
      <alignment vertical="center"/>
    </xf>
    <xf numFmtId="0" fontId="15" fillId="53" borderId="0" xfId="0" applyFont="1" applyFill="1" applyBorder="1">
      <alignment vertical="center"/>
    </xf>
    <xf numFmtId="0" fontId="10" fillId="53" borderId="0" xfId="0" applyFont="1" applyFill="1" applyAlignment="1">
      <alignment horizontal="right" vertical="center"/>
    </xf>
    <xf numFmtId="0" fontId="10" fillId="69" borderId="1" xfId="0" applyFont="1" applyFill="1" applyBorder="1" applyAlignment="1">
      <alignment horizontal="center" vertical="center"/>
    </xf>
    <xf numFmtId="0" fontId="10" fillId="69" borderId="1" xfId="0" applyFont="1" applyFill="1" applyBorder="1" applyAlignment="1">
      <alignment horizontal="center" vertical="center" wrapText="1"/>
    </xf>
    <xf numFmtId="0" fontId="15" fillId="53" borderId="0" xfId="0" applyFont="1" applyFill="1" applyBorder="1" applyAlignment="1">
      <alignment horizontal="center" vertical="center" wrapText="1"/>
    </xf>
    <xf numFmtId="0" fontId="72" fillId="66" borderId="34" xfId="0" applyFont="1" applyFill="1" applyBorder="1" applyAlignment="1">
      <alignment vertical="center"/>
    </xf>
    <xf numFmtId="0" fontId="72" fillId="66" borderId="54" xfId="0" applyFont="1" applyFill="1" applyBorder="1" applyAlignment="1">
      <alignment vertical="center"/>
    </xf>
    <xf numFmtId="0" fontId="10" fillId="66" borderId="54" xfId="0" applyFont="1" applyFill="1" applyBorder="1" applyAlignment="1">
      <alignment horizontal="center" vertical="center" wrapText="1"/>
    </xf>
    <xf numFmtId="0" fontId="10" fillId="66" borderId="54" xfId="0" applyFont="1" applyFill="1" applyBorder="1" applyAlignment="1">
      <alignment horizontal="center" vertical="center"/>
    </xf>
    <xf numFmtId="0" fontId="10" fillId="66" borderId="22" xfId="0" applyFont="1" applyFill="1" applyBorder="1" applyAlignment="1">
      <alignment horizontal="center" vertical="center" wrapText="1"/>
    </xf>
    <xf numFmtId="0" fontId="10" fillId="53" borderId="34" xfId="0" applyFont="1" applyFill="1" applyBorder="1">
      <alignment vertical="center"/>
    </xf>
    <xf numFmtId="0" fontId="10" fillId="53" borderId="54" xfId="0" applyFont="1" applyFill="1" applyBorder="1">
      <alignment vertical="center"/>
    </xf>
    <xf numFmtId="0" fontId="10" fillId="53" borderId="22" xfId="0" applyFont="1" applyFill="1" applyBorder="1" applyAlignment="1">
      <alignment vertical="center" wrapText="1"/>
    </xf>
    <xf numFmtId="206" fontId="10" fillId="53" borderId="1" xfId="0" applyNumberFormat="1" applyFont="1" applyFill="1" applyBorder="1" applyAlignment="1">
      <alignment horizontal="right" vertical="center" indent="1"/>
    </xf>
    <xf numFmtId="199" fontId="15" fillId="53" borderId="0" xfId="0" applyNumberFormat="1" applyFont="1" applyFill="1" applyBorder="1">
      <alignment vertical="center"/>
    </xf>
    <xf numFmtId="0" fontId="10" fillId="53" borderId="110" xfId="0" applyFont="1" applyFill="1" applyBorder="1">
      <alignment vertical="center"/>
    </xf>
    <xf numFmtId="0" fontId="10" fillId="53" borderId="117" xfId="0" applyFont="1" applyFill="1" applyBorder="1">
      <alignment vertical="center"/>
    </xf>
    <xf numFmtId="0" fontId="10" fillId="53" borderId="51" xfId="0" applyFont="1" applyFill="1" applyBorder="1" applyAlignment="1">
      <alignment vertical="center" wrapText="1"/>
    </xf>
    <xf numFmtId="206" fontId="10" fillId="53" borderId="9" xfId="0" applyNumberFormat="1" applyFont="1" applyFill="1" applyBorder="1" applyAlignment="1">
      <alignment horizontal="right" vertical="center" indent="1"/>
    </xf>
    <xf numFmtId="0" fontId="10" fillId="53" borderId="115" xfId="0" applyFont="1" applyFill="1" applyBorder="1" applyAlignment="1">
      <alignment vertical="center"/>
    </xf>
    <xf numFmtId="0" fontId="10" fillId="53" borderId="159" xfId="0" applyFont="1" applyFill="1" applyBorder="1" applyAlignment="1">
      <alignment vertical="center"/>
    </xf>
    <xf numFmtId="0" fontId="10" fillId="53" borderId="113" xfId="0" applyFont="1" applyFill="1" applyBorder="1" applyAlignment="1">
      <alignment vertical="center"/>
    </xf>
    <xf numFmtId="206" fontId="10" fillId="53" borderId="87" xfId="0" applyNumberFormat="1" applyFont="1" applyFill="1" applyBorder="1" applyAlignment="1">
      <alignment horizontal="right" vertical="center" indent="1"/>
    </xf>
    <xf numFmtId="0" fontId="10" fillId="53" borderId="34" xfId="0" applyFont="1" applyFill="1" applyBorder="1" applyAlignment="1">
      <alignment vertical="center"/>
    </xf>
    <xf numFmtId="0" fontId="10" fillId="53" borderId="54" xfId="0" applyFont="1" applyFill="1" applyBorder="1" applyAlignment="1">
      <alignment vertical="center"/>
    </xf>
    <xf numFmtId="0" fontId="10" fillId="53" borderId="22" xfId="0" applyFont="1" applyFill="1" applyBorder="1" applyAlignment="1">
      <alignment vertical="center"/>
    </xf>
    <xf numFmtId="206" fontId="10" fillId="69" borderId="4" xfId="39" applyNumberFormat="1" applyFont="1" applyFill="1" applyBorder="1" applyAlignment="1">
      <alignment horizontal="right" vertical="center" indent="1"/>
    </xf>
    <xf numFmtId="206" fontId="10" fillId="53" borderId="4" xfId="0" applyNumberFormat="1" applyFont="1" applyFill="1" applyBorder="1" applyAlignment="1">
      <alignment horizontal="right" vertical="center" indent="1"/>
    </xf>
    <xf numFmtId="206" fontId="17" fillId="53" borderId="1" xfId="0" applyNumberFormat="1" applyFont="1" applyFill="1" applyBorder="1" applyAlignment="1">
      <alignment horizontal="right" vertical="center" indent="1"/>
    </xf>
    <xf numFmtId="179" fontId="17" fillId="53" borderId="1" xfId="37" applyNumberFormat="1" applyFont="1" applyFill="1" applyBorder="1" applyAlignment="1">
      <alignment horizontal="right" vertical="center" indent="1"/>
    </xf>
    <xf numFmtId="206" fontId="10" fillId="53" borderId="54" xfId="0" applyNumberFormat="1" applyFont="1" applyFill="1" applyBorder="1" applyAlignment="1">
      <alignment horizontal="right" vertical="center" indent="1"/>
    </xf>
    <xf numFmtId="206" fontId="10" fillId="53" borderId="11" xfId="39" applyNumberFormat="1" applyFont="1" applyFill="1" applyBorder="1" applyAlignment="1">
      <alignment horizontal="right" vertical="center" indent="1"/>
    </xf>
    <xf numFmtId="206" fontId="10" fillId="53" borderId="11" xfId="0" applyNumberFormat="1" applyFont="1" applyFill="1" applyBorder="1" applyAlignment="1">
      <alignment horizontal="right" vertical="center" indent="1"/>
    </xf>
    <xf numFmtId="179" fontId="10" fillId="53" borderId="1" xfId="37" applyNumberFormat="1" applyFont="1" applyFill="1" applyBorder="1" applyAlignment="1">
      <alignment horizontal="right" vertical="center" indent="1"/>
    </xf>
    <xf numFmtId="0" fontId="57" fillId="53" borderId="0" xfId="0" applyFont="1" applyFill="1">
      <alignment vertical="center"/>
    </xf>
    <xf numFmtId="0" fontId="10" fillId="53" borderId="54" xfId="0" applyFont="1" applyFill="1" applyBorder="1" applyAlignment="1">
      <alignment vertical="center" wrapText="1"/>
    </xf>
    <xf numFmtId="206" fontId="10" fillId="53" borderId="54" xfId="39" applyNumberFormat="1" applyFont="1" applyFill="1" applyBorder="1" applyAlignment="1">
      <alignment horizontal="right" vertical="center" indent="1"/>
    </xf>
    <xf numFmtId="206" fontId="10" fillId="53" borderId="54" xfId="0" applyNumberFormat="1" applyFont="1" applyFill="1" applyBorder="1" applyAlignment="1">
      <alignment horizontal="center" vertical="center" wrapText="1"/>
    </xf>
    <xf numFmtId="206" fontId="10" fillId="69" borderId="1" xfId="39" applyNumberFormat="1" applyFont="1" applyFill="1" applyBorder="1" applyAlignment="1">
      <alignment horizontal="right" vertical="center" indent="1"/>
    </xf>
    <xf numFmtId="206" fontId="10" fillId="69" borderId="1" xfId="0" applyNumberFormat="1" applyFont="1" applyFill="1" applyBorder="1" applyAlignment="1">
      <alignment horizontal="center" vertical="center" wrapText="1"/>
    </xf>
    <xf numFmtId="0" fontId="10" fillId="53" borderId="0" xfId="0" applyFont="1" applyFill="1" applyBorder="1">
      <alignment vertical="center"/>
    </xf>
    <xf numFmtId="0" fontId="34" fillId="53" borderId="0" xfId="33" applyFont="1" applyFill="1" applyAlignment="1">
      <alignment vertical="center"/>
    </xf>
    <xf numFmtId="0" fontId="10" fillId="53" borderId="0" xfId="0" applyFont="1" applyFill="1" applyBorder="1" applyAlignment="1">
      <alignment horizontal="centerContinuous" vertical="center"/>
    </xf>
    <xf numFmtId="206" fontId="10" fillId="53" borderId="0" xfId="0" applyNumberFormat="1" applyFont="1" applyFill="1" applyBorder="1" applyAlignment="1">
      <alignment horizontal="centerContinuous" vertical="center"/>
    </xf>
    <xf numFmtId="0" fontId="10" fillId="53" borderId="0" xfId="0" applyFont="1" applyFill="1" applyBorder="1" applyAlignment="1">
      <alignment horizontal="center" vertical="center"/>
    </xf>
    <xf numFmtId="0" fontId="17" fillId="53" borderId="0" xfId="0" applyFont="1" applyFill="1">
      <alignment vertical="center"/>
    </xf>
    <xf numFmtId="0" fontId="10" fillId="53" borderId="0" xfId="0" applyFont="1" applyFill="1" applyAlignment="1">
      <alignment horizontal="left" vertical="center"/>
    </xf>
    <xf numFmtId="0" fontId="49" fillId="53" borderId="0" xfId="0" applyFont="1" applyFill="1" applyBorder="1" applyAlignment="1">
      <alignment horizontal="center" vertical="center" textRotation="255"/>
    </xf>
    <xf numFmtId="0" fontId="67" fillId="53" borderId="0" xfId="0" applyFont="1" applyFill="1" applyBorder="1" applyAlignment="1">
      <alignment horizontal="center" vertical="center" textRotation="255"/>
    </xf>
    <xf numFmtId="0" fontId="57" fillId="53" borderId="0" xfId="0" applyFont="1" applyFill="1" applyAlignment="1">
      <alignment horizontal="right" vertical="center"/>
    </xf>
    <xf numFmtId="0" fontId="17" fillId="53" borderId="0" xfId="0" applyFont="1" applyFill="1" applyBorder="1">
      <alignment vertical="center"/>
    </xf>
    <xf numFmtId="0" fontId="10" fillId="53" borderId="0" xfId="0" applyFont="1" applyFill="1" applyBorder="1" applyAlignment="1">
      <alignment horizontal="left" vertical="center"/>
    </xf>
    <xf numFmtId="3" fontId="10" fillId="53" borderId="0" xfId="0" applyNumberFormat="1" applyFont="1" applyFill="1" applyBorder="1" applyAlignment="1">
      <alignment horizontal="center" vertical="center"/>
    </xf>
    <xf numFmtId="3" fontId="49" fillId="53" borderId="0" xfId="0" applyNumberFormat="1" applyFont="1" applyFill="1" applyBorder="1" applyAlignment="1">
      <alignment horizontal="center" vertical="center"/>
    </xf>
    <xf numFmtId="3" fontId="70" fillId="53" borderId="0" xfId="0" applyNumberFormat="1" applyFont="1" applyFill="1" applyBorder="1" applyAlignment="1">
      <alignment horizontal="center" vertical="center"/>
    </xf>
    <xf numFmtId="0" fontId="17" fillId="53" borderId="0" xfId="0" applyFont="1" applyFill="1" applyAlignment="1">
      <alignment horizontal="center" vertical="center" wrapText="1"/>
    </xf>
    <xf numFmtId="179" fontId="10" fillId="53" borderId="0" xfId="38" applyNumberFormat="1" applyFont="1" applyFill="1">
      <alignment vertical="center"/>
    </xf>
    <xf numFmtId="9" fontId="10" fillId="53" borderId="0" xfId="38" applyFont="1" applyFill="1">
      <alignment vertical="center"/>
    </xf>
    <xf numFmtId="177" fontId="41" fillId="54" borderId="1" xfId="33" applyNumberFormat="1" applyFont="1" applyFill="1" applyBorder="1" applyAlignment="1">
      <alignment vertical="center"/>
    </xf>
    <xf numFmtId="177" fontId="41" fillId="54" borderId="34" xfId="33" applyNumberFormat="1" applyFont="1" applyFill="1" applyBorder="1" applyAlignment="1">
      <alignment vertical="center"/>
    </xf>
    <xf numFmtId="177" fontId="41" fillId="54" borderId="3" xfId="33" applyNumberFormat="1" applyFont="1" applyFill="1" applyBorder="1" applyAlignment="1">
      <alignment vertical="center"/>
    </xf>
    <xf numFmtId="0" fontId="41" fillId="37" borderId="42" xfId="33" applyFont="1" applyFill="1" applyBorder="1" applyAlignment="1">
      <alignment horizontal="center" vertical="center"/>
    </xf>
    <xf numFmtId="177" fontId="10" fillId="37" borderId="7" xfId="33" applyNumberFormat="1" applyFont="1" applyFill="1" applyBorder="1" applyAlignment="1">
      <alignment vertical="center"/>
    </xf>
    <xf numFmtId="176" fontId="10" fillId="37" borderId="88" xfId="33" applyNumberFormat="1" applyFont="1" applyFill="1" applyBorder="1" applyAlignment="1">
      <alignment horizontal="center" vertical="center"/>
    </xf>
    <xf numFmtId="177" fontId="41" fillId="37" borderId="88" xfId="33" applyNumberFormat="1" applyFont="1" applyFill="1" applyBorder="1" applyAlignment="1" applyProtection="1">
      <alignment horizontal="right" vertical="center"/>
    </xf>
    <xf numFmtId="177" fontId="41" fillId="37" borderId="62" xfId="33" applyNumberFormat="1" applyFont="1" applyFill="1" applyBorder="1" applyAlignment="1">
      <alignment vertical="center"/>
    </xf>
    <xf numFmtId="177" fontId="41" fillId="37" borderId="145" xfId="33" applyNumberFormat="1" applyFont="1" applyFill="1" applyBorder="1" applyAlignment="1">
      <alignment vertical="center"/>
    </xf>
    <xf numFmtId="177" fontId="41" fillId="37" borderId="63" xfId="33" applyNumberFormat="1" applyFont="1" applyFill="1" applyBorder="1" applyAlignment="1">
      <alignment vertical="center"/>
    </xf>
    <xf numFmtId="3" fontId="10" fillId="53" borderId="47" xfId="0" applyNumberFormat="1" applyFont="1" applyFill="1" applyBorder="1" applyAlignment="1">
      <alignment horizontal="center" vertical="center"/>
    </xf>
    <xf numFmtId="0" fontId="10" fillId="68" borderId="34" xfId="0" applyFont="1" applyFill="1" applyBorder="1" applyAlignment="1">
      <alignment horizontal="center" vertical="center"/>
    </xf>
    <xf numFmtId="3" fontId="10" fillId="53" borderId="153" xfId="0" applyNumberFormat="1" applyFont="1" applyFill="1" applyBorder="1" applyAlignment="1">
      <alignment horizontal="center" vertical="center"/>
    </xf>
    <xf numFmtId="0" fontId="51" fillId="53" borderId="0" xfId="0" applyFont="1" applyFill="1">
      <alignment vertical="center"/>
    </xf>
    <xf numFmtId="0" fontId="16" fillId="53" borderId="0" xfId="0" applyFont="1" applyFill="1">
      <alignment vertical="center"/>
    </xf>
    <xf numFmtId="0" fontId="11" fillId="8" borderId="1" xfId="33" applyFont="1" applyFill="1" applyBorder="1" applyAlignment="1">
      <alignment vertical="center" wrapText="1"/>
    </xf>
    <xf numFmtId="176" fontId="50" fillId="53" borderId="11" xfId="0" applyNumberFormat="1" applyFont="1" applyFill="1" applyBorder="1" applyAlignment="1">
      <alignment vertical="top" wrapText="1"/>
    </xf>
    <xf numFmtId="176" fontId="50" fillId="53" borderId="60" xfId="0" applyNumberFormat="1" applyFont="1" applyFill="1" applyBorder="1" applyAlignment="1">
      <alignment vertical="top" wrapText="1"/>
    </xf>
    <xf numFmtId="176" fontId="50" fillId="53" borderId="76" xfId="0" applyNumberFormat="1" applyFont="1" applyFill="1" applyBorder="1" applyAlignment="1">
      <alignment vertical="top" wrapText="1"/>
    </xf>
    <xf numFmtId="185" fontId="49" fillId="53" borderId="11" xfId="0" applyNumberFormat="1" applyFont="1" applyFill="1" applyBorder="1" applyAlignment="1">
      <alignment vertical="top" wrapText="1"/>
    </xf>
    <xf numFmtId="185" fontId="49" fillId="53" borderId="60" xfId="0" applyNumberFormat="1" applyFont="1" applyFill="1" applyBorder="1" applyAlignment="1">
      <alignment vertical="top" wrapText="1"/>
    </xf>
    <xf numFmtId="185" fontId="49" fillId="53" borderId="76" xfId="0" applyNumberFormat="1" applyFont="1" applyFill="1" applyBorder="1" applyAlignment="1">
      <alignment vertical="top" wrapText="1"/>
    </xf>
    <xf numFmtId="0" fontId="10" fillId="53" borderId="0" xfId="0" applyFont="1" applyFill="1" applyAlignment="1">
      <alignment horizontal="center" vertical="center"/>
    </xf>
    <xf numFmtId="0" fontId="10" fillId="69" borderId="11" xfId="0" applyFont="1" applyFill="1" applyBorder="1" applyAlignment="1">
      <alignment horizontal="center" vertical="center" wrapText="1"/>
    </xf>
    <xf numFmtId="0" fontId="10" fillId="69" borderId="4" xfId="0" applyFont="1" applyFill="1" applyBorder="1" applyAlignment="1">
      <alignment horizontal="center" vertical="center" wrapText="1"/>
    </xf>
    <xf numFmtId="0" fontId="10" fillId="69" borderId="1" xfId="0" applyFont="1" applyFill="1" applyBorder="1" applyAlignment="1">
      <alignment horizontal="center" vertical="center" wrapText="1"/>
    </xf>
    <xf numFmtId="0" fontId="10" fillId="53" borderId="34" xfId="0" applyFont="1" applyFill="1" applyBorder="1" applyAlignment="1">
      <alignment horizontal="left" vertical="center"/>
    </xf>
    <xf numFmtId="0" fontId="10" fillId="53" borderId="54" xfId="0" applyFont="1" applyFill="1" applyBorder="1" applyAlignment="1">
      <alignment horizontal="left" vertical="center"/>
    </xf>
    <xf numFmtId="0" fontId="10" fillId="53" borderId="22" xfId="0" applyFont="1" applyFill="1" applyBorder="1" applyAlignment="1">
      <alignment horizontal="left" vertical="center"/>
    </xf>
    <xf numFmtId="3" fontId="70" fillId="68" borderId="11" xfId="0" applyNumberFormat="1" applyFont="1" applyFill="1" applyBorder="1" applyAlignment="1">
      <alignment horizontal="center" vertical="center"/>
    </xf>
    <xf numFmtId="3" fontId="70" fillId="68" borderId="4" xfId="0" applyNumberFormat="1" applyFont="1" applyFill="1" applyBorder="1" applyAlignment="1">
      <alignment horizontal="center" vertical="center"/>
    </xf>
    <xf numFmtId="3" fontId="64" fillId="68" borderId="47" xfId="0" applyNumberFormat="1" applyFont="1" applyFill="1" applyBorder="1" applyAlignment="1">
      <alignment horizontal="center" vertical="center"/>
    </xf>
    <xf numFmtId="3" fontId="64" fillId="68" borderId="55" xfId="0" applyNumberFormat="1" applyFont="1" applyFill="1" applyBorder="1" applyAlignment="1">
      <alignment horizontal="center" vertical="center"/>
    </xf>
    <xf numFmtId="205" fontId="65" fillId="68" borderId="33" xfId="37" applyNumberFormat="1" applyFont="1" applyFill="1" applyBorder="1" applyAlignment="1">
      <alignment horizontal="center" vertical="top" wrapText="1"/>
    </xf>
    <xf numFmtId="205" fontId="65" fillId="68" borderId="52" xfId="37" applyNumberFormat="1" applyFont="1" applyFill="1" applyBorder="1" applyAlignment="1">
      <alignment horizontal="center" vertical="top" wrapText="1"/>
    </xf>
    <xf numFmtId="0" fontId="10" fillId="53" borderId="47" xfId="0" applyFont="1" applyFill="1" applyBorder="1" applyAlignment="1">
      <alignment horizontal="center" vertical="center" wrapText="1"/>
    </xf>
    <xf numFmtId="0" fontId="10" fillId="53" borderId="55" xfId="0" applyFont="1" applyFill="1" applyBorder="1" applyAlignment="1">
      <alignment horizontal="center" vertical="center" wrapText="1"/>
    </xf>
    <xf numFmtId="0" fontId="10" fillId="53" borderId="21" xfId="0" applyFont="1" applyFill="1" applyBorder="1" applyAlignment="1">
      <alignment horizontal="center" vertical="center" wrapText="1"/>
    </xf>
    <xf numFmtId="0" fontId="10" fillId="53" borderId="52" xfId="0" applyFont="1" applyFill="1" applyBorder="1" applyAlignment="1">
      <alignment horizontal="center" vertical="center" wrapText="1"/>
    </xf>
    <xf numFmtId="3" fontId="17" fillId="68" borderId="47" xfId="0" applyNumberFormat="1" applyFont="1" applyFill="1" applyBorder="1" applyAlignment="1">
      <alignment horizontal="center" vertical="center"/>
    </xf>
    <xf numFmtId="3" fontId="17" fillId="68" borderId="55" xfId="0" applyNumberFormat="1" applyFont="1" applyFill="1" applyBorder="1" applyAlignment="1">
      <alignment horizontal="center" vertical="center"/>
    </xf>
    <xf numFmtId="0" fontId="10" fillId="53" borderId="47" xfId="0" applyFont="1" applyFill="1" applyBorder="1" applyAlignment="1">
      <alignment horizontal="center" vertical="center"/>
    </xf>
    <xf numFmtId="0" fontId="10" fillId="53" borderId="55" xfId="0" applyFont="1" applyFill="1" applyBorder="1" applyAlignment="1">
      <alignment horizontal="center" vertical="center"/>
    </xf>
    <xf numFmtId="0" fontId="10" fillId="53" borderId="21" xfId="0" applyFont="1" applyFill="1" applyBorder="1" applyAlignment="1">
      <alignment horizontal="center" vertical="center"/>
    </xf>
    <xf numFmtId="0" fontId="10" fillId="53" borderId="52" xfId="0" applyFont="1" applyFill="1" applyBorder="1" applyAlignment="1">
      <alignment horizontal="center" vertical="center"/>
    </xf>
    <xf numFmtId="0" fontId="10" fillId="53" borderId="11" xfId="0" applyFont="1" applyFill="1" applyBorder="1" applyAlignment="1">
      <alignment horizontal="center" vertical="center"/>
    </xf>
    <xf numFmtId="0" fontId="10" fillId="53" borderId="4" xfId="0" applyFont="1" applyFill="1" applyBorder="1" applyAlignment="1">
      <alignment horizontal="center" vertical="center"/>
    </xf>
    <xf numFmtId="3" fontId="17" fillId="68" borderId="157" xfId="0" applyNumberFormat="1" applyFont="1" applyFill="1" applyBorder="1" applyAlignment="1">
      <alignment horizontal="center" vertical="center"/>
    </xf>
    <xf numFmtId="3" fontId="17" fillId="68" borderId="158" xfId="0" applyNumberFormat="1" applyFont="1" applyFill="1" applyBorder="1" applyAlignment="1">
      <alignment horizontal="center" vertical="center"/>
    </xf>
    <xf numFmtId="3" fontId="17" fillId="41" borderId="47" xfId="0" applyNumberFormat="1" applyFont="1" applyFill="1" applyBorder="1" applyAlignment="1">
      <alignment horizontal="center" vertical="center"/>
    </xf>
    <xf numFmtId="3" fontId="17" fillId="41" borderId="55" xfId="0" applyNumberFormat="1" applyFont="1" applyFill="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53" borderId="33" xfId="0" applyFont="1" applyFill="1" applyBorder="1" applyAlignment="1">
      <alignment horizontal="center" vertical="center"/>
    </xf>
    <xf numFmtId="0" fontId="10" fillId="53" borderId="11" xfId="0" applyFont="1" applyFill="1" applyBorder="1" applyAlignment="1">
      <alignment horizontal="center" vertical="center" wrapText="1"/>
    </xf>
    <xf numFmtId="0" fontId="10" fillId="53" borderId="146" xfId="0" applyFont="1" applyFill="1" applyBorder="1" applyAlignment="1">
      <alignment horizontal="center" vertical="center" wrapText="1"/>
    </xf>
    <xf numFmtId="0" fontId="10" fillId="53" borderId="20" xfId="0" applyFont="1" applyFill="1" applyBorder="1" applyAlignment="1">
      <alignment horizontal="center" vertical="center" wrapText="1"/>
    </xf>
    <xf numFmtId="0" fontId="10" fillId="53" borderId="4" xfId="0" applyFont="1" applyFill="1" applyBorder="1" applyAlignment="1">
      <alignment horizontal="center" vertical="center" wrapText="1"/>
    </xf>
    <xf numFmtId="0" fontId="10" fillId="53" borderId="142" xfId="0" applyFont="1" applyFill="1" applyBorder="1" applyAlignment="1">
      <alignment horizontal="center" vertical="center"/>
    </xf>
    <xf numFmtId="0" fontId="15" fillId="0" borderId="4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42" xfId="0" applyFont="1" applyBorder="1" applyAlignment="1">
      <alignment horizontal="center" vertical="center" wrapText="1"/>
    </xf>
    <xf numFmtId="0" fontId="17" fillId="68" borderId="34" xfId="0" applyFont="1" applyFill="1" applyBorder="1" applyAlignment="1">
      <alignment horizontal="center" vertical="center" wrapText="1"/>
    </xf>
    <xf numFmtId="0" fontId="17" fillId="68" borderId="22" xfId="0" applyFont="1" applyFill="1" applyBorder="1" applyAlignment="1">
      <alignment horizontal="center" vertical="center" wrapText="1"/>
    </xf>
    <xf numFmtId="0" fontId="10" fillId="0" borderId="55" xfId="0" applyFont="1" applyBorder="1" applyAlignment="1">
      <alignment horizontal="center" vertical="center"/>
    </xf>
    <xf numFmtId="0" fontId="10" fillId="0" borderId="50" xfId="0" applyFont="1" applyBorder="1" applyAlignment="1">
      <alignment horizontal="center" vertical="center"/>
    </xf>
    <xf numFmtId="0" fontId="10" fillId="0" borderId="82" xfId="0" applyFont="1" applyBorder="1" applyAlignment="1">
      <alignment horizontal="center" vertical="center"/>
    </xf>
    <xf numFmtId="205" fontId="65" fillId="68" borderId="50" xfId="37" applyNumberFormat="1" applyFont="1" applyFill="1" applyBorder="1" applyAlignment="1">
      <alignment horizontal="center" vertical="top" wrapText="1"/>
    </xf>
    <xf numFmtId="205" fontId="65" fillId="68" borderId="82" xfId="37" applyNumberFormat="1" applyFont="1" applyFill="1" applyBorder="1" applyAlignment="1">
      <alignment horizontal="center" vertical="top" wrapText="1"/>
    </xf>
    <xf numFmtId="0" fontId="10" fillId="0" borderId="153" xfId="0" applyFont="1" applyBorder="1" applyAlignment="1">
      <alignment horizontal="center" vertical="center"/>
    </xf>
    <xf numFmtId="0" fontId="10" fillId="0" borderId="154" xfId="0" applyFont="1" applyBorder="1" applyAlignment="1">
      <alignment horizontal="center" vertical="center"/>
    </xf>
    <xf numFmtId="0" fontId="10" fillId="0" borderId="21" xfId="0" applyFont="1" applyBorder="1" applyAlignment="1">
      <alignment horizontal="center" vertical="center"/>
    </xf>
    <xf numFmtId="0" fontId="10" fillId="0" borderId="142" xfId="0" applyFont="1" applyBorder="1" applyAlignment="1">
      <alignment horizontal="center" vertical="center"/>
    </xf>
    <xf numFmtId="3" fontId="64" fillId="68" borderId="153" xfId="0" applyNumberFormat="1" applyFont="1" applyFill="1" applyBorder="1" applyAlignment="1">
      <alignment horizontal="center" vertical="center"/>
    </xf>
    <xf numFmtId="3" fontId="64" fillId="68" borderId="154" xfId="0" applyNumberFormat="1" applyFont="1" applyFill="1" applyBorder="1" applyAlignment="1">
      <alignment horizontal="center" vertical="center"/>
    </xf>
  </cellXfs>
  <cellStyles count="40">
    <cellStyle name="2x indented GHG Textfiels" xfId="1"/>
    <cellStyle name="5x indented GHG Textfiels" xfId="2"/>
    <cellStyle name="AggblueCels_1x" xfId="3"/>
    <cellStyle name="AggBoldCells" xfId="4"/>
    <cellStyle name="AggCels" xfId="5"/>
    <cellStyle name="AggOrange" xfId="6"/>
    <cellStyle name="AggOrange9" xfId="7"/>
    <cellStyle name="AggOrangeRBorder" xfId="8"/>
    <cellStyle name="Bold GHG Numbers (0.00)" xfId="9"/>
    <cellStyle name="Constants" xfId="10"/>
    <cellStyle name="CustomizationCells" xfId="11"/>
    <cellStyle name="CustomizationGreenCells" xfId="12"/>
    <cellStyle name="DocBox_EmptyRow" xfId="13"/>
    <cellStyle name="Empty_B_border" xfId="14"/>
    <cellStyle name="Headline" xfId="15"/>
    <cellStyle name="InputCells" xfId="16"/>
    <cellStyle name="InputCells12_RBBorder" xfId="17"/>
    <cellStyle name="Normal GHG Numbers (0.00)" xfId="18"/>
    <cellStyle name="Normal GHG Textfiels Bold" xfId="19"/>
    <cellStyle name="Normal GHG whole table" xfId="20"/>
    <cellStyle name="Normal GHG-Shade" xfId="21"/>
    <cellStyle name="Normal_HELP" xfId="22"/>
    <cellStyle name="Pattern" xfId="23"/>
    <cellStyle name="Shade_R_border" xfId="24"/>
    <cellStyle name="Обычный_2++_CRFReport-template" xfId="25"/>
    <cellStyle name="パーセント" xfId="26" builtinId="5"/>
    <cellStyle name="パーセント 2" xfId="27"/>
    <cellStyle name="パーセント 4" xfId="37"/>
    <cellStyle name="パーセント 5" xfId="38"/>
    <cellStyle name="ハイパーリンク" xfId="28" builtinId="8"/>
    <cellStyle name="桁区切り" xfId="29" builtinId="6"/>
    <cellStyle name="桁区切り 5" xfId="39"/>
    <cellStyle name="標準" xfId="0" builtinId="0"/>
    <cellStyle name="標準 2" xfId="30"/>
    <cellStyle name="標準 3" xfId="31"/>
    <cellStyle name="標準_6gasデータ2001p" xfId="32"/>
    <cellStyle name="標準_6gasデータ2001q" xfId="33"/>
    <cellStyle name="標準_CO2-1A90-02(1990_1)" xfId="34"/>
    <cellStyle name="標準_単位" xfId="35"/>
    <cellStyle name="未定義" xfId="36"/>
  </cellStyles>
  <dxfs count="0"/>
  <tableStyles count="0" defaultTableStyle="TableStyleMedium9" defaultPivotStyle="PivotStyleLight16"/>
  <colors>
    <mruColors>
      <color rgb="FFC0C0C0"/>
      <color rgb="FFCCFFCC"/>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b="1" i="0" baseline="0">
                <a:latin typeface="+mn-ea"/>
                <a:ea typeface="+mn-ea"/>
              </a:rPr>
              <a:t>温室効果ガス排出量の推移</a:t>
            </a:r>
            <a:r>
              <a:rPr lang="ja-JP" altLang="en-US" sz="1600" b="1" i="0" baseline="0">
                <a:latin typeface="+mn-ea"/>
                <a:ea typeface="+mn-ea"/>
              </a:rPr>
              <a:t>（</a:t>
            </a:r>
            <a:r>
              <a:rPr lang="en-US" altLang="ja-JP" sz="1600" b="1" i="0" u="none" strike="noStrike" baseline="0">
                <a:latin typeface="+mn-ea"/>
                <a:ea typeface="+mn-ea"/>
              </a:rPr>
              <a:t>1990-2012</a:t>
            </a:r>
            <a:r>
              <a:rPr lang="ja-JP" altLang="ja-JP" sz="1600" b="1" i="0" u="none" strike="noStrike" baseline="0">
                <a:latin typeface="+mn-ea"/>
                <a:ea typeface="+mn-ea"/>
              </a:rPr>
              <a:t>年度</a:t>
            </a:r>
            <a:r>
              <a:rPr lang="ja-JP" altLang="en-US" sz="1600" b="1" i="0" baseline="0">
                <a:latin typeface="+mn-ea"/>
                <a:ea typeface="+mn-ea"/>
              </a:rPr>
              <a:t>）</a:t>
            </a:r>
            <a:endParaRPr lang="ja-JP" altLang="ja-JP" sz="1600" b="1" i="0" baseline="0">
              <a:latin typeface="+mn-ea"/>
              <a:ea typeface="+mn-ea"/>
            </a:endParaRPr>
          </a:p>
        </c:rich>
      </c:tx>
    </c:title>
    <c:plotArea>
      <c:layout>
        <c:manualLayout>
          <c:layoutTarget val="inner"/>
          <c:xMode val="edge"/>
          <c:yMode val="edge"/>
          <c:x val="0.14653368877248779"/>
          <c:y val="0.11053314814814814"/>
          <c:w val="0.71908809590621381"/>
          <c:h val="0.61638740740740749"/>
        </c:manualLayout>
      </c:layout>
      <c:barChart>
        <c:barDir val="col"/>
        <c:grouping val="stacked"/>
        <c:ser>
          <c:idx val="0"/>
          <c:order val="0"/>
          <c:tx>
            <c:strRef>
              <c:f>'1.Total'!$U$5</c:f>
              <c:strCache>
                <c:ptCount val="1"/>
                <c:pt idx="0">
                  <c:v>CO2 </c:v>
                </c:pt>
              </c:strCache>
            </c:strRef>
          </c:tx>
          <c:spPr>
            <a:solidFill>
              <a:schemeClr val="accent1"/>
            </a:solidFill>
            <a:ln>
              <a:solidFill>
                <a:schemeClr val="tx1"/>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'1.Total'!$Z$5:$AW$5</c:f>
              <c:numCache>
                <c:formatCode>#,##0.0_ </c:formatCode>
                <c:ptCount val="24"/>
                <c:pt idx="0">
                  <c:v>1144.129508797115</c:v>
                </c:pt>
                <c:pt idx="1">
                  <c:v>1141.1377350306338</c:v>
                </c:pt>
                <c:pt idx="2">
                  <c:v>1150.0714645219277</c:v>
                </c:pt>
                <c:pt idx="3">
                  <c:v>1158.5444126342322</c:v>
                </c:pt>
                <c:pt idx="4">
                  <c:v>1150.8771481944016</c:v>
                </c:pt>
                <c:pt idx="5">
                  <c:v>1210.6604435380366</c:v>
                </c:pt>
                <c:pt idx="6">
                  <c:v>1223.6873257898662</c:v>
                </c:pt>
                <c:pt idx="7">
                  <c:v>1236.5818358992904</c:v>
                </c:pt>
                <c:pt idx="8">
                  <c:v>1231.4775296108803</c:v>
                </c:pt>
                <c:pt idx="9">
                  <c:v>1195.8701488958329</c:v>
                </c:pt>
                <c:pt idx="10">
                  <c:v>1230.7972654451553</c:v>
                </c:pt>
                <c:pt idx="11">
                  <c:v>1251.4607200111761</c:v>
                </c:pt>
                <c:pt idx="12">
                  <c:v>1236.3205179308159</c:v>
                </c:pt>
                <c:pt idx="13">
                  <c:v>1273.3965993286417</c:v>
                </c:pt>
                <c:pt idx="14">
                  <c:v>1278.5050020315746</c:v>
                </c:pt>
                <c:pt idx="15">
                  <c:v>1277.8836435824396</c:v>
                </c:pt>
                <c:pt idx="16">
                  <c:v>1282.1284452573457</c:v>
                </c:pt>
                <c:pt idx="17">
                  <c:v>1262.9707317165294</c:v>
                </c:pt>
                <c:pt idx="18">
                  <c:v>1296.1546485943466</c:v>
                </c:pt>
                <c:pt idx="19">
                  <c:v>1213.831686651821</c:v>
                </c:pt>
                <c:pt idx="20">
                  <c:v>1141.4629272255529</c:v>
                </c:pt>
                <c:pt idx="21">
                  <c:v>1191.0672532700926</c:v>
                </c:pt>
                <c:pt idx="22">
                  <c:v>1240.6319065692383</c:v>
                </c:pt>
                <c:pt idx="23">
                  <c:v>1275.610696687515</c:v>
                </c:pt>
              </c:numCache>
            </c:numRef>
          </c:val>
        </c:ser>
        <c:ser>
          <c:idx val="1"/>
          <c:order val="1"/>
          <c:tx>
            <c:strRef>
              <c:f>'1.Total'!$U$8</c:f>
              <c:strCache>
                <c:ptCount val="1"/>
                <c:pt idx="0">
                  <c:v>CH4</c:v>
                </c:pt>
              </c:strCache>
            </c:strRef>
          </c:tx>
          <c:spPr>
            <a:ln>
              <a:solidFill>
                <a:sysClr val="windowText" lastClr="000000"/>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'1.Total'!$Z$8:$AW$8</c:f>
              <c:numCache>
                <c:formatCode>#,##0.0_ </c:formatCode>
                <c:ptCount val="24"/>
                <c:pt idx="0">
                  <c:v>33.382334767765997</c:v>
                </c:pt>
                <c:pt idx="1">
                  <c:v>32.414873254970765</c:v>
                </c:pt>
                <c:pt idx="2">
                  <c:v>32.020013005046188</c:v>
                </c:pt>
                <c:pt idx="3">
                  <c:v>31.676734712334451</c:v>
                </c:pt>
                <c:pt idx="4">
                  <c:v>31.093285901401842</c:v>
                </c:pt>
                <c:pt idx="5">
                  <c:v>30.452687132471713</c:v>
                </c:pt>
                <c:pt idx="6">
                  <c:v>29.693343474457034</c:v>
                </c:pt>
                <c:pt idx="7">
                  <c:v>28.811014628183578</c:v>
                </c:pt>
                <c:pt idx="8">
                  <c:v>27.974459358302482</c:v>
                </c:pt>
                <c:pt idx="9">
                  <c:v>27.177825771968191</c:v>
                </c:pt>
                <c:pt idx="10">
                  <c:v>26.562396579441678</c:v>
                </c:pt>
                <c:pt idx="11">
                  <c:v>25.998729143741226</c:v>
                </c:pt>
                <c:pt idx="12">
                  <c:v>25.096544658991796</c:v>
                </c:pt>
                <c:pt idx="13">
                  <c:v>24.178072195445765</c:v>
                </c:pt>
                <c:pt idx="14">
                  <c:v>23.687088366231386</c:v>
                </c:pt>
                <c:pt idx="15">
                  <c:v>23.263267233672536</c:v>
                </c:pt>
                <c:pt idx="16">
                  <c:v>22.917341146874548</c:v>
                </c:pt>
                <c:pt idx="17">
                  <c:v>22.573717075758875</c:v>
                </c:pt>
                <c:pt idx="18">
                  <c:v>22.165866242709804</c:v>
                </c:pt>
                <c:pt idx="19">
                  <c:v>21.674177709744878</c:v>
                </c:pt>
                <c:pt idx="20">
                  <c:v>21.100322418451988</c:v>
                </c:pt>
                <c:pt idx="21">
                  <c:v>20.694853485213439</c:v>
                </c:pt>
                <c:pt idx="22">
                  <c:v>20.286653405486614</c:v>
                </c:pt>
                <c:pt idx="23">
                  <c:v>20.006768380245624</c:v>
                </c:pt>
              </c:numCache>
            </c:numRef>
          </c:val>
        </c:ser>
        <c:ser>
          <c:idx val="2"/>
          <c:order val="2"/>
          <c:tx>
            <c:strRef>
              <c:f>'1.Total'!$U$9</c:f>
              <c:strCache>
                <c:ptCount val="1"/>
                <c:pt idx="0">
                  <c:v>N2O</c:v>
                </c:pt>
              </c:strCache>
            </c:strRef>
          </c:tx>
          <c:spPr>
            <a:ln>
              <a:solidFill>
                <a:sysClr val="windowText" lastClr="000000"/>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'1.Total'!$Z$9:$AW$9</c:f>
              <c:numCache>
                <c:formatCode>#,##0.0_ </c:formatCode>
                <c:ptCount val="24"/>
                <c:pt idx="0">
                  <c:v>32.633050080185285</c:v>
                </c:pt>
                <c:pt idx="1">
                  <c:v>29.727701188412638</c:v>
                </c:pt>
                <c:pt idx="2">
                  <c:v>29.27220809559703</c:v>
                </c:pt>
                <c:pt idx="3">
                  <c:v>29.480056984855015</c:v>
                </c:pt>
                <c:pt idx="4">
                  <c:v>29.312593368145269</c:v>
                </c:pt>
                <c:pt idx="5">
                  <c:v>30.558837028192183</c:v>
                </c:pt>
                <c:pt idx="6">
                  <c:v>31.014842534830606</c:v>
                </c:pt>
                <c:pt idx="7">
                  <c:v>32.062301736439423</c:v>
                </c:pt>
                <c:pt idx="8">
                  <c:v>32.765362812615201</c:v>
                </c:pt>
                <c:pt idx="9">
                  <c:v>31.257266643219609</c:v>
                </c:pt>
                <c:pt idx="10">
                  <c:v>24.863130131117373</c:v>
                </c:pt>
                <c:pt idx="11">
                  <c:v>27.49082733048057</c:v>
                </c:pt>
                <c:pt idx="12">
                  <c:v>24.172229563412902</c:v>
                </c:pt>
                <c:pt idx="13">
                  <c:v>23.543008248256374</c:v>
                </c:pt>
                <c:pt idx="14">
                  <c:v>23.277350648602496</c:v>
                </c:pt>
                <c:pt idx="15">
                  <c:v>23.366265453330112</c:v>
                </c:pt>
                <c:pt idx="16">
                  <c:v>22.958687191631391</c:v>
                </c:pt>
                <c:pt idx="17">
                  <c:v>23.023842820668882</c:v>
                </c:pt>
                <c:pt idx="18">
                  <c:v>21.849887138956184</c:v>
                </c:pt>
                <c:pt idx="19">
                  <c:v>21.722289690480256</c:v>
                </c:pt>
                <c:pt idx="20">
                  <c:v>21.446263339077284</c:v>
                </c:pt>
                <c:pt idx="21">
                  <c:v>20.770069290711248</c:v>
                </c:pt>
                <c:pt idx="22">
                  <c:v>20.493628050164581</c:v>
                </c:pt>
                <c:pt idx="23">
                  <c:v>20.231214260284464</c:v>
                </c:pt>
              </c:numCache>
            </c:numRef>
          </c:val>
        </c:ser>
        <c:ser>
          <c:idx val="3"/>
          <c:order val="3"/>
          <c:tx>
            <c:strRef>
              <c:f>'1.Total'!$U$10</c:f>
              <c:strCache>
                <c:ptCount val="1"/>
                <c:pt idx="0">
                  <c:v>HFCs</c:v>
                </c:pt>
              </c:strCache>
            </c:strRef>
          </c:tx>
          <c:spPr>
            <a:ln>
              <a:solidFill>
                <a:sysClr val="windowText" lastClr="000000"/>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'1.Total'!$Z$10:$AW$10</c:f>
              <c:numCache>
                <c:formatCode>#,##0.0_ </c:formatCode>
                <c:ptCount val="24"/>
                <c:pt idx="0">
                  <c:v>20.211802792901612</c:v>
                </c:pt>
                <c:pt idx="1">
                  <c:v>12.595248192634202</c:v>
                </c:pt>
                <c:pt idx="2">
                  <c:v>13.715572395601306</c:v>
                </c:pt>
                <c:pt idx="3">
                  <c:v>14.058484475996519</c:v>
                </c:pt>
                <c:pt idx="4">
                  <c:v>14.428855437065472</c:v>
                </c:pt>
                <c:pt idx="5">
                  <c:v>16.849229484154549</c:v>
                </c:pt>
                <c:pt idx="6">
                  <c:v>20.260165848194745</c:v>
                </c:pt>
                <c:pt idx="7">
                  <c:v>19.906195395109627</c:v>
                </c:pt>
                <c:pt idx="8">
                  <c:v>19.905111968516053</c:v>
                </c:pt>
                <c:pt idx="9">
                  <c:v>19.415961170153142</c:v>
                </c:pt>
                <c:pt idx="10">
                  <c:v>19.934455358486723</c:v>
                </c:pt>
                <c:pt idx="11">
                  <c:v>18.800433378244776</c:v>
                </c:pt>
                <c:pt idx="12">
                  <c:v>16.168055779994841</c:v>
                </c:pt>
                <c:pt idx="13">
                  <c:v>13.693026133011561</c:v>
                </c:pt>
                <c:pt idx="14">
                  <c:v>13.76168230325481</c:v>
                </c:pt>
                <c:pt idx="15">
                  <c:v>10.552486498994718</c:v>
                </c:pt>
                <c:pt idx="16">
                  <c:v>10.51821702551876</c:v>
                </c:pt>
                <c:pt idx="17">
                  <c:v>11.742217042901833</c:v>
                </c:pt>
                <c:pt idx="18">
                  <c:v>13.279244881306077</c:v>
                </c:pt>
                <c:pt idx="19">
                  <c:v>15.298881998273464</c:v>
                </c:pt>
                <c:pt idx="20">
                  <c:v>16.54660107501914</c:v>
                </c:pt>
                <c:pt idx="21">
                  <c:v>18.29138395012599</c:v>
                </c:pt>
                <c:pt idx="22">
                  <c:v>20.451534379899716</c:v>
                </c:pt>
                <c:pt idx="23">
                  <c:v>22.925684682411926</c:v>
                </c:pt>
              </c:numCache>
            </c:numRef>
          </c:val>
        </c:ser>
        <c:ser>
          <c:idx val="4"/>
          <c:order val="4"/>
          <c:tx>
            <c:strRef>
              <c:f>'1.Total'!$U$11</c:f>
              <c:strCache>
                <c:ptCount val="1"/>
                <c:pt idx="0">
                  <c:v>PFCs</c:v>
                </c:pt>
              </c:strCache>
            </c:strRef>
          </c:tx>
          <c:spPr>
            <a:ln>
              <a:solidFill>
                <a:sysClr val="windowText" lastClr="000000"/>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'1.Total'!$Z$11:$AW$11</c:f>
              <c:numCache>
                <c:formatCode>#,##0.0_ </c:formatCode>
                <c:ptCount val="24"/>
                <c:pt idx="0">
                  <c:v>14.045930483894749</c:v>
                </c:pt>
                <c:pt idx="1">
                  <c:v>5.2767107582632793</c:v>
                </c:pt>
                <c:pt idx="2">
                  <c:v>6.0661703707077326</c:v>
                </c:pt>
                <c:pt idx="3">
                  <c:v>6.1634690929328428</c:v>
                </c:pt>
                <c:pt idx="4">
                  <c:v>8.8624092481174177</c:v>
                </c:pt>
                <c:pt idx="5">
                  <c:v>10.891016579020027</c:v>
                </c:pt>
                <c:pt idx="6">
                  <c:v>14.271141248536138</c:v>
                </c:pt>
                <c:pt idx="7">
                  <c:v>14.772089810495778</c:v>
                </c:pt>
                <c:pt idx="8">
                  <c:v>16.187608648358527</c:v>
                </c:pt>
                <c:pt idx="9">
                  <c:v>13.401730840069835</c:v>
                </c:pt>
                <c:pt idx="10">
                  <c:v>10.428817109376645</c:v>
                </c:pt>
                <c:pt idx="11">
                  <c:v>9.5833472531584381</c:v>
                </c:pt>
                <c:pt idx="12">
                  <c:v>7.9535633667908234</c:v>
                </c:pt>
                <c:pt idx="13">
                  <c:v>7.4336013508417764</c:v>
                </c:pt>
                <c:pt idx="14">
                  <c:v>7.1787028197304021</c:v>
                </c:pt>
                <c:pt idx="15">
                  <c:v>7.478425569769052</c:v>
                </c:pt>
                <c:pt idx="16">
                  <c:v>6.9907292035619095</c:v>
                </c:pt>
                <c:pt idx="17">
                  <c:v>7.3112658273320381</c:v>
                </c:pt>
                <c:pt idx="18">
                  <c:v>6.4005906127700003</c:v>
                </c:pt>
                <c:pt idx="19">
                  <c:v>4.6150659632891147</c:v>
                </c:pt>
                <c:pt idx="20">
                  <c:v>3.2652530252953409</c:v>
                </c:pt>
                <c:pt idx="21">
                  <c:v>3.4087063590484612</c:v>
                </c:pt>
                <c:pt idx="22">
                  <c:v>3.0163509721866513</c:v>
                </c:pt>
                <c:pt idx="23">
                  <c:v>2.7582680182988879</c:v>
                </c:pt>
              </c:numCache>
            </c:numRef>
          </c:val>
        </c:ser>
        <c:ser>
          <c:idx val="5"/>
          <c:order val="5"/>
          <c:tx>
            <c:strRef>
              <c:f>'1.Total'!$U$12</c:f>
              <c:strCache>
                <c:ptCount val="1"/>
                <c:pt idx="0">
                  <c:v>SF6</c:v>
                </c:pt>
              </c:strCache>
            </c:strRef>
          </c:tx>
          <c:spPr>
            <a:ln>
              <a:solidFill>
                <a:sysClr val="windowText" lastClr="000000"/>
              </a:solidFill>
            </a:ln>
          </c:spPr>
          <c:cat>
            <c:strRef>
              <c:f>'1.Total'!$Z$4:$AW$4</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'1.Total'!$Z$12:$AW$12</c:f>
              <c:numCache>
                <c:formatCode>#,##0.0_ </c:formatCode>
                <c:ptCount val="24"/>
                <c:pt idx="0">
                  <c:v>16.928791416990993</c:v>
                </c:pt>
                <c:pt idx="1">
                  <c:v>13.167848707387172</c:v>
                </c:pt>
                <c:pt idx="2">
                  <c:v>14.677859453007486</c:v>
                </c:pt>
                <c:pt idx="3">
                  <c:v>16.18859279877897</c:v>
                </c:pt>
                <c:pt idx="4">
                  <c:v>16.194223058290181</c:v>
                </c:pt>
                <c:pt idx="5">
                  <c:v>15.425307632569972</c:v>
                </c:pt>
                <c:pt idx="6">
                  <c:v>16.961452416990994</c:v>
                </c:pt>
                <c:pt idx="7">
                  <c:v>17.535349589877477</c:v>
                </c:pt>
                <c:pt idx="8">
                  <c:v>14.998115150488287</c:v>
                </c:pt>
                <c:pt idx="9">
                  <c:v>13.624108921405405</c:v>
                </c:pt>
                <c:pt idx="10">
                  <c:v>9.3099324417423439</c:v>
                </c:pt>
                <c:pt idx="11">
                  <c:v>7.1884946276256745</c:v>
                </c:pt>
                <c:pt idx="12">
                  <c:v>5.9624175510274506</c:v>
                </c:pt>
                <c:pt idx="13">
                  <c:v>5.5795019400514141</c:v>
                </c:pt>
                <c:pt idx="14">
                  <c:v>5.2539132028444433</c:v>
                </c:pt>
                <c:pt idx="15">
                  <c:v>5.0958854535262015</c:v>
                </c:pt>
                <c:pt idx="16">
                  <c:v>4.8079428646805003</c:v>
                </c:pt>
                <c:pt idx="17">
                  <c:v>4.9108552283311511</c:v>
                </c:pt>
                <c:pt idx="18">
                  <c:v>4.4074516823199996</c:v>
                </c:pt>
                <c:pt idx="19">
                  <c:v>3.7612159523321371</c:v>
                </c:pt>
                <c:pt idx="20">
                  <c:v>1.8512729982122611</c:v>
                </c:pt>
                <c:pt idx="21">
                  <c:v>1.8624246221068339</c:v>
                </c:pt>
                <c:pt idx="22">
                  <c:v>1.6378515367695996</c:v>
                </c:pt>
                <c:pt idx="23">
                  <c:v>1.5850885945310194</c:v>
                </c:pt>
              </c:numCache>
            </c:numRef>
          </c:val>
        </c:ser>
        <c:dLbls/>
        <c:gapWidth val="47"/>
        <c:overlap val="100"/>
        <c:axId val="98738944"/>
        <c:axId val="98748288"/>
      </c:barChart>
      <c:catAx>
        <c:axId val="98738944"/>
        <c:scaling>
          <c:orientation val="minMax"/>
        </c:scaling>
        <c:axPos val="b"/>
        <c:title>
          <c:tx>
            <c:rich>
              <a:bodyPr/>
              <a:lstStyle/>
              <a:p>
                <a:pPr>
                  <a:defRPr sz="1200" b="0"/>
                </a:pPr>
                <a:r>
                  <a:rPr lang="ja-JP" sz="1200" b="0"/>
                  <a:t>（年度）</a:t>
                </a:r>
              </a:p>
            </c:rich>
          </c:tx>
          <c:layout>
            <c:manualLayout>
              <c:xMode val="edge"/>
              <c:yMode val="edge"/>
              <c:x val="0.4940150536738464"/>
              <c:y val="0.83941618408810004"/>
            </c:manualLayout>
          </c:layout>
        </c:title>
        <c:numFmt formatCode="General" sourceLinked="1"/>
        <c:majorTickMark val="in"/>
        <c:tickLblPos val="nextTo"/>
        <c:txPr>
          <a:bodyPr rot="-5400000" vert="horz"/>
          <a:lstStyle/>
          <a:p>
            <a:pPr>
              <a:defRPr sz="1200"/>
            </a:pPr>
            <a:endParaRPr lang="ja-JP"/>
          </a:p>
        </c:txPr>
        <c:crossAx val="98748288"/>
        <c:crossesAt val="0"/>
        <c:auto val="1"/>
        <c:lblAlgn val="ctr"/>
        <c:lblOffset val="100"/>
        <c:tickLblSkip val="1"/>
        <c:tickMarkSkip val="1"/>
      </c:catAx>
      <c:valAx>
        <c:axId val="98748288"/>
        <c:scaling>
          <c:orientation val="minMax"/>
          <c:max val="1400"/>
          <c:min val="600"/>
        </c:scaling>
        <c:axPos val="l"/>
        <c:numFmt formatCode="#,##0_ " sourceLinked="0"/>
        <c:majorTickMark val="in"/>
        <c:tickLblPos val="nextTo"/>
        <c:txPr>
          <a:bodyPr rot="0" vert="horz"/>
          <a:lstStyle/>
          <a:p>
            <a:pPr>
              <a:defRPr sz="1200"/>
            </a:pPr>
            <a:endParaRPr lang="ja-JP"/>
          </a:p>
        </c:txPr>
        <c:crossAx val="98738944"/>
        <c:crosses val="autoZero"/>
        <c:crossBetween val="between"/>
        <c:majorUnit val="200"/>
      </c:valAx>
    </c:plotArea>
    <c:legend>
      <c:legendPos val="r"/>
      <c:layout>
        <c:manualLayout>
          <c:xMode val="edge"/>
          <c:yMode val="edge"/>
          <c:x val="0.88584246413642731"/>
          <c:y val="0.43624565447837538"/>
          <c:w val="6.8452415670263389E-2"/>
          <c:h val="0.29126211075467423"/>
        </c:manualLayout>
      </c:layout>
      <c:txPr>
        <a:bodyPr/>
        <a:lstStyle/>
        <a:p>
          <a:pPr>
            <a:defRPr sz="1200"/>
          </a:pPr>
          <a:endParaRPr lang="ja-JP"/>
        </a:p>
      </c:txPr>
    </c:legend>
    <c:plotVisOnly val="1"/>
    <c:dispBlanksAs val="gap"/>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685267599474386"/>
          <c:y val="0.24842745739138308"/>
          <c:w val="0.65125814298192641"/>
          <c:h val="0.65237858826261064"/>
        </c:manualLayout>
      </c:layout>
      <c:doughnutChart>
        <c:varyColors val="1"/>
        <c:ser>
          <c:idx val="0"/>
          <c:order val="0"/>
          <c:spPr>
            <a:ln>
              <a:solidFill>
                <a:schemeClr val="tx1"/>
              </a:solidFill>
            </a:ln>
          </c:spPr>
          <c:dPt>
            <c:idx val="0"/>
          </c:dPt>
          <c:dPt>
            <c:idx val="1"/>
          </c:dPt>
          <c:dPt>
            <c:idx val="2"/>
          </c:dPt>
          <c:dPt>
            <c:idx val="3"/>
          </c:dPt>
          <c:dPt>
            <c:idx val="4"/>
          </c:dPt>
          <c:dLbls>
            <c:dLbl>
              <c:idx val="0"/>
              <c:layout>
                <c:manualLayout>
                  <c:x val="0.16386768283677267"/>
                  <c:y val="0.13483717637750522"/>
                </c:manualLayout>
              </c:layout>
              <c:tx>
                <c:rich>
                  <a:bodyPr/>
                  <a:lstStyle/>
                  <a:p>
                    <a:r>
                      <a:rPr lang="ja-JP" altLang="en-US" sz="1000" baseline="0"/>
                      <a:t>農</a:t>
                    </a:r>
                    <a:r>
                      <a:rPr lang="ja-JP" altLang="en-US"/>
                      <a:t>業（家畜の消化管内発酵、稲作等）
</a:t>
                    </a:r>
                    <a:r>
                      <a:rPr lang="en-US" altLang="ja-JP"/>
                      <a:t>70%</a:t>
                    </a:r>
                  </a:p>
                </c:rich>
              </c:tx>
            </c:dLbl>
            <c:dLbl>
              <c:idx val="1"/>
              <c:layout>
                <c:manualLayout>
                  <c:x val="-0.16094147421468738"/>
                  <c:y val="-6.4487576030556951E-2"/>
                </c:manualLayout>
              </c:layout>
              <c:tx>
                <c:rich>
                  <a:bodyPr/>
                  <a:lstStyle/>
                  <a:p>
                    <a:r>
                      <a:rPr lang="ja-JP" altLang="en-US"/>
                      <a:t>廃棄物
</a:t>
                    </a:r>
                    <a:r>
                      <a:rPr lang="en-US" altLang="ja-JP"/>
                      <a:t>23%</a:t>
                    </a:r>
                  </a:p>
                </c:rich>
              </c:tx>
            </c:dLbl>
            <c:dLbl>
              <c:idx val="2"/>
              <c:layout>
                <c:manualLayout>
                  <c:x val="-0.26143807716296935"/>
                  <c:y val="-6.0638184678923852E-2"/>
                </c:manualLayout>
              </c:layout>
              <c:showCatName val="1"/>
              <c:showPercent val="1"/>
            </c:dLbl>
            <c:dLbl>
              <c:idx val="3"/>
              <c:layout>
                <c:manualLayout>
                  <c:x val="-0.1350076622887974"/>
                  <c:y val="-0.17516946392643923"/>
                </c:manualLayout>
              </c:layout>
              <c:tx>
                <c:rich>
                  <a:bodyPr/>
                  <a:lstStyle/>
                  <a:p>
                    <a:r>
                      <a:rPr lang="ja-JP" altLang="en-US" sz="1000" baseline="0"/>
                      <a:t>燃</a:t>
                    </a:r>
                    <a:r>
                      <a:rPr lang="ja-JP" altLang="en-US"/>
                      <a:t>料からの漏出（天然ガス・石炭生産時の漏出等）
</a:t>
                    </a:r>
                    <a:r>
                      <a:rPr lang="en-US" altLang="ja-JP"/>
                      <a:t>2%</a:t>
                    </a:r>
                    <a:endParaRPr lang="ja-JP" altLang="en-US"/>
                  </a:p>
                </c:rich>
              </c:tx>
            </c:dLbl>
            <c:dLbl>
              <c:idx val="4"/>
              <c:layout>
                <c:manualLayout>
                  <c:x val="0.12416202716673654"/>
                  <c:y val="-0.16948123692913758"/>
                </c:manualLayout>
              </c:layout>
              <c:tx>
                <c:rich>
                  <a:bodyPr/>
                  <a:lstStyle/>
                  <a:p>
                    <a:pPr>
                      <a:defRPr sz="1000" baseline="0"/>
                    </a:pPr>
                    <a:r>
                      <a:rPr lang="ja-JP" altLang="en-US"/>
                      <a:t>工業プロセス
</a:t>
                    </a:r>
                    <a:r>
                      <a:rPr lang="en-US" altLang="ja-JP"/>
                      <a:t>1%</a:t>
                    </a:r>
                    <a:endParaRPr lang="ja-JP" altLang="en-US"/>
                  </a:p>
                </c:rich>
              </c:tx>
              <c:numFmt formatCode="0.0%" sourceLinked="0"/>
              <c:spPr/>
            </c:dLbl>
            <c:txPr>
              <a:bodyPr/>
              <a:lstStyle/>
              <a:p>
                <a:pPr>
                  <a:defRPr sz="1000" baseline="0"/>
                </a:pPr>
                <a:endParaRPr lang="ja-JP"/>
              </a:p>
            </c:txPr>
            <c:showCatName val="1"/>
            <c:showPercent val="1"/>
          </c:dLbls>
          <c:cat>
            <c:strRef>
              <c:f>'11.CH4'!$Y$5:$Y$9</c:f>
              <c:strCache>
                <c:ptCount val="5"/>
                <c:pt idx="0">
                  <c:v>農業</c:v>
                </c:pt>
                <c:pt idx="1">
                  <c:v>廃棄物</c:v>
                </c:pt>
                <c:pt idx="2">
                  <c:v>燃料の燃焼</c:v>
                </c:pt>
                <c:pt idx="3">
                  <c:v>燃料からの漏出</c:v>
                </c:pt>
                <c:pt idx="4">
                  <c:v>工業プロセス</c:v>
                </c:pt>
              </c:strCache>
            </c:strRef>
          </c:cat>
          <c:val>
            <c:numRef>
              <c:f>'11.CH4'!$AW$14:$AW$18</c:f>
              <c:numCache>
                <c:formatCode>0%</c:formatCode>
                <c:ptCount val="5"/>
                <c:pt idx="0">
                  <c:v>0.70162248848267428</c:v>
                </c:pt>
                <c:pt idx="1">
                  <c:v>0.23226516142617112</c:v>
                </c:pt>
                <c:pt idx="2">
                  <c:v>4.1907733170462001E-2</c:v>
                </c:pt>
                <c:pt idx="3">
                  <c:v>1.8230620474830442E-2</c:v>
                </c:pt>
                <c:pt idx="4">
                  <c:v>5.9739964458621593E-3</c:v>
                </c:pt>
              </c:numCache>
            </c:numRef>
          </c:val>
        </c:ser>
        <c:dLbls/>
        <c:firstSliceAng val="0"/>
        <c:holeSize val="6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81065362424411"/>
          <c:y val="0.19087377293697316"/>
          <c:w val="0.69888383822947864"/>
          <c:h val="0.70622652669487462"/>
        </c:manualLayout>
      </c:layout>
      <c:doughnutChart>
        <c:varyColors val="1"/>
        <c:ser>
          <c:idx val="0"/>
          <c:order val="0"/>
          <c:spPr>
            <a:ln>
              <a:solidFill>
                <a:sysClr val="windowText" lastClr="000000"/>
              </a:solidFill>
            </a:ln>
          </c:spPr>
          <c:dPt>
            <c:idx val="0"/>
          </c:dPt>
          <c:dPt>
            <c:idx val="1"/>
          </c:dPt>
          <c:dPt>
            <c:idx val="2"/>
          </c:dPt>
          <c:dPt>
            <c:idx val="3"/>
          </c:dPt>
          <c:dPt>
            <c:idx val="4"/>
          </c:dPt>
          <c:dLbls>
            <c:dLbl>
              <c:idx val="0"/>
              <c:layout>
                <c:manualLayout>
                  <c:x val="0.11162093725068509"/>
                  <c:y val="-0.29721877276353681"/>
                </c:manualLayout>
              </c:layout>
              <c:tx>
                <c:rich>
                  <a:bodyPr/>
                  <a:lstStyle/>
                  <a:p>
                    <a:r>
                      <a:rPr lang="ja-JP" altLang="en-US" sz="1000" baseline="0"/>
                      <a:t>農</a:t>
                    </a:r>
                    <a:r>
                      <a:rPr lang="ja-JP" altLang="en-US" baseline="0"/>
                      <a:t>業（家畜排せつ物の管理、農用地の土壌等）
</a:t>
                    </a:r>
                    <a:r>
                      <a:rPr lang="en-US" altLang="ja-JP" baseline="0"/>
                      <a:t>49%</a:t>
                    </a:r>
                  </a:p>
                </c:rich>
              </c:tx>
            </c:dLbl>
            <c:dLbl>
              <c:idx val="1"/>
              <c:layout>
                <c:manualLayout>
                  <c:x val="-0.14068125845502794"/>
                  <c:y val="5.3171921791714372E-2"/>
                </c:manualLayout>
              </c:layout>
              <c:showCatName val="1"/>
              <c:showPercent val="1"/>
            </c:dLbl>
            <c:dLbl>
              <c:idx val="2"/>
              <c:layout>
                <c:manualLayout>
                  <c:x val="-0.1224718165735891"/>
                  <c:y val="-0.14388058320903718"/>
                </c:manualLayout>
              </c:layout>
              <c:showCatName val="1"/>
              <c:showPercent val="1"/>
            </c:dLbl>
            <c:dLbl>
              <c:idx val="3"/>
              <c:layout>
                <c:manualLayout>
                  <c:x val="-8.913871448888272E-2"/>
                  <c:y val="-0.17859423959670245"/>
                </c:manualLayout>
              </c:layout>
              <c:tx>
                <c:rich>
                  <a:bodyPr/>
                  <a:lstStyle/>
                  <a:p>
                    <a:r>
                      <a:rPr lang="ja-JP" altLang="en-US" sz="1000" baseline="0"/>
                      <a:t>工業プロセス（アジピン酸、硝酸の製造</a:t>
                    </a:r>
                    <a:r>
                      <a:rPr lang="ja-JP" altLang="ja-JP" sz="1000" b="0" i="0" baseline="0"/>
                      <a:t>）</a:t>
                    </a:r>
                    <a:r>
                      <a:rPr lang="ja-JP" altLang="en-US" sz="1000" baseline="0"/>
                      <a:t>
</a:t>
                    </a:r>
                    <a:r>
                      <a:rPr lang="en-US" altLang="ja-JP" sz="1000" baseline="0"/>
                      <a:t>3</a:t>
                    </a:r>
                    <a:r>
                      <a:rPr lang="en-US" altLang="ja-JP" sz="1000"/>
                      <a:t>%</a:t>
                    </a:r>
                  </a:p>
                </c:rich>
              </c:tx>
            </c:dLbl>
            <c:dLbl>
              <c:idx val="4"/>
              <c:layout>
                <c:manualLayout>
                  <c:x val="0.16093239446390789"/>
                  <c:y val="-0.14077144541954281"/>
                </c:manualLayout>
              </c:layout>
              <c:tx>
                <c:rich>
                  <a:bodyPr/>
                  <a:lstStyle/>
                  <a:p>
                    <a:r>
                      <a:rPr lang="ja-JP" altLang="en-US" sz="1000"/>
                      <a:t>溶</a:t>
                    </a:r>
                    <a:r>
                      <a:rPr lang="ja-JP" altLang="en-US"/>
                      <a:t>剤等（麻酔）
</a:t>
                    </a:r>
                    <a:r>
                      <a:rPr lang="en-US" altLang="ja-JP"/>
                      <a:t>0.4%</a:t>
                    </a:r>
                  </a:p>
                </c:rich>
              </c:tx>
            </c:dLbl>
            <c:txPr>
              <a:bodyPr/>
              <a:lstStyle/>
              <a:p>
                <a:pPr>
                  <a:defRPr sz="1000" baseline="0"/>
                </a:pPr>
                <a:endParaRPr lang="ja-JP"/>
              </a:p>
            </c:txPr>
            <c:showCatName val="1"/>
            <c:showPercent val="1"/>
          </c:dLbls>
          <c:cat>
            <c:strRef>
              <c:f>'13.N2O'!$Y$5:$Y$9</c:f>
              <c:strCache>
                <c:ptCount val="5"/>
                <c:pt idx="0">
                  <c:v>農業</c:v>
                </c:pt>
                <c:pt idx="1">
                  <c:v>燃料</c:v>
                </c:pt>
                <c:pt idx="2">
                  <c:v>廃棄物</c:v>
                </c:pt>
                <c:pt idx="3">
                  <c:v>工業プロセス</c:v>
                </c:pt>
                <c:pt idx="4">
                  <c:v>溶剤等（麻酔）</c:v>
                </c:pt>
              </c:strCache>
            </c:strRef>
          </c:cat>
          <c:val>
            <c:numRef>
              <c:f>'13.N2O'!$AW$5:$AW$9</c:f>
              <c:numCache>
                <c:formatCode>#,##0_ </c:formatCode>
                <c:ptCount val="5"/>
                <c:pt idx="0">
                  <c:v>9867.5568665399442</c:v>
                </c:pt>
                <c:pt idx="1">
                  <c:v>6355.6504453711905</c:v>
                </c:pt>
                <c:pt idx="2">
                  <c:v>3285.999718821332</c:v>
                </c:pt>
                <c:pt idx="3">
                  <c:v>631.32558005199985</c:v>
                </c:pt>
                <c:pt idx="4">
                  <c:v>90.681649499999992</c:v>
                </c:pt>
              </c:numCache>
            </c:numRef>
          </c:val>
        </c:ser>
        <c:dLbls/>
        <c:firstSliceAng val="0"/>
        <c:holeSize val="6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095645099883935"/>
          <c:y val="0.28680772832911311"/>
          <c:w val="0.65530154960984932"/>
          <c:h val="0.65475828737266872"/>
        </c:manualLayout>
      </c:layout>
      <c:doughnutChart>
        <c:varyColors val="1"/>
        <c:ser>
          <c:idx val="0"/>
          <c:order val="0"/>
          <c:spPr>
            <a:ln>
              <a:solidFill>
                <a:schemeClr val="tx1"/>
              </a:solidFill>
            </a:ln>
          </c:spPr>
          <c:dPt>
            <c:idx val="0"/>
          </c:dPt>
          <c:dPt>
            <c:idx val="1"/>
          </c:dPt>
          <c:dPt>
            <c:idx val="2"/>
          </c:dPt>
          <c:dPt>
            <c:idx val="3"/>
          </c:dPt>
          <c:dPt>
            <c:idx val="4"/>
          </c:dPt>
          <c:dPt>
            <c:idx val="5"/>
          </c:dPt>
          <c:dPt>
            <c:idx val="6"/>
          </c:dPt>
          <c:dLbls>
            <c:dLbl>
              <c:idx val="0"/>
              <c:layout>
                <c:manualLayout>
                  <c:x val="0.11924022655062855"/>
                  <c:y val="-0.24889263904852765"/>
                </c:manualLayout>
              </c:layout>
              <c:tx>
                <c:rich>
                  <a:bodyPr/>
                  <a:lstStyle/>
                  <a:p>
                    <a:pPr>
                      <a:defRPr sz="1050" baseline="0"/>
                    </a:pPr>
                    <a:r>
                      <a:rPr lang="ja-JP" altLang="en-US"/>
                      <a:t>マグネシウム等鋳造
</a:t>
                    </a:r>
                    <a:r>
                      <a:rPr lang="en-US" altLang="ja-JP"/>
                      <a:t>0.01%</a:t>
                    </a:r>
                    <a:endParaRPr lang="ja-JP" altLang="en-US"/>
                  </a:p>
                </c:rich>
              </c:tx>
              <c:numFmt formatCode="0.0%" sourceLinked="0"/>
              <c:spPr/>
              <c:showCatName val="1"/>
              <c:showPercent val="1"/>
            </c:dLbl>
            <c:dLbl>
              <c:idx val="1"/>
              <c:layout>
                <c:manualLayout>
                  <c:x val="0.34516991297140487"/>
                  <c:y val="-0.2366629304356434"/>
                </c:manualLayout>
              </c:layout>
              <c:numFmt formatCode="0.0%" sourceLinked="0"/>
              <c:spPr/>
              <c:txPr>
                <a:bodyPr/>
                <a:lstStyle/>
                <a:p>
                  <a:pPr>
                    <a:defRPr sz="1050" baseline="0"/>
                  </a:pPr>
                  <a:endParaRPr lang="ja-JP"/>
                </a:p>
              </c:txPr>
              <c:showCatName val="1"/>
              <c:showPercent val="1"/>
            </c:dLbl>
            <c:dLbl>
              <c:idx val="2"/>
              <c:layout>
                <c:manualLayout>
                  <c:x val="0.37917184694018519"/>
                  <c:y val="-4.6886097114053331E-2"/>
                </c:manualLayout>
              </c:layout>
              <c:tx>
                <c:rich>
                  <a:bodyPr/>
                  <a:lstStyle/>
                  <a:p>
                    <a:r>
                      <a:rPr lang="en-US" altLang="en-US"/>
                      <a:t>HFC</a:t>
                    </a:r>
                    <a:r>
                      <a:rPr lang="ja-JP" altLang="en-US"/>
                      <a:t>製造時の漏出
</a:t>
                    </a:r>
                    <a:r>
                      <a:rPr lang="en-US" altLang="ja-JP"/>
                      <a:t>0.3%</a:t>
                    </a:r>
                  </a:p>
                </c:rich>
              </c:tx>
              <c:showCatName val="1"/>
              <c:showPercent val="1"/>
            </c:dLbl>
            <c:dLbl>
              <c:idx val="3"/>
              <c:layout>
                <c:manualLayout>
                  <c:x val="0.3718497029976518"/>
                  <c:y val="-1.5494830193597304E-2"/>
                </c:manualLayout>
              </c:layout>
              <c:showCatName val="1"/>
              <c:showPercent val="1"/>
            </c:dLbl>
            <c:dLbl>
              <c:idx val="4"/>
              <c:layout>
                <c:manualLayout>
                  <c:x val="-0.27703458120366536"/>
                  <c:y val="-5.0114237386824384E-2"/>
                </c:manualLayout>
              </c:layout>
              <c:tx>
                <c:rich>
                  <a:bodyPr/>
                  <a:lstStyle/>
                  <a:p>
                    <a:pPr>
                      <a:defRPr sz="1050" baseline="0"/>
                    </a:pPr>
                    <a:r>
                      <a:rPr lang="ja-JP" altLang="en-US"/>
                      <a:t>発泡
</a:t>
                    </a:r>
                    <a:r>
                      <a:rPr lang="en-US" altLang="ja-JP"/>
                      <a:t>1.3%</a:t>
                    </a:r>
                  </a:p>
                </c:rich>
              </c:tx>
              <c:numFmt formatCode="0.00%" sourceLinked="0"/>
              <c:spPr/>
              <c:showCatName val="1"/>
              <c:showPercent val="1"/>
            </c:dLbl>
            <c:dLbl>
              <c:idx val="5"/>
              <c:layout>
                <c:manualLayout>
                  <c:x val="-0.26203734401620837"/>
                  <c:y val="-0.26630782710861112"/>
                </c:manualLayout>
              </c:layout>
              <c:tx>
                <c:rich>
                  <a:bodyPr/>
                  <a:lstStyle/>
                  <a:p>
                    <a:r>
                      <a:rPr lang="ja-JP" altLang="en-US"/>
                      <a:t>エアゾール・</a:t>
                    </a:r>
                    <a:r>
                      <a:rPr lang="en-US" altLang="en-US"/>
                      <a:t>MDI
</a:t>
                    </a:r>
                    <a:r>
                      <a:rPr lang="en-US" altLang="ja-JP"/>
                      <a:t>2.</a:t>
                    </a:r>
                    <a:r>
                      <a:rPr lang="en-US" altLang="en-US"/>
                      <a:t>3%</a:t>
                    </a:r>
                  </a:p>
                </c:rich>
              </c:tx>
            </c:dLbl>
            <c:dLbl>
              <c:idx val="6"/>
              <c:layout>
                <c:manualLayout>
                  <c:x val="-8.0283931201997755E-2"/>
                  <c:y val="-0.26172835223790858"/>
                </c:manualLayout>
              </c:layout>
              <c:tx>
                <c:rich>
                  <a:bodyPr/>
                  <a:lstStyle/>
                  <a:p>
                    <a:r>
                      <a:rPr lang="ja-JP" altLang="en-US"/>
                      <a:t>半導体製造
</a:t>
                    </a:r>
                    <a:r>
                      <a:rPr lang="en-US" altLang="ja-JP"/>
                      <a:t>0.3%</a:t>
                    </a:r>
                    <a:endParaRPr lang="ja-JP" altLang="en-US"/>
                  </a:p>
                </c:rich>
              </c:tx>
            </c:dLbl>
            <c:dLbl>
              <c:idx val="7"/>
              <c:layout>
                <c:manualLayout>
                  <c:x val="-0.33918128654970775"/>
                  <c:y val="-0.13998978984456961"/>
                </c:manualLayout>
              </c:layout>
              <c:tx>
                <c:rich>
                  <a:bodyPr/>
                  <a:lstStyle/>
                  <a:p>
                    <a:r>
                      <a:rPr lang="ja-JP" altLang="en-US"/>
                      <a:t>消火剤
</a:t>
                    </a:r>
                    <a:r>
                      <a:rPr lang="en-US" altLang="ja-JP"/>
                      <a:t>0.03%</a:t>
                    </a:r>
                  </a:p>
                </c:rich>
              </c:tx>
              <c:showCatName val="1"/>
              <c:showPercent val="1"/>
            </c:dLbl>
            <c:txPr>
              <a:bodyPr/>
              <a:lstStyle/>
              <a:p>
                <a:pPr>
                  <a:defRPr sz="1050" baseline="0"/>
                </a:pPr>
                <a:endParaRPr lang="ja-JP"/>
              </a:p>
            </c:txPr>
            <c:showCatName val="1"/>
            <c:showPercent val="1"/>
          </c:dLbls>
          <c:cat>
            <c:strRef>
              <c:f>'15.F-gas'!$Y$6:$Y$13</c:f>
              <c:strCache>
                <c:ptCount val="8"/>
                <c:pt idx="0">
                  <c:v>マグネシウム等鋳造</c:v>
                </c:pt>
                <c:pt idx="1">
                  <c:v>HCFC22製造時の副生HFC23</c:v>
                </c:pt>
                <c:pt idx="2">
                  <c:v>HFC製造時の漏出</c:v>
                </c:pt>
                <c:pt idx="3">
                  <c:v>冷媒</c:v>
                </c:pt>
                <c:pt idx="4">
                  <c:v>発泡</c:v>
                </c:pt>
                <c:pt idx="5">
                  <c:v>消火剤</c:v>
                </c:pt>
                <c:pt idx="6">
                  <c:v>エアゾール・MDI</c:v>
                </c:pt>
                <c:pt idx="7">
                  <c:v>半導体製造</c:v>
                </c:pt>
              </c:strCache>
            </c:strRef>
          </c:cat>
          <c:val>
            <c:numRef>
              <c:f>'15.F-gas'!$AW$6:$AW$13</c:f>
              <c:numCache>
                <c:formatCode>#,##0_ </c:formatCode>
                <c:ptCount val="8"/>
                <c:pt idx="0">
                  <c:v>1.17</c:v>
                </c:pt>
                <c:pt idx="1">
                  <c:v>14.04</c:v>
                </c:pt>
                <c:pt idx="2">
                  <c:v>78.380055000000013</c:v>
                </c:pt>
                <c:pt idx="3">
                  <c:v>21920.34674862921</c:v>
                </c:pt>
                <c:pt idx="4">
                  <c:v>294.46950000000004</c:v>
                </c:pt>
                <c:pt idx="5">
                  <c:v>7.0061788720000004</c:v>
                </c:pt>
                <c:pt idx="6">
                  <c:v>534.46549999999991</c:v>
                </c:pt>
                <c:pt idx="7">
                  <c:v>75.806699910717768</c:v>
                </c:pt>
              </c:numCache>
            </c:numRef>
          </c:val>
        </c:ser>
        <c:dLbls/>
        <c:firstSliceAng val="0"/>
        <c:holeSize val="6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033762299536347"/>
          <c:y val="0.19128678298472604"/>
          <c:w val="0.68089585718084822"/>
          <c:h val="0.68089585718084822"/>
        </c:manualLayout>
      </c:layout>
      <c:doughnutChart>
        <c:varyColors val="1"/>
        <c:ser>
          <c:idx val="0"/>
          <c:order val="0"/>
          <c:spPr>
            <a:ln>
              <a:solidFill>
                <a:schemeClr val="tx1"/>
              </a:solidFill>
            </a:ln>
          </c:spPr>
          <c:dPt>
            <c:idx val="0"/>
          </c:dPt>
          <c:dPt>
            <c:idx val="1"/>
          </c:dPt>
          <c:dPt>
            <c:idx val="2"/>
          </c:dPt>
          <c:dPt>
            <c:idx val="3"/>
          </c:dPt>
          <c:dPt>
            <c:idx val="4"/>
          </c:dPt>
          <c:dLbls>
            <c:dLbl>
              <c:idx val="0"/>
              <c:layout>
                <c:manualLayout>
                  <c:x val="3.6878374784649733E-2"/>
                  <c:y val="-0.18693260258767219"/>
                </c:manualLayout>
              </c:layout>
              <c:numFmt formatCode="0.0%" sourceLinked="0"/>
              <c:spPr/>
              <c:txPr>
                <a:bodyPr/>
                <a:lstStyle/>
                <a:p>
                  <a:pPr>
                    <a:defRPr sz="1050" baseline="0"/>
                  </a:pPr>
                  <a:endParaRPr lang="ja-JP"/>
                </a:p>
              </c:txPr>
              <c:showCatName val="1"/>
              <c:showPercent val="1"/>
            </c:dLbl>
            <c:dLbl>
              <c:idx val="1"/>
              <c:layout>
                <c:manualLayout>
                  <c:x val="0.15343739521546595"/>
                  <c:y val="-0.14196399458878217"/>
                </c:manualLayout>
              </c:layout>
              <c:tx>
                <c:rich>
                  <a:bodyPr/>
                  <a:lstStyle/>
                  <a:p>
                    <a:r>
                      <a:rPr lang="en-US" altLang="en-US"/>
                      <a:t>PFCs</a:t>
                    </a:r>
                    <a:r>
                      <a:rPr lang="ja-JP" altLang="en-US"/>
                      <a:t>製造時の漏出
</a:t>
                    </a:r>
                    <a:r>
                      <a:rPr lang="en-US" altLang="ja-JP"/>
                      <a:t>4%</a:t>
                    </a:r>
                  </a:p>
                </c:rich>
              </c:tx>
              <c:showCatName val="1"/>
              <c:showPercent val="1"/>
            </c:dLbl>
            <c:dLbl>
              <c:idx val="2"/>
              <c:layout>
                <c:manualLayout>
                  <c:x val="0.12334801762114538"/>
                  <c:y val="-0.14390602055800297"/>
                </c:manualLayout>
              </c:layout>
              <c:tx>
                <c:rich>
                  <a:bodyPr/>
                  <a:lstStyle/>
                  <a:p>
                    <a:r>
                      <a:rPr lang="ja-JP" altLang="en-US"/>
                      <a:t>溶剤
</a:t>
                    </a:r>
                    <a:r>
                      <a:rPr lang="en-US" altLang="ja-JP"/>
                      <a:t>46%</a:t>
                    </a:r>
                    <a:endParaRPr lang="ja-JP" altLang="en-US"/>
                  </a:p>
                </c:rich>
              </c:tx>
            </c:dLbl>
            <c:dLbl>
              <c:idx val="3"/>
              <c:layout>
                <c:manualLayout>
                  <c:x val="-0.12334801762114538"/>
                  <c:y val="-0.19383259911894271"/>
                </c:manualLayout>
              </c:layout>
              <c:showCatName val="1"/>
              <c:showPercent val="1"/>
            </c:dLbl>
            <c:dLbl>
              <c:idx val="4"/>
              <c:layout>
                <c:manualLayout>
                  <c:x val="-0.10968862372379659"/>
                  <c:y val="-0.1851605443592679"/>
                </c:manualLayout>
              </c:layout>
              <c:numFmt formatCode="0.0%" sourceLinked="0"/>
              <c:spPr/>
              <c:txPr>
                <a:bodyPr/>
                <a:lstStyle/>
                <a:p>
                  <a:pPr>
                    <a:defRPr sz="1050" baseline="0"/>
                  </a:pPr>
                  <a:endParaRPr lang="ja-JP"/>
                </a:p>
              </c:txPr>
              <c:showCatName val="1"/>
              <c:showPercent val="1"/>
            </c:dLbl>
            <c:txPr>
              <a:bodyPr/>
              <a:lstStyle/>
              <a:p>
                <a:pPr>
                  <a:defRPr sz="1050" baseline="0"/>
                </a:pPr>
                <a:endParaRPr lang="ja-JP"/>
              </a:p>
            </c:txPr>
            <c:showCatName val="1"/>
            <c:showPercent val="1"/>
          </c:dLbls>
          <c:cat>
            <c:strRef>
              <c:f>'15.F-gas'!$Y$15:$Y$19</c:f>
              <c:strCache>
                <c:ptCount val="5"/>
                <c:pt idx="0">
                  <c:v>アルミニウム精錬</c:v>
                </c:pt>
                <c:pt idx="1">
                  <c:v>PFCs製造時の漏出</c:v>
                </c:pt>
                <c:pt idx="2">
                  <c:v>溶剤</c:v>
                </c:pt>
                <c:pt idx="3">
                  <c:v>半導体製造</c:v>
                </c:pt>
                <c:pt idx="4">
                  <c:v>その他</c:v>
                </c:pt>
              </c:strCache>
            </c:strRef>
          </c:cat>
          <c:val>
            <c:numRef>
              <c:f>'15.F-gas'!$AW$15:$AW$19</c:f>
              <c:numCache>
                <c:formatCode>#,##0_ </c:formatCode>
                <c:ptCount val="5"/>
                <c:pt idx="0">
                  <c:v>9.0154885179118107</c:v>
                </c:pt>
                <c:pt idx="1">
                  <c:v>122.16</c:v>
                </c:pt>
                <c:pt idx="2">
                  <c:v>1266.466248</c:v>
                </c:pt>
                <c:pt idx="3">
                  <c:v>1360.6262817809761</c:v>
                </c:pt>
                <c:pt idx="4">
                  <c:v>0</c:v>
                </c:pt>
              </c:numCache>
            </c:numRef>
          </c:val>
        </c:ser>
        <c:dLbls/>
        <c:firstSliceAng val="0"/>
        <c:holeSize val="6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017644270237144"/>
          <c:y val="0.12171563356342573"/>
          <c:w val="0.71024431417438472"/>
          <c:h val="0.71024431417438472"/>
        </c:manualLayout>
      </c:layout>
      <c:doughnutChart>
        <c:varyColors val="1"/>
        <c:ser>
          <c:idx val="0"/>
          <c:order val="0"/>
          <c:spPr>
            <a:ln>
              <a:solidFill>
                <a:schemeClr val="tx1"/>
              </a:solidFill>
            </a:ln>
          </c:spPr>
          <c:dPt>
            <c:idx val="0"/>
          </c:dPt>
          <c:dPt>
            <c:idx val="1"/>
          </c:dPt>
          <c:dPt>
            <c:idx val="2"/>
          </c:dPt>
          <c:dPt>
            <c:idx val="3"/>
          </c:dPt>
          <c:dLbls>
            <c:dLbl>
              <c:idx val="0"/>
              <c:layout>
                <c:manualLayout>
                  <c:x val="0.16483587128701421"/>
                  <c:y val="-0.12234000485622117"/>
                </c:manualLayout>
              </c:layout>
              <c:tx>
                <c:rich>
                  <a:bodyPr/>
                  <a:lstStyle/>
                  <a:p>
                    <a:pPr>
                      <a:defRPr/>
                    </a:pPr>
                    <a:r>
                      <a:rPr lang="ja-JP" altLang="en-US" sz="1050" baseline="0"/>
                      <a:t>マグネシウム等鋳造
</a:t>
                    </a:r>
                    <a:r>
                      <a:rPr lang="en-US" altLang="ja-JP" sz="1050" baseline="0"/>
                      <a:t>12%</a:t>
                    </a:r>
                    <a:endParaRPr lang="ja-JP" altLang="en-US" sz="1050" baseline="0"/>
                  </a:p>
                </c:rich>
              </c:tx>
              <c:spPr/>
            </c:dLbl>
            <c:dLbl>
              <c:idx val="1"/>
              <c:layout>
                <c:manualLayout>
                  <c:x val="0.15171112421519989"/>
                  <c:y val="-0.11731196596020209"/>
                </c:manualLayout>
              </c:layout>
              <c:tx>
                <c:rich>
                  <a:bodyPr/>
                  <a:lstStyle/>
                  <a:p>
                    <a:pPr>
                      <a:defRPr/>
                    </a:pPr>
                    <a:r>
                      <a:rPr lang="en-US" altLang="en-US" sz="1050" baseline="0"/>
                      <a:t>SF</a:t>
                    </a:r>
                    <a:r>
                      <a:rPr lang="en-US" altLang="en-US" sz="1050" baseline="-25000"/>
                      <a:t>6</a:t>
                    </a:r>
                    <a:r>
                      <a:rPr lang="en-US" altLang="en-US" sz="1050" baseline="0"/>
                      <a:t> </a:t>
                    </a:r>
                    <a:r>
                      <a:rPr lang="ja-JP" altLang="en-US" sz="1050" baseline="0"/>
                      <a:t>製造時の漏出
</a:t>
                    </a:r>
                    <a:r>
                      <a:rPr lang="en-US" altLang="ja-JP" sz="1050" baseline="0"/>
                      <a:t>8%</a:t>
                    </a:r>
                    <a:endParaRPr lang="ja-JP" altLang="en-US" sz="1050" baseline="0"/>
                  </a:p>
                </c:rich>
              </c:tx>
              <c:spPr/>
            </c:dLbl>
            <c:dLbl>
              <c:idx val="2"/>
              <c:layout>
                <c:manualLayout>
                  <c:x val="0.17327436493345819"/>
                  <c:y val="7.6358296622613814E-2"/>
                </c:manualLayout>
              </c:layout>
              <c:tx>
                <c:rich>
                  <a:bodyPr/>
                  <a:lstStyle/>
                  <a:p>
                    <a:pPr>
                      <a:defRPr/>
                    </a:pPr>
                    <a:r>
                      <a:rPr lang="ja-JP" altLang="en-US" sz="1050" baseline="0"/>
                      <a:t>半導体製造
</a:t>
                    </a:r>
                    <a:r>
                      <a:rPr lang="en-US" altLang="ja-JP" sz="1050" baseline="0"/>
                      <a:t>32%</a:t>
                    </a:r>
                  </a:p>
                </c:rich>
              </c:tx>
              <c:spPr/>
            </c:dLbl>
            <c:dLbl>
              <c:idx val="3"/>
              <c:layout>
                <c:manualLayout>
                  <c:x val="-9.6916299559471383E-2"/>
                  <c:y val="-0.19676945668135098"/>
                </c:manualLayout>
              </c:layout>
              <c:tx>
                <c:rich>
                  <a:bodyPr/>
                  <a:lstStyle/>
                  <a:p>
                    <a:pPr>
                      <a:defRPr/>
                    </a:pPr>
                    <a:r>
                      <a:rPr lang="ja-JP" altLang="en-US" sz="1050" baseline="0"/>
                      <a:t>電気絶縁ガス使用機器
</a:t>
                    </a:r>
                    <a:r>
                      <a:rPr lang="en-US" altLang="ja-JP" sz="1050" baseline="0"/>
                      <a:t>48%</a:t>
                    </a:r>
                    <a:endParaRPr lang="ja-JP" altLang="en-US" sz="1050" baseline="0"/>
                  </a:p>
                </c:rich>
              </c:tx>
              <c:spPr/>
            </c:dLbl>
            <c:showCatName val="1"/>
            <c:showPercent val="1"/>
          </c:dLbls>
          <c:cat>
            <c:strRef>
              <c:f>'15.F-gas'!$Y$21:$Y$24</c:f>
              <c:strCache>
                <c:ptCount val="4"/>
                <c:pt idx="0">
                  <c:v>マグネシウム等鋳造</c:v>
                </c:pt>
                <c:pt idx="1">
                  <c:v>SF6 製造時の漏出</c:v>
                </c:pt>
                <c:pt idx="2">
                  <c:v>半導体製造</c:v>
                </c:pt>
                <c:pt idx="3">
                  <c:v>電気絶縁ガス使用機器</c:v>
                </c:pt>
              </c:strCache>
            </c:strRef>
          </c:cat>
          <c:val>
            <c:numRef>
              <c:f>'15.F-gas'!$AW$21:$AW$24</c:f>
              <c:numCache>
                <c:formatCode>#,##0_ </c:formatCode>
                <c:ptCount val="4"/>
                <c:pt idx="0">
                  <c:v>191.2</c:v>
                </c:pt>
                <c:pt idx="1">
                  <c:v>129.06</c:v>
                </c:pt>
                <c:pt idx="2">
                  <c:v>511.24759453101888</c:v>
                </c:pt>
                <c:pt idx="3">
                  <c:v>753.58100000000059</c:v>
                </c:pt>
              </c:numCache>
            </c:numRef>
          </c:val>
        </c:ser>
        <c:dLbls/>
        <c:firstSliceAng val="0"/>
        <c:holeSize val="6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ltLang="ja-JP" sz="1600"/>
              <a:t>2012</a:t>
            </a:r>
            <a:r>
              <a:rPr lang="ja-JP" altLang="en-US" sz="1600"/>
              <a:t>年度の</a:t>
            </a:r>
            <a:r>
              <a:rPr lang="ja-JP" altLang="ja-JP" sz="1600"/>
              <a:t>家庭からの</a:t>
            </a:r>
            <a:r>
              <a:rPr lang="en-US" altLang="ja-JP" sz="1600"/>
              <a:t>CO</a:t>
            </a:r>
            <a:r>
              <a:rPr lang="en-US" altLang="ja-JP" sz="1600" baseline="-25000"/>
              <a:t>2</a:t>
            </a:r>
            <a:r>
              <a:rPr lang="ja-JP" altLang="ja-JP" sz="1600"/>
              <a:t>排出量（燃料種別）</a:t>
            </a:r>
          </a:p>
        </c:rich>
      </c:tx>
    </c:title>
    <c:plotArea>
      <c:layout>
        <c:manualLayout>
          <c:layoutTarget val="inner"/>
          <c:xMode val="edge"/>
          <c:yMode val="edge"/>
          <c:x val="0.20605128062695868"/>
          <c:y val="0.15088280631587719"/>
          <c:w val="0.62216630328616318"/>
          <c:h val="0.62216630328616318"/>
        </c:manualLayout>
      </c:layout>
      <c:doughnutChart>
        <c:varyColors val="1"/>
        <c:ser>
          <c:idx val="0"/>
          <c:order val="0"/>
          <c:spPr>
            <a:ln>
              <a:solidFill>
                <a:schemeClr val="tx1"/>
              </a:solidFill>
            </a:ln>
          </c:spPr>
          <c:dPt>
            <c:idx val="0"/>
          </c:dPt>
          <c:dPt>
            <c:idx val="1"/>
          </c:dPt>
          <c:dPt>
            <c:idx val="2"/>
          </c:dPt>
          <c:dPt>
            <c:idx val="3"/>
          </c:dPt>
          <c:dPt>
            <c:idx val="4"/>
          </c:dPt>
          <c:dPt>
            <c:idx val="5"/>
          </c:dPt>
          <c:dPt>
            <c:idx val="6"/>
          </c:dPt>
          <c:dPt>
            <c:idx val="7"/>
          </c:dPt>
          <c:dPt>
            <c:idx val="8"/>
          </c:dPt>
          <c:dPt>
            <c:idx val="9"/>
          </c:dPt>
          <c:dLbls>
            <c:dLbl>
              <c:idx val="0"/>
              <c:layout>
                <c:manualLayout>
                  <c:x val="5.7981033767746895E-2"/>
                  <c:y val="-5.9620837403010982E-2"/>
                </c:manualLayout>
              </c:layout>
              <c:showVal val="1"/>
              <c:showCatName val="1"/>
            </c:dLbl>
            <c:dLbl>
              <c:idx val="7"/>
              <c:layout>
                <c:manualLayout>
                  <c:x val="-0.12540603428196234"/>
                  <c:y val="-6.9485279567471081E-2"/>
                </c:manualLayout>
              </c:layout>
              <c:showVal val="1"/>
              <c:showCatName val="1"/>
            </c:dLbl>
            <c:dLbl>
              <c:idx val="8"/>
              <c:layout>
                <c:manualLayout>
                  <c:x val="-2.2380067504729737E-2"/>
                  <c:y val="-9.0772495121193737E-3"/>
                </c:manualLayout>
              </c:layout>
              <c:showVal val="1"/>
              <c:showCatName val="1"/>
            </c:dLbl>
            <c:dLbl>
              <c:idx val="9"/>
              <c:layout>
                <c:manualLayout>
                  <c:x val="-4.4429179644660699E-2"/>
                  <c:y val="-8.6611052664228028E-2"/>
                </c:manualLayout>
              </c:layout>
              <c:showVal val="1"/>
              <c:showCatName val="1"/>
            </c:dLbl>
            <c:txPr>
              <a:bodyPr/>
              <a:lstStyle/>
              <a:p>
                <a:pPr>
                  <a:defRPr sz="1100"/>
                </a:pPr>
                <a:endParaRPr lang="ja-JP"/>
              </a:p>
            </c:txPr>
            <c:showVal val="1"/>
            <c:showCatName val="1"/>
          </c:dLbls>
          <c:cat>
            <c:strRef>
              <c:f>'16.家庭におけるCO2排出量（世帯あたり）'!$Z$25:$Z$34</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'16.家庭におけるCO2排出量（世帯あたり）'!$AW$25:$AW$34</c:f>
              <c:numCache>
                <c:formatCode>0.0%</c:formatCode>
                <c:ptCount val="10"/>
                <c:pt idx="0">
                  <c:v>0</c:v>
                </c:pt>
                <c:pt idx="1">
                  <c:v>8.5039462463911836E-2</c:v>
                </c:pt>
                <c:pt idx="2">
                  <c:v>4.3870139739364829E-2</c:v>
                </c:pt>
                <c:pt idx="3">
                  <c:v>7.5217747441534116E-2</c:v>
                </c:pt>
                <c:pt idx="4">
                  <c:v>0.50783316076252194</c:v>
                </c:pt>
                <c:pt idx="5">
                  <c:v>2.426890892474067E-4</c:v>
                </c:pt>
                <c:pt idx="6">
                  <c:v>0.22713136043155166</c:v>
                </c:pt>
                <c:pt idx="7">
                  <c:v>6.7285217526293307E-3</c:v>
                </c:pt>
                <c:pt idx="8">
                  <c:v>3.1382640580889347E-2</c:v>
                </c:pt>
                <c:pt idx="9">
                  <c:v>2.2554277738349671E-2</c:v>
                </c:pt>
              </c:numCache>
            </c:numRef>
          </c:val>
        </c:ser>
        <c:dLbls/>
        <c:firstSliceAng val="0"/>
        <c:holeSize val="50"/>
      </c:doughnutChart>
      <c:spPr>
        <a:noFill/>
        <a:ln w="25400">
          <a:noFill/>
        </a:ln>
      </c:spPr>
    </c:plotArea>
    <c:plotVisOnly val="1"/>
    <c:dispBlanksAs val="zero"/>
  </c:chart>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ltLang="ja-JP" sz="1600"/>
              <a:t>2012</a:t>
            </a:r>
            <a:r>
              <a:rPr lang="ja-JP" altLang="en-US" sz="1600"/>
              <a:t>年度の</a:t>
            </a:r>
            <a:r>
              <a:rPr lang="ja-JP" altLang="ja-JP" sz="1600"/>
              <a:t>家庭からの</a:t>
            </a:r>
            <a:r>
              <a:rPr lang="en-US" altLang="ja-JP" sz="1600"/>
              <a:t>CO</a:t>
            </a:r>
            <a:r>
              <a:rPr lang="en-US" altLang="ja-JP" sz="1600" baseline="-25000"/>
              <a:t>2</a:t>
            </a:r>
            <a:r>
              <a:rPr lang="ja-JP" altLang="ja-JP" sz="1600"/>
              <a:t>排出量（用途別）</a:t>
            </a:r>
          </a:p>
        </c:rich>
      </c:tx>
    </c:title>
    <c:plotArea>
      <c:layout>
        <c:manualLayout>
          <c:layoutTarget val="inner"/>
          <c:xMode val="edge"/>
          <c:yMode val="edge"/>
          <c:x val="0.19864944444444446"/>
          <c:y val="0.13586061001634056"/>
          <c:w val="0.62832886629912021"/>
          <c:h val="0.62832886629912021"/>
        </c:manualLayout>
      </c:layout>
      <c:doughnutChart>
        <c:varyColors val="1"/>
        <c:ser>
          <c:idx val="0"/>
          <c:order val="0"/>
          <c:spPr>
            <a:ln>
              <a:solidFill>
                <a:sysClr val="windowText" lastClr="000000"/>
              </a:solidFill>
            </a:ln>
          </c:spPr>
          <c:dPt>
            <c:idx val="0"/>
          </c:dPt>
          <c:dPt>
            <c:idx val="1"/>
          </c:dPt>
          <c:dPt>
            <c:idx val="2"/>
          </c:dPt>
          <c:dPt>
            <c:idx val="3"/>
          </c:dPt>
          <c:dPt>
            <c:idx val="4"/>
          </c:dPt>
          <c:dPt>
            <c:idx val="5"/>
          </c:dPt>
          <c:dPt>
            <c:idx val="6"/>
          </c:dPt>
          <c:dPt>
            <c:idx val="7"/>
          </c:dPt>
          <c:dLbls>
            <c:dLbl>
              <c:idx val="6"/>
              <c:layout>
                <c:manualLayout>
                  <c:x val="-5.5866720363658258E-2"/>
                  <c:y val="-2.626060631309975E-2"/>
                </c:manualLayout>
              </c:layout>
              <c:showVal val="1"/>
              <c:showCatName val="1"/>
            </c:dLbl>
            <c:dLbl>
              <c:idx val="7"/>
              <c:layout>
                <c:manualLayout>
                  <c:x val="2.6347894937843192E-2"/>
                  <c:y val="-8.9871778322791626E-2"/>
                </c:manualLayout>
              </c:layout>
              <c:showVal val="1"/>
              <c:showCatName val="1"/>
            </c:dLbl>
            <c:txPr>
              <a:bodyPr/>
              <a:lstStyle/>
              <a:p>
                <a:pPr>
                  <a:defRPr sz="1100"/>
                </a:pPr>
                <a:endParaRPr lang="ja-JP"/>
              </a:p>
            </c:txPr>
            <c:showVal val="1"/>
            <c:showCatName val="1"/>
          </c:dLbls>
          <c:cat>
            <c:strRef>
              <c:f>'16.家庭におけるCO2排出量（世帯あたり）'!$Z$51:$Z$58</c:f>
              <c:strCache>
                <c:ptCount val="8"/>
                <c:pt idx="0">
                  <c:v>暖房</c:v>
                </c:pt>
                <c:pt idx="1">
                  <c:v>冷房</c:v>
                </c:pt>
                <c:pt idx="2">
                  <c:v>給湯</c:v>
                </c:pt>
                <c:pt idx="3">
                  <c:v>厨房</c:v>
                </c:pt>
                <c:pt idx="4">
                  <c:v>動力他</c:v>
                </c:pt>
                <c:pt idx="5">
                  <c:v>自家用乗用車</c:v>
                </c:pt>
                <c:pt idx="6">
                  <c:v>一般廃棄物</c:v>
                </c:pt>
                <c:pt idx="7">
                  <c:v>水道</c:v>
                </c:pt>
              </c:strCache>
            </c:strRef>
          </c:cat>
          <c:val>
            <c:numRef>
              <c:f>'16.家庭におけるCO2排出量（世帯あたり）'!$AW$51:$AW$58</c:f>
              <c:numCache>
                <c:formatCode>0.0%</c:formatCode>
                <c:ptCount val="8"/>
                <c:pt idx="0">
                  <c:v>0.13281591676837301</c:v>
                </c:pt>
                <c:pt idx="1">
                  <c:v>2.3335878284492254E-2</c:v>
                </c:pt>
                <c:pt idx="2">
                  <c:v>0.13420787443020263</c:v>
                </c:pt>
                <c:pt idx="3">
                  <c:v>4.6691505782817694E-2</c:v>
                </c:pt>
                <c:pt idx="4">
                  <c:v>0.37515202423069449</c:v>
                </c:pt>
                <c:pt idx="5">
                  <c:v>0.23385988218418105</c:v>
                </c:pt>
                <c:pt idx="6">
                  <c:v>3.1382640580889347E-2</c:v>
                </c:pt>
                <c:pt idx="7">
                  <c:v>2.2554277738349671E-2</c:v>
                </c:pt>
              </c:numCache>
            </c:numRef>
          </c:val>
        </c:ser>
        <c:dLbls/>
        <c:firstSliceAng val="0"/>
        <c:holeSize val="50"/>
      </c:doughnutChart>
      <c:spPr>
        <a:noFill/>
        <a:ln w="25400">
          <a:noFill/>
        </a:ln>
      </c:spPr>
    </c:plotArea>
    <c:plotVisOnly val="1"/>
    <c:dispBlanksAs val="zero"/>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b="1" i="0" u="none" strike="noStrike" baseline="0"/>
              <a:t>家庭からの</a:t>
            </a:r>
            <a:r>
              <a:rPr lang="en-US" altLang="ja-JP" sz="1600" b="1" i="0" u="none" strike="noStrike" baseline="0"/>
              <a:t>CO</a:t>
            </a:r>
            <a:r>
              <a:rPr lang="en-US" altLang="ja-JP" sz="1600" b="1" i="0" u="none" strike="noStrike" baseline="-25000"/>
              <a:t>2</a:t>
            </a:r>
            <a:r>
              <a:rPr lang="en-US" altLang="ja-JP" sz="1600" b="1" i="0" u="none" strike="noStrike" baseline="0"/>
              <a:t> </a:t>
            </a:r>
            <a:r>
              <a:rPr lang="ja-JP" altLang="ja-JP" sz="1600" b="1" i="0" u="none" strike="noStrike" baseline="0"/>
              <a:t>排出量（燃料種別）</a:t>
            </a:r>
            <a:endParaRPr lang="ja-JP" altLang="en-US" sz="1600"/>
          </a:p>
        </c:rich>
      </c:tx>
    </c:title>
    <c:plotArea>
      <c:layout>
        <c:manualLayout>
          <c:layoutTarget val="inner"/>
          <c:xMode val="edge"/>
          <c:yMode val="edge"/>
          <c:x val="0.13289041666666671"/>
          <c:y val="0.16343518518518524"/>
          <c:w val="0.72561222222222221"/>
          <c:h val="0.66383111111111126"/>
        </c:manualLayout>
      </c:layout>
      <c:barChart>
        <c:barDir val="col"/>
        <c:grouping val="stacked"/>
        <c:ser>
          <c:idx val="0"/>
          <c:order val="0"/>
          <c:tx>
            <c:strRef>
              <c:f>'16.家庭におけるCO2排出量（世帯あたり）'!$Z$11</c:f>
              <c:strCache>
                <c:ptCount val="1"/>
                <c:pt idx="0">
                  <c:v>石炭等</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'16.家庭におけるCO2排出量（世帯あたり）'!$AA$11:$AW$11</c:f>
              <c:numCache>
                <c:formatCode>#,##0;[Red]\-#,##0</c:formatCode>
                <c:ptCount val="23"/>
                <c:pt idx="0">
                  <c:v>7.5370830754100098</c:v>
                </c:pt>
                <c:pt idx="1">
                  <c:v>6.5892939991309163</c:v>
                </c:pt>
                <c:pt idx="2">
                  <c:v>8.6897522675516079</c:v>
                </c:pt>
                <c:pt idx="3">
                  <c:v>7.1365956181998875</c:v>
                </c:pt>
                <c:pt idx="4">
                  <c:v>5.1540336397927788</c:v>
                </c:pt>
                <c:pt idx="5">
                  <c:v>3.9856886870462311</c:v>
                </c:pt>
                <c:pt idx="6">
                  <c:v>5.6752195424630756</c:v>
                </c:pt>
                <c:pt idx="7">
                  <c:v>4.5720999727413343</c:v>
                </c:pt>
                <c:pt idx="8">
                  <c:v>2.8976523990064322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er>
        <c:ser>
          <c:idx val="1"/>
          <c:order val="1"/>
          <c:tx>
            <c:strRef>
              <c:f>'16.家庭におけるCO2排出量（世帯あたり）'!$Z$12</c:f>
              <c:strCache>
                <c:ptCount val="1"/>
                <c:pt idx="0">
                  <c:v>灯油</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'16.家庭におけるCO2排出量（世帯あたり）'!$AA$12:$AW$12</c:f>
              <c:numCache>
                <c:formatCode>#,##0;[Red]\-#,##0</c:formatCode>
                <c:ptCount val="23"/>
                <c:pt idx="0">
                  <c:v>623.76435392210692</c:v>
                </c:pt>
                <c:pt idx="1">
                  <c:v>600.13055558980238</c:v>
                </c:pt>
                <c:pt idx="2">
                  <c:v>645.12499693971131</c:v>
                </c:pt>
                <c:pt idx="3">
                  <c:v>687.05832790036629</c:v>
                </c:pt>
                <c:pt idx="4">
                  <c:v>634.19507945014345</c:v>
                </c:pt>
                <c:pt idx="5">
                  <c:v>695.70928448228108</c:v>
                </c:pt>
                <c:pt idx="6">
                  <c:v>668.39303450240482</c:v>
                </c:pt>
                <c:pt idx="7">
                  <c:v>649.00040566489542</c:v>
                </c:pt>
                <c:pt idx="8">
                  <c:v>625.2976946419642</c:v>
                </c:pt>
                <c:pt idx="9">
                  <c:v>650.9267210731349</c:v>
                </c:pt>
                <c:pt idx="10">
                  <c:v>684.30699231647168</c:v>
                </c:pt>
                <c:pt idx="11">
                  <c:v>625.66341914585246</c:v>
                </c:pt>
                <c:pt idx="12">
                  <c:v>656.04171848651072</c:v>
                </c:pt>
                <c:pt idx="13">
                  <c:v>571.66551639777629</c:v>
                </c:pt>
                <c:pt idx="14">
                  <c:v>590.42769695504091</c:v>
                </c:pt>
                <c:pt idx="15">
                  <c:v>632.93603209281719</c:v>
                </c:pt>
                <c:pt idx="16">
                  <c:v>553.96866976938816</c:v>
                </c:pt>
                <c:pt idx="17">
                  <c:v>521.6480771412256</c:v>
                </c:pt>
                <c:pt idx="18">
                  <c:v>475.87680495147401</c:v>
                </c:pt>
                <c:pt idx="19">
                  <c:v>460.03856863657876</c:v>
                </c:pt>
                <c:pt idx="20">
                  <c:v>493.41646282801048</c:v>
                </c:pt>
                <c:pt idx="21">
                  <c:v>472.64800688484343</c:v>
                </c:pt>
                <c:pt idx="22">
                  <c:v>448.5406361619884</c:v>
                </c:pt>
              </c:numCache>
            </c:numRef>
          </c:val>
        </c:ser>
        <c:ser>
          <c:idx val="2"/>
          <c:order val="2"/>
          <c:tx>
            <c:strRef>
              <c:f>'16.家庭におけるCO2排出量（世帯あたり）'!$Z$13</c:f>
              <c:strCache>
                <c:ptCount val="1"/>
                <c:pt idx="0">
                  <c:v>LPG</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'16.家庭におけるCO2排出量（世帯あたり）'!$AA$13:$AW$13</c:f>
              <c:numCache>
                <c:formatCode>#,##0;[Red]\-#,##0</c:formatCode>
                <c:ptCount val="23"/>
                <c:pt idx="0">
                  <c:v>314.17323303020203</c:v>
                </c:pt>
                <c:pt idx="1">
                  <c:v>314.40436576836623</c:v>
                </c:pt>
                <c:pt idx="2">
                  <c:v>314.50664845756796</c:v>
                </c:pt>
                <c:pt idx="3">
                  <c:v>337.29998188849265</c:v>
                </c:pt>
                <c:pt idx="4">
                  <c:v>334.47628651595835</c:v>
                </c:pt>
                <c:pt idx="5">
                  <c:v>333.63709368714967</c:v>
                </c:pt>
                <c:pt idx="6">
                  <c:v>334.85580588689771</c:v>
                </c:pt>
                <c:pt idx="7">
                  <c:v>323.19105396101736</c:v>
                </c:pt>
                <c:pt idx="8">
                  <c:v>328.41881752820558</c:v>
                </c:pt>
                <c:pt idx="9">
                  <c:v>322.5620116394594</c:v>
                </c:pt>
                <c:pt idx="10">
                  <c:v>319.3336129851678</c:v>
                </c:pt>
                <c:pt idx="11">
                  <c:v>302.01809927037726</c:v>
                </c:pt>
                <c:pt idx="12">
                  <c:v>299.08484376307644</c:v>
                </c:pt>
                <c:pt idx="13">
                  <c:v>309.2551491264457</c:v>
                </c:pt>
                <c:pt idx="14">
                  <c:v>277.85573127632415</c:v>
                </c:pt>
                <c:pt idx="15">
                  <c:v>272.00560260717026</c:v>
                </c:pt>
                <c:pt idx="16">
                  <c:v>264.38486248813041</c:v>
                </c:pt>
                <c:pt idx="17">
                  <c:v>268.87150685495709</c:v>
                </c:pt>
                <c:pt idx="18">
                  <c:v>245.06072257586658</c:v>
                </c:pt>
                <c:pt idx="19">
                  <c:v>233.12646750254169</c:v>
                </c:pt>
                <c:pt idx="20">
                  <c:v>245.48453885967223</c:v>
                </c:pt>
                <c:pt idx="21">
                  <c:v>219.87241790204925</c:v>
                </c:pt>
                <c:pt idx="22">
                  <c:v>231.39304761669419</c:v>
                </c:pt>
              </c:numCache>
            </c:numRef>
          </c:val>
        </c:ser>
        <c:ser>
          <c:idx val="3"/>
          <c:order val="3"/>
          <c:tx>
            <c:strRef>
              <c:f>'16.家庭におけるCO2排出量（世帯あたり）'!$Z$14</c:f>
              <c:strCache>
                <c:ptCount val="1"/>
                <c:pt idx="0">
                  <c:v>都市ガス</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'16.家庭におけるCO2排出量（世帯あたり）'!$AA$14:$AW$14</c:f>
              <c:numCache>
                <c:formatCode>#,##0;[Red]\-#,##0</c:formatCode>
                <c:ptCount val="23"/>
                <c:pt idx="0">
                  <c:v>431.42363349314769</c:v>
                </c:pt>
                <c:pt idx="1">
                  <c:v>446.93234724708822</c:v>
                </c:pt>
                <c:pt idx="2">
                  <c:v>457.44019023375529</c:v>
                </c:pt>
                <c:pt idx="3">
                  <c:v>475.95665999212605</c:v>
                </c:pt>
                <c:pt idx="4">
                  <c:v>438.90076807764228</c:v>
                </c:pt>
                <c:pt idx="5">
                  <c:v>465.91640007611454</c:v>
                </c:pt>
                <c:pt idx="6">
                  <c:v>465.44056171137356</c:v>
                </c:pt>
                <c:pt idx="7">
                  <c:v>451.45335706147245</c:v>
                </c:pt>
                <c:pt idx="8">
                  <c:v>442.52061010802385</c:v>
                </c:pt>
                <c:pt idx="9">
                  <c:v>447.69527459804232</c:v>
                </c:pt>
                <c:pt idx="10">
                  <c:v>450.56471713327085</c:v>
                </c:pt>
                <c:pt idx="11">
                  <c:v>437.92879949450293</c:v>
                </c:pt>
                <c:pt idx="12">
                  <c:v>445.29847649861028</c:v>
                </c:pt>
                <c:pt idx="13">
                  <c:v>440.28047942367544</c:v>
                </c:pt>
                <c:pt idx="14">
                  <c:v>422.88115380404878</c:v>
                </c:pt>
                <c:pt idx="15">
                  <c:v>436.46132497269031</c:v>
                </c:pt>
                <c:pt idx="16">
                  <c:v>423.59506533372377</c:v>
                </c:pt>
                <c:pt idx="17">
                  <c:v>419.82344071860763</c:v>
                </c:pt>
                <c:pt idx="18">
                  <c:v>407.0757836853727</c:v>
                </c:pt>
                <c:pt idx="19">
                  <c:v>399.76143682019296</c:v>
                </c:pt>
                <c:pt idx="20">
                  <c:v>405.59218718573686</c:v>
                </c:pt>
                <c:pt idx="21">
                  <c:v>403.38874612516645</c:v>
                </c:pt>
                <c:pt idx="22">
                  <c:v>396.7360012701746</c:v>
                </c:pt>
              </c:numCache>
            </c:numRef>
          </c:val>
        </c:ser>
        <c:ser>
          <c:idx val="4"/>
          <c:order val="4"/>
          <c:tx>
            <c:strRef>
              <c:f>'16.家庭におけるCO2排出量（世帯あたり）'!$Z$15</c:f>
              <c:strCache>
                <c:ptCount val="1"/>
                <c:pt idx="0">
                  <c:v>電力</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'16.家庭におけるCO2排出量（世帯あたり）'!$AA$15:$AW$15</c:f>
              <c:numCache>
                <c:formatCode>#,##0;[Red]\-#,##0</c:formatCode>
                <c:ptCount val="23"/>
                <c:pt idx="0">
                  <c:v>1717.2385346099238</c:v>
                </c:pt>
                <c:pt idx="1">
                  <c:v>1724.8708179500284</c:v>
                </c:pt>
                <c:pt idx="2">
                  <c:v>1784.7568459914555</c:v>
                </c:pt>
                <c:pt idx="3">
                  <c:v>1692.106420320571</c:v>
                </c:pt>
                <c:pt idx="4">
                  <c:v>1906.3913963743107</c:v>
                </c:pt>
                <c:pt idx="5">
                  <c:v>1846.9600490989462</c:v>
                </c:pt>
                <c:pt idx="6">
                  <c:v>1821.2895177958385</c:v>
                </c:pt>
                <c:pt idx="7">
                  <c:v>1741.9305896882827</c:v>
                </c:pt>
                <c:pt idx="8">
                  <c:v>1717.5454746122994</c:v>
                </c:pt>
                <c:pt idx="9">
                  <c:v>1822.4970056372667</c:v>
                </c:pt>
                <c:pt idx="10">
                  <c:v>1866.4480855946761</c:v>
                </c:pt>
                <c:pt idx="11">
                  <c:v>1834.5909262856087</c:v>
                </c:pt>
                <c:pt idx="12">
                  <c:v>1999.6001362256529</c:v>
                </c:pt>
                <c:pt idx="13">
                  <c:v>2078.0861496595649</c:v>
                </c:pt>
                <c:pt idx="14">
                  <c:v>2069.4859136954119</c:v>
                </c:pt>
                <c:pt idx="15">
                  <c:v>2115.0711792349866</c:v>
                </c:pt>
                <c:pt idx="16">
                  <c:v>2000.3417908080676</c:v>
                </c:pt>
                <c:pt idx="17">
                  <c:v>2264.5802363216235</c:v>
                </c:pt>
                <c:pt idx="18">
                  <c:v>2139.1466143224252</c:v>
                </c:pt>
                <c:pt idx="19">
                  <c:v>1963.5968113813876</c:v>
                </c:pt>
                <c:pt idx="20">
                  <c:v>2076.9984209143649</c:v>
                </c:pt>
                <c:pt idx="21">
                  <c:v>2412.2797507867413</c:v>
                </c:pt>
                <c:pt idx="22">
                  <c:v>2678.5659550616215</c:v>
                </c:pt>
              </c:numCache>
            </c:numRef>
          </c:val>
        </c:ser>
        <c:ser>
          <c:idx val="5"/>
          <c:order val="5"/>
          <c:tx>
            <c:strRef>
              <c:f>'16.家庭におけるCO2排出量（世帯あたり）'!$Z$16</c:f>
              <c:strCache>
                <c:ptCount val="1"/>
                <c:pt idx="0">
                  <c:v>熱</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'16.家庭におけるCO2排出量（世帯あたり）'!$AA$16:$AW$16</c:f>
              <c:numCache>
                <c:formatCode>#,##0;[Red]\-#,##0</c:formatCode>
                <c:ptCount val="23"/>
                <c:pt idx="0">
                  <c:v>2.5897925532302515</c:v>
                </c:pt>
                <c:pt idx="1">
                  <c:v>2.2736300156451112</c:v>
                </c:pt>
                <c:pt idx="2">
                  <c:v>2.2853084313018015</c:v>
                </c:pt>
                <c:pt idx="3">
                  <c:v>2.1359981837498294</c:v>
                </c:pt>
                <c:pt idx="4">
                  <c:v>1.9784793308424689</c:v>
                </c:pt>
                <c:pt idx="5">
                  <c:v>1.8664025910853606</c:v>
                </c:pt>
                <c:pt idx="6">
                  <c:v>1.7589063076268612</c:v>
                </c:pt>
                <c:pt idx="7">
                  <c:v>1.5972303271951866</c:v>
                </c:pt>
                <c:pt idx="8">
                  <c:v>1.5510190661484986</c:v>
                </c:pt>
                <c:pt idx="9">
                  <c:v>1.5595076946306035</c:v>
                </c:pt>
                <c:pt idx="10">
                  <c:v>1.5190570829072787</c:v>
                </c:pt>
                <c:pt idx="11">
                  <c:v>1.4145681572634043</c:v>
                </c:pt>
                <c:pt idx="12">
                  <c:v>1.4667695644539438</c:v>
                </c:pt>
                <c:pt idx="13">
                  <c:v>1.4800493304978215</c:v>
                </c:pt>
                <c:pt idx="14">
                  <c:v>1.4167675639566959</c:v>
                </c:pt>
                <c:pt idx="15">
                  <c:v>1.4882398983390408</c:v>
                </c:pt>
                <c:pt idx="16">
                  <c:v>1.3932808805071761</c:v>
                </c:pt>
                <c:pt idx="17">
                  <c:v>1.4756794168403897</c:v>
                </c:pt>
                <c:pt idx="18">
                  <c:v>1.3917713922224879</c:v>
                </c:pt>
                <c:pt idx="19">
                  <c:v>1.27426116549058</c:v>
                </c:pt>
                <c:pt idx="20">
                  <c:v>1.2564021374448817</c:v>
                </c:pt>
                <c:pt idx="21">
                  <c:v>1.2959756458556981</c:v>
                </c:pt>
                <c:pt idx="22">
                  <c:v>1.280063576681244</c:v>
                </c:pt>
              </c:numCache>
            </c:numRef>
          </c:val>
        </c:ser>
        <c:ser>
          <c:idx val="6"/>
          <c:order val="6"/>
          <c:tx>
            <c:strRef>
              <c:f>'16.家庭におけるCO2排出量（世帯あたり）'!$Z$17</c:f>
              <c:strCache>
                <c:ptCount val="1"/>
                <c:pt idx="0">
                  <c:v>ガソリン</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'16.家庭におけるCO2排出量（世帯あたり）'!$AA$17:$AW$17</c:f>
              <c:numCache>
                <c:formatCode>#,##0;[Red]\-#,##0</c:formatCode>
                <c:ptCount val="23"/>
                <c:pt idx="0">
                  <c:v>1177.3311426384721</c:v>
                </c:pt>
                <c:pt idx="1">
                  <c:v>1177.202505179923</c:v>
                </c:pt>
                <c:pt idx="2">
                  <c:v>1208.8542398710738</c:v>
                </c:pt>
                <c:pt idx="3">
                  <c:v>1262.8085321005265</c:v>
                </c:pt>
                <c:pt idx="4">
                  <c:v>1401.6817937982962</c:v>
                </c:pt>
                <c:pt idx="5">
                  <c:v>1425.9253090248449</c:v>
                </c:pt>
                <c:pt idx="6">
                  <c:v>1424.9633861021157</c:v>
                </c:pt>
                <c:pt idx="7">
                  <c:v>1361.7862849017433</c:v>
                </c:pt>
                <c:pt idx="8">
                  <c:v>1373.6936818295171</c:v>
                </c:pt>
                <c:pt idx="9">
                  <c:v>1363.3481534770774</c:v>
                </c:pt>
                <c:pt idx="10">
                  <c:v>1347.0900072409181</c:v>
                </c:pt>
                <c:pt idx="11">
                  <c:v>1398.1628415027433</c:v>
                </c:pt>
                <c:pt idx="12">
                  <c:v>1455.4689967919994</c:v>
                </c:pt>
                <c:pt idx="13">
                  <c:v>1456.5415858967187</c:v>
                </c:pt>
                <c:pt idx="14">
                  <c:v>1497.5379120951916</c:v>
                </c:pt>
                <c:pt idx="15">
                  <c:v>1455.5924029340526</c:v>
                </c:pt>
                <c:pt idx="16">
                  <c:v>1533.4199490427977</c:v>
                </c:pt>
                <c:pt idx="17">
                  <c:v>1430.604860382233</c:v>
                </c:pt>
                <c:pt idx="18">
                  <c:v>1423.2427678346598</c:v>
                </c:pt>
                <c:pt idx="19">
                  <c:v>1441.394334270906</c:v>
                </c:pt>
                <c:pt idx="20">
                  <c:v>1274.7205998519103</c:v>
                </c:pt>
                <c:pt idx="21">
                  <c:v>1266.3716896904862</c:v>
                </c:pt>
                <c:pt idx="22">
                  <c:v>1198.0043376160784</c:v>
                </c:pt>
              </c:numCache>
            </c:numRef>
          </c:val>
        </c:ser>
        <c:ser>
          <c:idx val="7"/>
          <c:order val="7"/>
          <c:tx>
            <c:strRef>
              <c:f>'16.家庭におけるCO2排出量（世帯あたり）'!$Z$18</c:f>
              <c:strCache>
                <c:ptCount val="1"/>
                <c:pt idx="0">
                  <c:v>軽油</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'16.家庭におけるCO2排出量（世帯あたり）'!$AA$18:$AW$18</c:f>
              <c:numCache>
                <c:formatCode>#,##0;[Red]\-#,##0</c:formatCode>
                <c:ptCount val="23"/>
                <c:pt idx="0">
                  <c:v>133.50456990973993</c:v>
                </c:pt>
                <c:pt idx="1">
                  <c:v>152.19851601816279</c:v>
                </c:pt>
                <c:pt idx="2">
                  <c:v>170.75784755844202</c:v>
                </c:pt>
                <c:pt idx="3">
                  <c:v>195.01211375789057</c:v>
                </c:pt>
                <c:pt idx="4">
                  <c:v>234.5109806864952</c:v>
                </c:pt>
                <c:pt idx="5">
                  <c:v>250.20799082851269</c:v>
                </c:pt>
                <c:pt idx="6">
                  <c:v>253.62393278449522</c:v>
                </c:pt>
                <c:pt idx="7">
                  <c:v>230.63040345957933</c:v>
                </c:pt>
                <c:pt idx="8">
                  <c:v>218.63002058458102</c:v>
                </c:pt>
                <c:pt idx="9">
                  <c:v>204.4668965253708</c:v>
                </c:pt>
                <c:pt idx="10">
                  <c:v>173.65938404199233</c:v>
                </c:pt>
                <c:pt idx="11">
                  <c:v>171.9490407875295</c:v>
                </c:pt>
                <c:pt idx="12">
                  <c:v>152.81946225562208</c:v>
                </c:pt>
                <c:pt idx="13">
                  <c:v>131.61773700650983</c:v>
                </c:pt>
                <c:pt idx="14">
                  <c:v>124.35367423366384</c:v>
                </c:pt>
                <c:pt idx="15">
                  <c:v>104.46335046474256</c:v>
                </c:pt>
                <c:pt idx="16">
                  <c:v>88.093350948641373</c:v>
                </c:pt>
                <c:pt idx="17">
                  <c:v>68.077125563961175</c:v>
                </c:pt>
                <c:pt idx="18">
                  <c:v>54.692302825043619</c:v>
                </c:pt>
                <c:pt idx="19">
                  <c:v>46.040891042652419</c:v>
                </c:pt>
                <c:pt idx="20">
                  <c:v>38.800437989304974</c:v>
                </c:pt>
                <c:pt idx="21">
                  <c:v>40.592599081454104</c:v>
                </c:pt>
                <c:pt idx="22">
                  <c:v>35.4895873034815</c:v>
                </c:pt>
              </c:numCache>
            </c:numRef>
          </c:val>
        </c:ser>
        <c:ser>
          <c:idx val="8"/>
          <c:order val="8"/>
          <c:tx>
            <c:strRef>
              <c:f>'16.家庭におけるCO2排出量（世帯あたり）'!$Z$19</c:f>
              <c:strCache>
                <c:ptCount val="1"/>
                <c:pt idx="0">
                  <c:v>一般廃棄物</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'16.家庭におけるCO2排出量（世帯あたり）'!$AA$19:$AW$19</c:f>
              <c:numCache>
                <c:formatCode>#,##0;[Red]\-#,##0</c:formatCode>
                <c:ptCount val="23"/>
                <c:pt idx="0">
                  <c:v>226.12927317346373</c:v>
                </c:pt>
                <c:pt idx="1">
                  <c:v>228.69900781068162</c:v>
                </c:pt>
                <c:pt idx="2">
                  <c:v>228.04931787121504</c:v>
                </c:pt>
                <c:pt idx="3">
                  <c:v>224.25651109167651</c:v>
                </c:pt>
                <c:pt idx="4">
                  <c:v>226.86433463597294</c:v>
                </c:pt>
                <c:pt idx="5">
                  <c:v>230.25411406514851</c:v>
                </c:pt>
                <c:pt idx="6">
                  <c:v>233.68209965185955</c:v>
                </c:pt>
                <c:pt idx="7">
                  <c:v>233.82137059486115</c:v>
                </c:pt>
                <c:pt idx="8">
                  <c:v>228.5744308351546</c:v>
                </c:pt>
                <c:pt idx="9">
                  <c:v>229.28284204448076</c:v>
                </c:pt>
                <c:pt idx="10">
                  <c:v>233.94439890050469</c:v>
                </c:pt>
                <c:pt idx="11">
                  <c:v>239.659538188532</c:v>
                </c:pt>
                <c:pt idx="12">
                  <c:v>240.60413806720621</c:v>
                </c:pt>
                <c:pt idx="13">
                  <c:v>241.20936521608147</c:v>
                </c:pt>
                <c:pt idx="14">
                  <c:v>221.54785934082082</c:v>
                </c:pt>
                <c:pt idx="15">
                  <c:v>196.60657623522457</c:v>
                </c:pt>
                <c:pt idx="16">
                  <c:v>172.25861859043636</c:v>
                </c:pt>
                <c:pt idx="17">
                  <c:v>163.02942276848304</c:v>
                </c:pt>
                <c:pt idx="18">
                  <c:v>172.80882268667636</c:v>
                </c:pt>
                <c:pt idx="19">
                  <c:v>160.92689509333789</c:v>
                </c:pt>
                <c:pt idx="20">
                  <c:v>147.34396490081971</c:v>
                </c:pt>
                <c:pt idx="21">
                  <c:v>157.90871556453789</c:v>
                </c:pt>
                <c:pt idx="22">
                  <c:v>165.52773456874488</c:v>
                </c:pt>
              </c:numCache>
            </c:numRef>
          </c:val>
        </c:ser>
        <c:ser>
          <c:idx val="9"/>
          <c:order val="9"/>
          <c:tx>
            <c:strRef>
              <c:f>'16.家庭におけるCO2排出量（世帯あたり）'!$Z$20</c:f>
              <c:strCache>
                <c:ptCount val="1"/>
                <c:pt idx="0">
                  <c:v>水道</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'16.家庭におけるCO2排出量（世帯あたり）'!$AA$20:$AW$20</c:f>
              <c:numCache>
                <c:formatCode>#,##0;[Red]\-#,##0</c:formatCode>
                <c:ptCount val="23"/>
                <c:pt idx="0">
                  <c:v>189.35865726537227</c:v>
                </c:pt>
                <c:pt idx="1">
                  <c:v>187.84750339872164</c:v>
                </c:pt>
                <c:pt idx="2">
                  <c:v>184.1817846518681</c:v>
                </c:pt>
                <c:pt idx="3">
                  <c:v>168.32280668925981</c:v>
                </c:pt>
                <c:pt idx="4">
                  <c:v>169.69673253816848</c:v>
                </c:pt>
                <c:pt idx="5">
                  <c:v>161.61019498609656</c:v>
                </c:pt>
                <c:pt idx="6">
                  <c:v>162.64770873754958</c:v>
                </c:pt>
                <c:pt idx="7">
                  <c:v>157.57152126318934</c:v>
                </c:pt>
                <c:pt idx="8">
                  <c:v>153.30820974491266</c:v>
                </c:pt>
                <c:pt idx="9">
                  <c:v>154.65710246264842</c:v>
                </c:pt>
                <c:pt idx="10">
                  <c:v>149.4917861093937</c:v>
                </c:pt>
                <c:pt idx="11">
                  <c:v>146.27029472802872</c:v>
                </c:pt>
                <c:pt idx="12">
                  <c:v>144.52634281562166</c:v>
                </c:pt>
                <c:pt idx="13">
                  <c:v>140.12978512748131</c:v>
                </c:pt>
                <c:pt idx="14">
                  <c:v>130.52614378600862</c:v>
                </c:pt>
                <c:pt idx="15">
                  <c:v>120.00032273152229</c:v>
                </c:pt>
                <c:pt idx="16">
                  <c:v>112.49012953643155</c:v>
                </c:pt>
                <c:pt idx="17">
                  <c:v>112.69045877653338</c:v>
                </c:pt>
                <c:pt idx="18">
                  <c:v>102.7712356391221</c:v>
                </c:pt>
                <c:pt idx="19">
                  <c:v>102.84214431904311</c:v>
                </c:pt>
                <c:pt idx="20">
                  <c:v>97.823245888619027</c:v>
                </c:pt>
                <c:pt idx="21">
                  <c:v>107.0367558032534</c:v>
                </c:pt>
                <c:pt idx="22">
                  <c:v>118.96253564898383</c:v>
                </c:pt>
              </c:numCache>
            </c:numRef>
          </c:val>
        </c:ser>
        <c:dLbls/>
        <c:gapWidth val="40"/>
        <c:overlap val="100"/>
        <c:axId val="96412416"/>
        <c:axId val="96413952"/>
      </c:barChart>
      <c:lineChart>
        <c:grouping val="standard"/>
        <c:ser>
          <c:idx val="10"/>
          <c:order val="10"/>
          <c:tx>
            <c:strRef>
              <c:f>'16.家庭におけるCO2排出量（世帯あたり）'!$Y$10</c:f>
              <c:strCache>
                <c:ptCount val="1"/>
                <c:pt idx="0">
                  <c:v>合計</c:v>
                </c:pt>
              </c:strCache>
            </c:strRef>
          </c:tx>
          <c:spPr>
            <a:ln>
              <a:noFill/>
            </a:ln>
          </c:spPr>
          <c:marker>
            <c:symbol val="none"/>
          </c:marker>
          <c:dLbls>
            <c:txPr>
              <a:bodyPr rot="-5400000" vert="horz"/>
              <a:lstStyle/>
              <a:p>
                <a:pPr>
                  <a:defRPr/>
                </a:pPr>
                <a:endParaRPr lang="ja-JP"/>
              </a:p>
            </c:txPr>
            <c:dLblPos val="t"/>
            <c:showVal val="1"/>
          </c:dLbls>
          <c:val>
            <c:numRef>
              <c:f>'16.家庭におけるCO2排出量（世帯あたり）'!$AA$10:$AW$10</c:f>
              <c:numCache>
                <c:formatCode>#,##0;[Red]\-#,##0</c:formatCode>
                <c:ptCount val="23"/>
                <c:pt idx="0">
                  <c:v>4823.0502736710687</c:v>
                </c:pt>
                <c:pt idx="1">
                  <c:v>4841.1485429775512</c:v>
                </c:pt>
                <c:pt idx="2">
                  <c:v>5004.6469322739422</c:v>
                </c:pt>
                <c:pt idx="3">
                  <c:v>5052.0939475428604</c:v>
                </c:pt>
                <c:pt idx="4">
                  <c:v>5353.8498850476226</c:v>
                </c:pt>
                <c:pt idx="5">
                  <c:v>5416.0725275272252</c:v>
                </c:pt>
                <c:pt idx="6">
                  <c:v>5372.3301730226258</c:v>
                </c:pt>
                <c:pt idx="7">
                  <c:v>5155.554316894978</c:v>
                </c:pt>
                <c:pt idx="8">
                  <c:v>5092.4376113498129</c:v>
                </c:pt>
                <c:pt idx="9">
                  <c:v>5196.9955151521117</c:v>
                </c:pt>
                <c:pt idx="10">
                  <c:v>5226.3580414053022</c:v>
                </c:pt>
                <c:pt idx="11">
                  <c:v>5157.6575275604382</c:v>
                </c:pt>
                <c:pt idx="12">
                  <c:v>5394.9108844687535</c:v>
                </c:pt>
                <c:pt idx="13">
                  <c:v>5370.2658171847506</c:v>
                </c:pt>
                <c:pt idx="14">
                  <c:v>5336.0328527504671</c:v>
                </c:pt>
                <c:pt idx="15">
                  <c:v>5334.6250311715457</c:v>
                </c:pt>
                <c:pt idx="16">
                  <c:v>5149.9457173981245</c:v>
                </c:pt>
                <c:pt idx="17">
                  <c:v>5250.8008079444635</c:v>
                </c:pt>
                <c:pt idx="18">
                  <c:v>5022.0668259128634</c:v>
                </c:pt>
                <c:pt idx="19">
                  <c:v>4809.001810232131</c:v>
                </c:pt>
                <c:pt idx="20">
                  <c:v>4781.4362605558827</c:v>
                </c:pt>
                <c:pt idx="21">
                  <c:v>5081.3946574843867</c:v>
                </c:pt>
                <c:pt idx="22">
                  <c:v>5274.4998988244479</c:v>
                </c:pt>
              </c:numCache>
            </c:numRef>
          </c:val>
        </c:ser>
        <c:dLbls/>
        <c:marker val="1"/>
        <c:axId val="96412416"/>
        <c:axId val="96413952"/>
      </c:lineChart>
      <c:catAx>
        <c:axId val="96412416"/>
        <c:scaling>
          <c:orientation val="minMax"/>
        </c:scaling>
        <c:axPos val="b"/>
        <c:numFmt formatCode="General" sourceLinked="1"/>
        <c:tickLblPos val="nextTo"/>
        <c:spPr>
          <a:ln>
            <a:solidFill>
              <a:sysClr val="windowText" lastClr="000000"/>
            </a:solidFill>
          </a:ln>
        </c:spPr>
        <c:txPr>
          <a:bodyPr rot="-5400000" vert="horz"/>
          <a:lstStyle/>
          <a:p>
            <a:pPr>
              <a:defRPr sz="1200"/>
            </a:pPr>
            <a:endParaRPr lang="ja-JP"/>
          </a:p>
        </c:txPr>
        <c:crossAx val="96413952"/>
        <c:crosses val="autoZero"/>
        <c:auto val="1"/>
        <c:lblAlgn val="ctr"/>
        <c:lblOffset val="100"/>
      </c:catAx>
      <c:valAx>
        <c:axId val="96413952"/>
        <c:scaling>
          <c:orientation val="minMax"/>
        </c:scaling>
        <c:axPos val="l"/>
        <c:numFmt formatCode="#,##0;[Red]\-#,##0" sourceLinked="1"/>
        <c:tickLblPos val="nextTo"/>
        <c:spPr>
          <a:ln>
            <a:solidFill>
              <a:sysClr val="windowText" lastClr="000000"/>
            </a:solidFill>
          </a:ln>
        </c:spPr>
        <c:txPr>
          <a:bodyPr/>
          <a:lstStyle/>
          <a:p>
            <a:pPr>
              <a:defRPr sz="1200"/>
            </a:pPr>
            <a:endParaRPr lang="ja-JP"/>
          </a:p>
        </c:txPr>
        <c:crossAx val="96412416"/>
        <c:crosses val="autoZero"/>
        <c:crossBetween val="between"/>
      </c:valAx>
    </c:plotArea>
    <c:legend>
      <c:legendPos val="r"/>
      <c:legendEntry>
        <c:idx val="10"/>
        <c:delete val="1"/>
      </c:legendEntry>
      <c:layout>
        <c:manualLayout>
          <c:xMode val="edge"/>
          <c:yMode val="edge"/>
          <c:x val="0.87108264244747202"/>
          <c:y val="0.31119721145967871"/>
          <c:w val="0.12891735755252814"/>
          <c:h val="0.45380549653515539"/>
        </c:manualLayout>
      </c:layout>
      <c:txPr>
        <a:bodyPr/>
        <a:lstStyle/>
        <a:p>
          <a:pPr>
            <a:defRPr sz="1100"/>
          </a:pPr>
          <a:endParaRPr lang="ja-JP"/>
        </a:p>
      </c:txPr>
    </c:legend>
    <c:plotVisOnly val="1"/>
    <c:dispBlanksAs val="gap"/>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b="1" i="0" u="none" strike="noStrike" baseline="0"/>
              <a:t>家庭からの</a:t>
            </a:r>
            <a:r>
              <a:rPr lang="en-US" altLang="ja-JP" sz="1600" b="1" i="0" u="none" strike="noStrike" baseline="0"/>
              <a:t>CO</a:t>
            </a:r>
            <a:r>
              <a:rPr lang="en-US" altLang="ja-JP" sz="1600" b="1" i="0" u="none" strike="noStrike" baseline="-25000"/>
              <a:t>2 </a:t>
            </a:r>
            <a:r>
              <a:rPr lang="ja-JP" altLang="ja-JP" sz="1600" b="1" i="0" u="none" strike="noStrike" baseline="0"/>
              <a:t>排出量（用途別）</a:t>
            </a:r>
            <a:endParaRPr lang="ja-JP" altLang="en-US" sz="1600"/>
          </a:p>
        </c:rich>
      </c:tx>
    </c:title>
    <c:plotArea>
      <c:layout>
        <c:manualLayout>
          <c:layoutTarget val="inner"/>
          <c:xMode val="edge"/>
          <c:yMode val="edge"/>
          <c:x val="0.11947625000000003"/>
          <c:y val="0.16108333333333336"/>
          <c:w val="0.72472805555555575"/>
          <c:h val="0.66509722222222234"/>
        </c:manualLayout>
      </c:layout>
      <c:barChart>
        <c:barDir val="col"/>
        <c:grouping val="stacked"/>
        <c:ser>
          <c:idx val="0"/>
          <c:order val="0"/>
          <c:tx>
            <c:strRef>
              <c:f>'16.家庭におけるCO2排出量（世帯あたり）'!$Z$39</c:f>
              <c:strCache>
                <c:ptCount val="1"/>
                <c:pt idx="0">
                  <c:v>暖房</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'16.家庭におけるCO2排出量（世帯あたり）'!$AA$39:$AW$39</c:f>
              <c:numCache>
                <c:formatCode>#,##0;[Red]\-#,##0</c:formatCode>
                <c:ptCount val="23"/>
                <c:pt idx="0">
                  <c:v>628.35686379910146</c:v>
                </c:pt>
                <c:pt idx="1">
                  <c:v>617.28627524388253</c:v>
                </c:pt>
                <c:pt idx="2">
                  <c:v>649.5354190089829</c:v>
                </c:pt>
                <c:pt idx="3">
                  <c:v>698.52837912062193</c:v>
                </c:pt>
                <c:pt idx="4">
                  <c:v>700.10049561188293</c:v>
                </c:pt>
                <c:pt idx="5">
                  <c:v>759.75097053277216</c:v>
                </c:pt>
                <c:pt idx="6">
                  <c:v>699.92792035132936</c:v>
                </c:pt>
                <c:pt idx="7">
                  <c:v>634.71033392571439</c:v>
                </c:pt>
                <c:pt idx="8">
                  <c:v>666.23450496792304</c:v>
                </c:pt>
                <c:pt idx="9">
                  <c:v>711.72809937545742</c:v>
                </c:pt>
                <c:pt idx="10">
                  <c:v>731.91897977258964</c:v>
                </c:pt>
                <c:pt idx="11">
                  <c:v>655.56797144998006</c:v>
                </c:pt>
                <c:pt idx="12">
                  <c:v>735.80356960085498</c:v>
                </c:pt>
                <c:pt idx="13">
                  <c:v>645.86864880406392</c:v>
                </c:pt>
                <c:pt idx="14">
                  <c:v>685.40191759813183</c:v>
                </c:pt>
                <c:pt idx="15">
                  <c:v>763.81691294631253</c:v>
                </c:pt>
                <c:pt idx="16">
                  <c:v>628.4472813303571</c:v>
                </c:pt>
                <c:pt idx="17">
                  <c:v>677.38801584279895</c:v>
                </c:pt>
                <c:pt idx="18">
                  <c:v>626.15799673268339</c:v>
                </c:pt>
                <c:pt idx="19">
                  <c:v>605.36005520727804</c:v>
                </c:pt>
                <c:pt idx="20">
                  <c:v>691.81042929626221</c:v>
                </c:pt>
                <c:pt idx="21">
                  <c:v>699.68546479929842</c:v>
                </c:pt>
                <c:pt idx="22">
                  <c:v>700.53753955705974</c:v>
                </c:pt>
              </c:numCache>
            </c:numRef>
          </c:val>
        </c:ser>
        <c:ser>
          <c:idx val="1"/>
          <c:order val="1"/>
          <c:tx>
            <c:strRef>
              <c:f>'16.家庭におけるCO2排出量（世帯あたり）'!$Z$40</c:f>
              <c:strCache>
                <c:ptCount val="1"/>
                <c:pt idx="0">
                  <c:v>冷房</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'16.家庭におけるCO2排出量（世帯あたり）'!$AA$40:$AW$40</c:f>
              <c:numCache>
                <c:formatCode>#,##0;[Red]\-#,##0</c:formatCode>
                <c:ptCount val="23"/>
                <c:pt idx="0">
                  <c:v>103.16889207855299</c:v>
                </c:pt>
                <c:pt idx="1">
                  <c:v>78.253357019080781</c:v>
                </c:pt>
                <c:pt idx="2">
                  <c:v>87.521703777815318</c:v>
                </c:pt>
                <c:pt idx="3">
                  <c:v>50.54200550890728</c:v>
                </c:pt>
                <c:pt idx="4">
                  <c:v>148.53051735931064</c:v>
                </c:pt>
                <c:pt idx="5">
                  <c:v>112.31655277369534</c:v>
                </c:pt>
                <c:pt idx="6">
                  <c:v>88.318424337333624</c:v>
                </c:pt>
                <c:pt idx="7">
                  <c:v>90.925674296422329</c:v>
                </c:pt>
                <c:pt idx="8">
                  <c:v>100.81573698107417</c:v>
                </c:pt>
                <c:pt idx="9">
                  <c:v>112.25917926940669</c:v>
                </c:pt>
                <c:pt idx="10">
                  <c:v>117.4903148345599</c:v>
                </c:pt>
                <c:pt idx="11">
                  <c:v>102.93668498379132</c:v>
                </c:pt>
                <c:pt idx="12">
                  <c:v>113.09957938837115</c:v>
                </c:pt>
                <c:pt idx="13">
                  <c:v>88.657540208058393</c:v>
                </c:pt>
                <c:pt idx="14">
                  <c:v>128.72698159359774</c:v>
                </c:pt>
                <c:pt idx="15">
                  <c:v>117.28432084231392</c:v>
                </c:pt>
                <c:pt idx="16">
                  <c:v>101.01875227392117</c:v>
                </c:pt>
                <c:pt idx="17">
                  <c:v>127.27109996747406</c:v>
                </c:pt>
                <c:pt idx="18">
                  <c:v>98.582391443064608</c:v>
                </c:pt>
                <c:pt idx="19">
                  <c:v>73.762056386088403</c:v>
                </c:pt>
                <c:pt idx="20">
                  <c:v>125.03386873920114</c:v>
                </c:pt>
                <c:pt idx="21">
                  <c:v>114.52184379412449</c:v>
                </c:pt>
                <c:pt idx="22">
                  <c:v>123.08508765053402</c:v>
                </c:pt>
              </c:numCache>
            </c:numRef>
          </c:val>
        </c:ser>
        <c:ser>
          <c:idx val="2"/>
          <c:order val="2"/>
          <c:tx>
            <c:strRef>
              <c:f>'16.家庭におけるCO2排出量（世帯あたり）'!$Z$41</c:f>
              <c:strCache>
                <c:ptCount val="1"/>
                <c:pt idx="0">
                  <c:v>給湯</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'16.家庭におけるCO2排出量（世帯あたり）'!$AA$41:$AW$41</c:f>
              <c:numCache>
                <c:formatCode>#,##0;[Red]\-#,##0</c:formatCode>
                <c:ptCount val="23"/>
                <c:pt idx="0">
                  <c:v>781.49783990366166</c:v>
                </c:pt>
                <c:pt idx="1">
                  <c:v>783.17991879155022</c:v>
                </c:pt>
                <c:pt idx="2">
                  <c:v>827.77885434894097</c:v>
                </c:pt>
                <c:pt idx="3">
                  <c:v>883.7974460513575</c:v>
                </c:pt>
                <c:pt idx="4">
                  <c:v>781.89683434762571</c:v>
                </c:pt>
                <c:pt idx="5">
                  <c:v>813.725596591564</c:v>
                </c:pt>
                <c:pt idx="6">
                  <c:v>828.67102201755108</c:v>
                </c:pt>
                <c:pt idx="7">
                  <c:v>833.51549630791146</c:v>
                </c:pt>
                <c:pt idx="8">
                  <c:v>745.40580914959583</c:v>
                </c:pt>
                <c:pt idx="9">
                  <c:v>738.93372375379874</c:v>
                </c:pt>
                <c:pt idx="10">
                  <c:v>767.05490949110651</c:v>
                </c:pt>
                <c:pt idx="11">
                  <c:v>759.55360926979381</c:v>
                </c:pt>
                <c:pt idx="12">
                  <c:v>748.63625197722729</c:v>
                </c:pt>
                <c:pt idx="13">
                  <c:v>773.71240327035116</c:v>
                </c:pt>
                <c:pt idx="14">
                  <c:v>728.55137398371767</c:v>
                </c:pt>
                <c:pt idx="15">
                  <c:v>749.68030575988905</c:v>
                </c:pt>
                <c:pt idx="16">
                  <c:v>742.1523563378222</c:v>
                </c:pt>
                <c:pt idx="17">
                  <c:v>736.64207702740998</c:v>
                </c:pt>
                <c:pt idx="18">
                  <c:v>685.94345136015193</c:v>
                </c:pt>
                <c:pt idx="19">
                  <c:v>656.71997487087981</c:v>
                </c:pt>
                <c:pt idx="20">
                  <c:v>677.5180966464477</c:v>
                </c:pt>
                <c:pt idx="21">
                  <c:v>691.33268298653059</c:v>
                </c:pt>
                <c:pt idx="22">
                  <c:v>707.879420103548</c:v>
                </c:pt>
              </c:numCache>
            </c:numRef>
          </c:val>
        </c:ser>
        <c:ser>
          <c:idx val="3"/>
          <c:order val="3"/>
          <c:tx>
            <c:strRef>
              <c:f>'16.家庭におけるCO2排出量（世帯あたり）'!$Z$42</c:f>
              <c:strCache>
                <c:ptCount val="1"/>
                <c:pt idx="0">
                  <c:v>厨房</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'16.家庭におけるCO2排出量（世帯あたり）'!$AA$42:$AW$42</c:f>
              <c:numCache>
                <c:formatCode>#,##0;[Red]\-#,##0</c:formatCode>
                <c:ptCount val="23"/>
                <c:pt idx="0">
                  <c:v>225.96382534135702</c:v>
                </c:pt>
                <c:pt idx="1">
                  <c:v>221.09295610638003</c:v>
                </c:pt>
                <c:pt idx="2">
                  <c:v>220.46399443222921</c:v>
                </c:pt>
                <c:pt idx="3">
                  <c:v>221.40689770563441</c:v>
                </c:pt>
                <c:pt idx="4">
                  <c:v>231.22874140319172</c:v>
                </c:pt>
                <c:pt idx="5">
                  <c:v>224.0029379101247</c:v>
                </c:pt>
                <c:pt idx="6">
                  <c:v>213.33767962514563</c:v>
                </c:pt>
                <c:pt idx="7">
                  <c:v>213.14826504427126</c:v>
                </c:pt>
                <c:pt idx="8">
                  <c:v>234.35221668484741</c:v>
                </c:pt>
                <c:pt idx="9">
                  <c:v>241.42902690509837</c:v>
                </c:pt>
                <c:pt idx="10">
                  <c:v>236.40702864956893</c:v>
                </c:pt>
                <c:pt idx="11">
                  <c:v>219.64409634174743</c:v>
                </c:pt>
                <c:pt idx="12">
                  <c:v>220.72720701764067</c:v>
                </c:pt>
                <c:pt idx="13">
                  <c:v>233.48328283179649</c:v>
                </c:pt>
                <c:pt idx="14">
                  <c:v>224.60500255023462</c:v>
                </c:pt>
                <c:pt idx="15">
                  <c:v>215.94904581326554</c:v>
                </c:pt>
                <c:pt idx="16">
                  <c:v>216.29124642711645</c:v>
                </c:pt>
                <c:pt idx="17">
                  <c:v>223.27797130028353</c:v>
                </c:pt>
                <c:pt idx="18">
                  <c:v>222.58679933358817</c:v>
                </c:pt>
                <c:pt idx="19">
                  <c:v>212.37682231286064</c:v>
                </c:pt>
                <c:pt idx="20">
                  <c:v>214.88442909278555</c:v>
                </c:pt>
                <c:pt idx="21">
                  <c:v>230.68658473330444</c:v>
                </c:pt>
                <c:pt idx="22">
                  <c:v>246.27434252743305</c:v>
                </c:pt>
              </c:numCache>
            </c:numRef>
          </c:val>
        </c:ser>
        <c:ser>
          <c:idx val="4"/>
          <c:order val="4"/>
          <c:tx>
            <c:strRef>
              <c:f>'16.家庭におけるCO2排出量（世帯あたり）'!$Z$43</c:f>
              <c:strCache>
                <c:ptCount val="1"/>
                <c:pt idx="0">
                  <c:v>動力他1)</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'16.家庭におけるCO2排出量（世帯あたり）'!$AA$43:$AW$43</c:f>
              <c:numCache>
                <c:formatCode>#,##0;[Red]\-#,##0</c:formatCode>
                <c:ptCount val="23"/>
                <c:pt idx="0">
                  <c:v>1357.7392095613479</c:v>
                </c:pt>
                <c:pt idx="1">
                  <c:v>1395.3885034091677</c:v>
                </c:pt>
                <c:pt idx="2">
                  <c:v>1427.503770753375</c:v>
                </c:pt>
                <c:pt idx="3">
                  <c:v>1347.419255516985</c:v>
                </c:pt>
                <c:pt idx="4">
                  <c:v>1459.3394546666791</c:v>
                </c:pt>
                <c:pt idx="5">
                  <c:v>1438.2788608144674</c:v>
                </c:pt>
                <c:pt idx="6">
                  <c:v>1467.1579994152446</c:v>
                </c:pt>
                <c:pt idx="7">
                  <c:v>1399.4449671012853</c:v>
                </c:pt>
                <c:pt idx="8">
                  <c:v>1371.4230005722075</c:v>
                </c:pt>
                <c:pt idx="9">
                  <c:v>1440.8904913387726</c:v>
                </c:pt>
                <c:pt idx="10">
                  <c:v>1469.3012323646685</c:v>
                </c:pt>
                <c:pt idx="11">
                  <c:v>1463.9134503082921</c:v>
                </c:pt>
                <c:pt idx="12">
                  <c:v>1583.2253365542101</c:v>
                </c:pt>
                <c:pt idx="13">
                  <c:v>1659.0454688236903</c:v>
                </c:pt>
                <c:pt idx="14">
                  <c:v>1594.7819875691002</c:v>
                </c:pt>
                <c:pt idx="15">
                  <c:v>1611.2317934442226</c:v>
                </c:pt>
                <c:pt idx="16">
                  <c:v>1555.7740329106005</c:v>
                </c:pt>
                <c:pt idx="17">
                  <c:v>1711.8197763152875</c:v>
                </c:pt>
                <c:pt idx="18">
                  <c:v>1635.2810580578725</c:v>
                </c:pt>
                <c:pt idx="19">
                  <c:v>1509.578636729085</c:v>
                </c:pt>
                <c:pt idx="20">
                  <c:v>1513.5011881505327</c:v>
                </c:pt>
                <c:pt idx="21">
                  <c:v>1773.2583210313983</c:v>
                </c:pt>
                <c:pt idx="22">
                  <c:v>1978.739313848585</c:v>
                </c:pt>
              </c:numCache>
            </c:numRef>
          </c:val>
        </c:ser>
        <c:ser>
          <c:idx val="5"/>
          <c:order val="5"/>
          <c:tx>
            <c:strRef>
              <c:f>'16.家庭におけるCO2排出量（世帯あたり）'!$Z$44</c:f>
              <c:strCache>
                <c:ptCount val="1"/>
                <c:pt idx="0">
                  <c:v>自家用乗用車</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'16.家庭におけるCO2排出量（世帯あたり）'!$AA$44:$AW$44</c:f>
              <c:numCache>
                <c:formatCode>#,##0;[Red]\-#,##0</c:formatCode>
                <c:ptCount val="23"/>
                <c:pt idx="0">
                  <c:v>1310.8357125482123</c:v>
                </c:pt>
                <c:pt idx="1">
                  <c:v>1329.4010211980858</c:v>
                </c:pt>
                <c:pt idx="2">
                  <c:v>1379.6120874295157</c:v>
                </c:pt>
                <c:pt idx="3">
                  <c:v>1457.8206458584168</c:v>
                </c:pt>
                <c:pt idx="4">
                  <c:v>1636.1927744847912</c:v>
                </c:pt>
                <c:pt idx="5">
                  <c:v>1676.1332998533576</c:v>
                </c:pt>
                <c:pt idx="6">
                  <c:v>1678.587318886611</c:v>
                </c:pt>
                <c:pt idx="7">
                  <c:v>1592.4166883613227</c:v>
                </c:pt>
                <c:pt idx="8">
                  <c:v>1592.3237024140979</c:v>
                </c:pt>
                <c:pt idx="9">
                  <c:v>1567.8150500024483</c:v>
                </c:pt>
                <c:pt idx="10">
                  <c:v>1520.7493912829102</c:v>
                </c:pt>
                <c:pt idx="11">
                  <c:v>1570.1118822902729</c:v>
                </c:pt>
                <c:pt idx="12">
                  <c:v>1608.2884590476215</c:v>
                </c:pt>
                <c:pt idx="13">
                  <c:v>1588.1593229032287</c:v>
                </c:pt>
                <c:pt idx="14">
                  <c:v>1621.8915863288551</c:v>
                </c:pt>
                <c:pt idx="15">
                  <c:v>1560.0557533987951</c:v>
                </c:pt>
                <c:pt idx="16">
                  <c:v>1621.5132999914395</c:v>
                </c:pt>
                <c:pt idx="17">
                  <c:v>1498.6819859461941</c:v>
                </c:pt>
                <c:pt idx="18">
                  <c:v>1477.9350706597036</c:v>
                </c:pt>
                <c:pt idx="19">
                  <c:v>1487.4352253135585</c:v>
                </c:pt>
                <c:pt idx="20">
                  <c:v>1313.5210378412153</c:v>
                </c:pt>
                <c:pt idx="21">
                  <c:v>1306.9642887719403</c:v>
                </c:pt>
                <c:pt idx="22">
                  <c:v>1233.4939249195602</c:v>
                </c:pt>
              </c:numCache>
            </c:numRef>
          </c:val>
        </c:ser>
        <c:ser>
          <c:idx val="6"/>
          <c:order val="6"/>
          <c:tx>
            <c:strRef>
              <c:f>'16.家庭におけるCO2排出量（世帯あたり）'!$Z$45</c:f>
              <c:strCache>
                <c:ptCount val="1"/>
                <c:pt idx="0">
                  <c:v>一般廃棄物</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'16.家庭におけるCO2排出量（世帯あたり）'!$AA$45:$AW$45</c:f>
              <c:numCache>
                <c:formatCode>#,##0;[Red]\-#,##0</c:formatCode>
                <c:ptCount val="23"/>
                <c:pt idx="0">
                  <c:v>226.12927317346373</c:v>
                </c:pt>
                <c:pt idx="1">
                  <c:v>228.69900781068162</c:v>
                </c:pt>
                <c:pt idx="2">
                  <c:v>228.04931787121504</c:v>
                </c:pt>
                <c:pt idx="3">
                  <c:v>224.25651109167651</c:v>
                </c:pt>
                <c:pt idx="4">
                  <c:v>226.86433463597294</c:v>
                </c:pt>
                <c:pt idx="5">
                  <c:v>230.25411406514851</c:v>
                </c:pt>
                <c:pt idx="6">
                  <c:v>233.68209965185955</c:v>
                </c:pt>
                <c:pt idx="7">
                  <c:v>233.82137059486115</c:v>
                </c:pt>
                <c:pt idx="8">
                  <c:v>228.5744308351546</c:v>
                </c:pt>
                <c:pt idx="9">
                  <c:v>229.28284204448076</c:v>
                </c:pt>
                <c:pt idx="10">
                  <c:v>233.94439890050469</c:v>
                </c:pt>
                <c:pt idx="11">
                  <c:v>239.659538188532</c:v>
                </c:pt>
                <c:pt idx="12">
                  <c:v>240.60413806720621</c:v>
                </c:pt>
                <c:pt idx="13">
                  <c:v>241.20936521608147</c:v>
                </c:pt>
                <c:pt idx="14">
                  <c:v>221.54785934082082</c:v>
                </c:pt>
                <c:pt idx="15">
                  <c:v>196.60657623522457</c:v>
                </c:pt>
                <c:pt idx="16">
                  <c:v>172.25861859043636</c:v>
                </c:pt>
                <c:pt idx="17">
                  <c:v>163.02942276848304</c:v>
                </c:pt>
                <c:pt idx="18">
                  <c:v>172.80882268667636</c:v>
                </c:pt>
                <c:pt idx="19">
                  <c:v>160.92689509333789</c:v>
                </c:pt>
                <c:pt idx="20">
                  <c:v>147.34396490081971</c:v>
                </c:pt>
                <c:pt idx="21">
                  <c:v>157.90871556453789</c:v>
                </c:pt>
                <c:pt idx="22">
                  <c:v>165.52773456874488</c:v>
                </c:pt>
              </c:numCache>
            </c:numRef>
          </c:val>
        </c:ser>
        <c:ser>
          <c:idx val="7"/>
          <c:order val="7"/>
          <c:tx>
            <c:strRef>
              <c:f>'16.家庭におけるCO2排出量（世帯あたり）'!$Z$46</c:f>
              <c:strCache>
                <c:ptCount val="1"/>
                <c:pt idx="0">
                  <c:v>水道</c:v>
                </c:pt>
              </c:strCache>
            </c:strRef>
          </c:tx>
          <c:spPr>
            <a:ln>
              <a:solidFill>
                <a:sysClr val="windowText" lastClr="000000"/>
              </a:solidFill>
            </a:ln>
          </c:spPr>
          <c:cat>
            <c:numRef>
              <c:f>'16.家庭におけるCO2排出量（世帯あたり）'!$AA$9:$AW$9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'16.家庭におけるCO2排出量（世帯あたり）'!$AA$46:$AW$46</c:f>
              <c:numCache>
                <c:formatCode>#,##0;[Red]\-#,##0</c:formatCode>
                <c:ptCount val="23"/>
                <c:pt idx="0">
                  <c:v>189.35865726537227</c:v>
                </c:pt>
                <c:pt idx="1">
                  <c:v>187.84750339872164</c:v>
                </c:pt>
                <c:pt idx="2">
                  <c:v>184.1817846518681</c:v>
                </c:pt>
                <c:pt idx="3">
                  <c:v>168.32280668925981</c:v>
                </c:pt>
                <c:pt idx="4">
                  <c:v>169.69673253816848</c:v>
                </c:pt>
                <c:pt idx="5">
                  <c:v>161.61019498609656</c:v>
                </c:pt>
                <c:pt idx="6">
                  <c:v>162.64770873754958</c:v>
                </c:pt>
                <c:pt idx="7">
                  <c:v>157.57152126318934</c:v>
                </c:pt>
                <c:pt idx="8">
                  <c:v>153.30820974491266</c:v>
                </c:pt>
                <c:pt idx="9">
                  <c:v>154.65710246264842</c:v>
                </c:pt>
                <c:pt idx="10">
                  <c:v>149.4917861093937</c:v>
                </c:pt>
                <c:pt idx="11">
                  <c:v>146.27029472802872</c:v>
                </c:pt>
                <c:pt idx="12">
                  <c:v>144.52634281562166</c:v>
                </c:pt>
                <c:pt idx="13">
                  <c:v>140.12978512748131</c:v>
                </c:pt>
                <c:pt idx="14">
                  <c:v>130.52614378600862</c:v>
                </c:pt>
                <c:pt idx="15">
                  <c:v>120.00032273152229</c:v>
                </c:pt>
                <c:pt idx="16">
                  <c:v>112.49012953643155</c:v>
                </c:pt>
                <c:pt idx="17">
                  <c:v>112.69045877653338</c:v>
                </c:pt>
                <c:pt idx="18">
                  <c:v>102.7712356391221</c:v>
                </c:pt>
                <c:pt idx="19">
                  <c:v>102.84214431904311</c:v>
                </c:pt>
                <c:pt idx="20">
                  <c:v>97.823245888619027</c:v>
                </c:pt>
                <c:pt idx="21">
                  <c:v>107.0367558032534</c:v>
                </c:pt>
                <c:pt idx="22">
                  <c:v>118.96253564898383</c:v>
                </c:pt>
              </c:numCache>
            </c:numRef>
          </c:val>
        </c:ser>
        <c:dLbls/>
        <c:gapWidth val="40"/>
        <c:overlap val="100"/>
        <c:axId val="96570752"/>
        <c:axId val="96732288"/>
      </c:barChart>
      <c:lineChart>
        <c:grouping val="standard"/>
        <c:ser>
          <c:idx val="10"/>
          <c:order val="8"/>
          <c:tx>
            <c:strRef>
              <c:f>'16.家庭におけるCO2排出量（世帯あたり）'!$Y$10</c:f>
              <c:strCache>
                <c:ptCount val="1"/>
                <c:pt idx="0">
                  <c:v>合計</c:v>
                </c:pt>
              </c:strCache>
            </c:strRef>
          </c:tx>
          <c:spPr>
            <a:ln>
              <a:noFill/>
            </a:ln>
          </c:spPr>
          <c:marker>
            <c:symbol val="none"/>
          </c:marker>
          <c:dLbls>
            <c:txPr>
              <a:bodyPr rot="-5400000" vert="horz"/>
              <a:lstStyle/>
              <a:p>
                <a:pPr>
                  <a:defRPr>
                    <a:solidFill>
                      <a:sysClr val="windowText" lastClr="000000"/>
                    </a:solidFill>
                  </a:defRPr>
                </a:pPr>
                <a:endParaRPr lang="ja-JP"/>
              </a:p>
            </c:txPr>
            <c:dLblPos val="t"/>
            <c:showVal val="1"/>
          </c:dLbls>
          <c:cat>
            <c:numRef>
              <c:f>'16.家庭におけるCO2排出量（世帯あたり）'!$AA$37:$AW$37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'16.家庭におけるCO2排出量（世帯あたり）'!$AA$10:$AW$10</c:f>
              <c:numCache>
                <c:formatCode>#,##0;[Red]\-#,##0</c:formatCode>
                <c:ptCount val="23"/>
                <c:pt idx="0">
                  <c:v>4823.0502736710687</c:v>
                </c:pt>
                <c:pt idx="1">
                  <c:v>4841.1485429775512</c:v>
                </c:pt>
                <c:pt idx="2">
                  <c:v>5004.6469322739422</c:v>
                </c:pt>
                <c:pt idx="3">
                  <c:v>5052.0939475428604</c:v>
                </c:pt>
                <c:pt idx="4">
                  <c:v>5353.8498850476226</c:v>
                </c:pt>
                <c:pt idx="5">
                  <c:v>5416.0725275272252</c:v>
                </c:pt>
                <c:pt idx="6">
                  <c:v>5372.3301730226258</c:v>
                </c:pt>
                <c:pt idx="7">
                  <c:v>5155.554316894978</c:v>
                </c:pt>
                <c:pt idx="8">
                  <c:v>5092.4376113498129</c:v>
                </c:pt>
                <c:pt idx="9">
                  <c:v>5196.9955151521117</c:v>
                </c:pt>
                <c:pt idx="10">
                  <c:v>5226.3580414053022</c:v>
                </c:pt>
                <c:pt idx="11">
                  <c:v>5157.6575275604382</c:v>
                </c:pt>
                <c:pt idx="12">
                  <c:v>5394.9108844687535</c:v>
                </c:pt>
                <c:pt idx="13">
                  <c:v>5370.2658171847506</c:v>
                </c:pt>
                <c:pt idx="14">
                  <c:v>5336.0328527504671</c:v>
                </c:pt>
                <c:pt idx="15">
                  <c:v>5334.6250311715457</c:v>
                </c:pt>
                <c:pt idx="16">
                  <c:v>5149.9457173981245</c:v>
                </c:pt>
                <c:pt idx="17">
                  <c:v>5250.8008079444635</c:v>
                </c:pt>
                <c:pt idx="18">
                  <c:v>5022.0668259128634</c:v>
                </c:pt>
                <c:pt idx="19">
                  <c:v>4809.001810232131</c:v>
                </c:pt>
                <c:pt idx="20">
                  <c:v>4781.4362605558827</c:v>
                </c:pt>
                <c:pt idx="21">
                  <c:v>5081.3946574843867</c:v>
                </c:pt>
                <c:pt idx="22">
                  <c:v>5274.4998988244479</c:v>
                </c:pt>
              </c:numCache>
            </c:numRef>
          </c:val>
        </c:ser>
        <c:dLbls/>
        <c:marker val="1"/>
        <c:axId val="96570752"/>
        <c:axId val="96732288"/>
      </c:lineChart>
      <c:catAx>
        <c:axId val="96570752"/>
        <c:scaling>
          <c:orientation val="minMax"/>
        </c:scaling>
        <c:axPos val="b"/>
        <c:numFmt formatCode="General" sourceLinked="1"/>
        <c:tickLblPos val="nextTo"/>
        <c:spPr>
          <a:ln>
            <a:solidFill>
              <a:sysClr val="windowText" lastClr="000000"/>
            </a:solidFill>
          </a:ln>
        </c:spPr>
        <c:txPr>
          <a:bodyPr rot="-5400000" vert="horz"/>
          <a:lstStyle/>
          <a:p>
            <a:pPr>
              <a:defRPr sz="1200"/>
            </a:pPr>
            <a:endParaRPr lang="ja-JP"/>
          </a:p>
        </c:txPr>
        <c:crossAx val="96732288"/>
        <c:crosses val="autoZero"/>
        <c:auto val="1"/>
        <c:lblAlgn val="ctr"/>
        <c:lblOffset val="100"/>
      </c:catAx>
      <c:valAx>
        <c:axId val="96732288"/>
        <c:scaling>
          <c:orientation val="minMax"/>
        </c:scaling>
        <c:axPos val="l"/>
        <c:numFmt formatCode="#,##0;[Red]\-#,##0" sourceLinked="1"/>
        <c:tickLblPos val="nextTo"/>
        <c:spPr>
          <a:ln>
            <a:solidFill>
              <a:sysClr val="windowText" lastClr="000000"/>
            </a:solidFill>
          </a:ln>
        </c:spPr>
        <c:txPr>
          <a:bodyPr/>
          <a:lstStyle/>
          <a:p>
            <a:pPr>
              <a:defRPr sz="1200"/>
            </a:pPr>
            <a:endParaRPr lang="ja-JP"/>
          </a:p>
        </c:txPr>
        <c:crossAx val="96570752"/>
        <c:crosses val="autoZero"/>
        <c:crossBetween val="between"/>
      </c:valAx>
    </c:plotArea>
    <c:legend>
      <c:legendPos val="r"/>
      <c:legendEntry>
        <c:idx val="8"/>
        <c:delete val="1"/>
      </c:legendEntry>
      <c:layout>
        <c:manualLayout>
          <c:xMode val="edge"/>
          <c:yMode val="edge"/>
          <c:x val="0.84815217542251653"/>
          <c:y val="0.35657783517801017"/>
          <c:w val="0.15008415614714837"/>
          <c:h val="0.36304443426053229"/>
        </c:manualLayout>
      </c:layout>
      <c:txPr>
        <a:bodyPr/>
        <a:lstStyle/>
        <a:p>
          <a:pPr>
            <a:defRPr sz="1100"/>
          </a:pPr>
          <a:endParaRPr lang="ja-JP"/>
        </a:p>
      </c:txPr>
    </c:legend>
    <c:plotVisOnly val="1"/>
    <c:dispBlanksAs val="gap"/>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600"/>
            </a:pPr>
            <a:r>
              <a:rPr lang="en-US" altLang="ja-JP" sz="1600" b="1"/>
              <a:t>2012</a:t>
            </a:r>
            <a:r>
              <a:rPr lang="ja-JP" altLang="ja-JP" sz="1600" b="1"/>
              <a:t>年度の家庭からの</a:t>
            </a:r>
            <a:r>
              <a:rPr lang="en-US" altLang="ja-JP" sz="1600" b="1"/>
              <a:t>CO</a:t>
            </a:r>
            <a:r>
              <a:rPr lang="en-US" altLang="ja-JP" sz="1600" b="1" baseline="-25000"/>
              <a:t>2</a:t>
            </a:r>
            <a:r>
              <a:rPr lang="ja-JP" altLang="ja-JP" sz="1600" b="1"/>
              <a:t>排出量（燃料種別）</a:t>
            </a:r>
            <a:endParaRPr lang="ja-JP" altLang="ja-JP" sz="1600"/>
          </a:p>
        </c:rich>
      </c:tx>
    </c:title>
    <c:plotArea>
      <c:layout>
        <c:manualLayout>
          <c:layoutTarget val="inner"/>
          <c:xMode val="edge"/>
          <c:yMode val="edge"/>
          <c:x val="0.19525240740740743"/>
          <c:y val="0.14517629629629633"/>
          <c:w val="0.62656611111111116"/>
          <c:h val="0.62656611111111116"/>
        </c:manualLayout>
      </c:layout>
      <c:doughnutChart>
        <c:varyColors val="1"/>
        <c:ser>
          <c:idx val="0"/>
          <c:order val="0"/>
          <c:spPr>
            <a:ln>
              <a:solidFill>
                <a:schemeClr val="tx1"/>
              </a:solidFill>
            </a:ln>
          </c:spPr>
          <c:dPt>
            <c:idx val="0"/>
          </c:dPt>
          <c:dPt>
            <c:idx val="1"/>
          </c:dPt>
          <c:dPt>
            <c:idx val="2"/>
          </c:dPt>
          <c:dPt>
            <c:idx val="3"/>
          </c:dPt>
          <c:dPt>
            <c:idx val="4"/>
          </c:dPt>
          <c:dPt>
            <c:idx val="5"/>
          </c:dPt>
          <c:dPt>
            <c:idx val="6"/>
          </c:dPt>
          <c:dPt>
            <c:idx val="7"/>
          </c:dPt>
          <c:dPt>
            <c:idx val="8"/>
          </c:dPt>
          <c:dPt>
            <c:idx val="9"/>
          </c:dPt>
          <c:dLbls>
            <c:dLbl>
              <c:idx val="0"/>
              <c:layout>
                <c:manualLayout>
                  <c:x val="7.5297023809523828E-2"/>
                  <c:y val="-0.12892043650793655"/>
                </c:manualLayout>
              </c:layout>
              <c:showVal val="1"/>
              <c:showCatName val="1"/>
            </c:dLbl>
            <c:dLbl>
              <c:idx val="6"/>
              <c:layout>
                <c:manualLayout>
                  <c:x val="-1.7638888888888867E-2"/>
                  <c:y val="0"/>
                </c:manualLayout>
              </c:layout>
              <c:showVal val="1"/>
              <c:showCatName val="1"/>
            </c:dLbl>
            <c:dLbl>
              <c:idx val="7"/>
              <c:layout>
                <c:manualLayout>
                  <c:x val="-9.5721346519996739E-2"/>
                  <c:y val="-8.9165431811798451E-2"/>
                </c:manualLayout>
              </c:layout>
              <c:showVal val="1"/>
              <c:showCatName val="1"/>
            </c:dLbl>
            <c:dLbl>
              <c:idx val="8"/>
              <c:layout>
                <c:manualLayout>
                  <c:x val="-2.2380067504729758E-2"/>
                  <c:y val="-9.0772495121193772E-3"/>
                </c:manualLayout>
              </c:layout>
              <c:showVal val="1"/>
              <c:showCatName val="1"/>
            </c:dLbl>
            <c:dLbl>
              <c:idx val="9"/>
              <c:layout>
                <c:manualLayout>
                  <c:x val="-2.2396626984126988E-2"/>
                  <c:y val="-0.10173015873015873"/>
                </c:manualLayout>
              </c:layout>
              <c:showVal val="1"/>
              <c:showCatName val="1"/>
            </c:dLbl>
            <c:txPr>
              <a:bodyPr/>
              <a:lstStyle/>
              <a:p>
                <a:pPr>
                  <a:defRPr sz="1100"/>
                </a:pPr>
                <a:endParaRPr lang="ja-JP"/>
              </a:p>
            </c:txPr>
            <c:showVal val="1"/>
            <c:showCatName val="1"/>
          </c:dLbls>
          <c:cat>
            <c:strRef>
              <c:f>'17.家庭におけるCO2排出量（一人あたり）'!$Z$25:$Z$34</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'17.家庭におけるCO2排出量（一人あたり）'!$AW$25:$AW$34</c:f>
              <c:numCache>
                <c:formatCode>0.0%</c:formatCode>
                <c:ptCount val="10"/>
                <c:pt idx="0">
                  <c:v>0</c:v>
                </c:pt>
                <c:pt idx="1">
                  <c:v>8.5039462463911822E-2</c:v>
                </c:pt>
                <c:pt idx="2">
                  <c:v>4.3870139739364829E-2</c:v>
                </c:pt>
                <c:pt idx="3">
                  <c:v>7.5217747441534102E-2</c:v>
                </c:pt>
                <c:pt idx="4">
                  <c:v>0.50783316076252194</c:v>
                </c:pt>
                <c:pt idx="5">
                  <c:v>2.426890892474067E-4</c:v>
                </c:pt>
                <c:pt idx="6">
                  <c:v>0.22713136043155163</c:v>
                </c:pt>
                <c:pt idx="7">
                  <c:v>6.728521752629329E-3</c:v>
                </c:pt>
                <c:pt idx="8">
                  <c:v>3.1382640580889347E-2</c:v>
                </c:pt>
                <c:pt idx="9">
                  <c:v>2.2554277738349664E-2</c:v>
                </c:pt>
              </c:numCache>
            </c:numRef>
          </c:val>
        </c:ser>
        <c:dLbls/>
        <c:firstSliceAng val="0"/>
        <c:holeSize val="50"/>
      </c:doughnutChart>
      <c:spPr>
        <a:noFill/>
        <a:ln w="25400">
          <a:noFill/>
        </a:ln>
      </c:spPr>
    </c:plotArea>
    <c:plotVisOnly val="1"/>
    <c:dispBlanksAs val="zero"/>
  </c:chart>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4991364421416258E-2"/>
          <c:y val="0"/>
          <c:w val="0.87737478411053549"/>
          <c:h val="0"/>
        </c:manualLayout>
      </c:layout>
      <c:lineChart>
        <c:grouping val="standard"/>
        <c:ser>
          <c:idx val="1"/>
          <c:order val="0"/>
          <c:tx>
            <c:strRef>
              <c:f>'2.CO2-Sector'!#REF!</c:f>
              <c:strCache>
                <c:ptCount val="1"/>
                <c:pt idx="0">
                  <c:v>#REF!</c:v>
                </c:pt>
              </c:strCache>
            </c:strRef>
          </c:tx>
          <c:spPr>
            <a:ln w="12700">
              <a:solidFill>
                <a:srgbClr val="000000"/>
              </a:solidFill>
              <a:prstDash val="solid"/>
            </a:ln>
          </c:spPr>
          <c:marker>
            <c:symbol val="square"/>
            <c:size val="7"/>
            <c:spPr>
              <a:solidFill>
                <a:srgbClr val="000000"/>
              </a:solidFill>
              <a:ln>
                <a:solidFill>
                  <a:srgbClr val="000000"/>
                </a:solidFill>
                <a:prstDash val="solid"/>
              </a:ln>
            </c:spPr>
          </c:marker>
          <c:cat>
            <c:numRef>
              <c:f>'2.CO2-Sector'!#REF!</c:f>
              <c:numCache>
                <c:formatCode>General</c:formatCode>
                <c:ptCount val="1"/>
                <c:pt idx="0">
                  <c:v>1</c:v>
                </c:pt>
              </c:numCache>
            </c:numRef>
          </c:cat>
          <c:val>
            <c:numRef>
              <c:f>'2.CO2-Sector'!#REF!</c:f>
              <c:numCache>
                <c:formatCode>General</c:formatCode>
                <c:ptCount val="1"/>
                <c:pt idx="0">
                  <c:v>1</c:v>
                </c:pt>
              </c:numCache>
            </c:numRef>
          </c:val>
        </c:ser>
        <c:ser>
          <c:idx val="2"/>
          <c:order val="1"/>
          <c:tx>
            <c:strRef>
              <c:f>'2.CO2-Sector'!#REF!</c:f>
              <c:strCache>
                <c:ptCount val="1"/>
                <c:pt idx="0">
                  <c:v>#REF!</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cat>
            <c:numRef>
              <c:f>'2.CO2-Sector'!#REF!</c:f>
              <c:numCache>
                <c:formatCode>General</c:formatCode>
                <c:ptCount val="1"/>
                <c:pt idx="0">
                  <c:v>1</c:v>
                </c:pt>
              </c:numCache>
            </c:numRef>
          </c:cat>
          <c:val>
            <c:numRef>
              <c:f>'2.CO2-Sector'!#REF!</c:f>
              <c:numCache>
                <c:formatCode>General</c:formatCode>
                <c:ptCount val="1"/>
                <c:pt idx="0">
                  <c:v>1</c:v>
                </c:pt>
              </c:numCache>
            </c:numRef>
          </c:val>
        </c:ser>
        <c:ser>
          <c:idx val="3"/>
          <c:order val="2"/>
          <c:tx>
            <c:strRef>
              <c:f>'2.CO2-Sector'!#REF!</c:f>
              <c:strCache>
                <c:ptCount val="1"/>
                <c:pt idx="0">
                  <c:v>#REF!</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cat>
            <c:numRef>
              <c:f>'2.CO2-Sector'!#REF!</c:f>
              <c:numCache>
                <c:formatCode>General</c:formatCode>
                <c:ptCount val="1"/>
                <c:pt idx="0">
                  <c:v>1</c:v>
                </c:pt>
              </c:numCache>
            </c:numRef>
          </c:cat>
          <c:val>
            <c:numRef>
              <c:f>'2.CO2-Sector'!#REF!</c:f>
              <c:numCache>
                <c:formatCode>General</c:formatCode>
                <c:ptCount val="1"/>
                <c:pt idx="0">
                  <c:v>1</c:v>
                </c:pt>
              </c:numCache>
            </c:numRef>
          </c:val>
        </c:ser>
        <c:dLbls/>
        <c:marker val="1"/>
        <c:axId val="120851456"/>
        <c:axId val="67642112"/>
      </c:lineChart>
      <c:catAx>
        <c:axId val="120851456"/>
        <c:scaling>
          <c:orientation val="minMax"/>
        </c:scaling>
        <c:axPos val="b"/>
        <c:numFmt formatCode="General" sourceLinked="1"/>
        <c:majorTickMark val="in"/>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67642112"/>
        <c:crosses val="autoZero"/>
        <c:auto val="1"/>
        <c:lblAlgn val="ctr"/>
        <c:lblOffset val="100"/>
        <c:tickLblSkip val="1"/>
        <c:tickMarkSkip val="1"/>
      </c:catAx>
      <c:valAx>
        <c:axId val="67642112"/>
        <c:scaling>
          <c:orientation val="minMax"/>
          <c:min val="150"/>
        </c:scaling>
        <c:axPos val="l"/>
        <c:majorGridlines>
          <c:spPr>
            <a:ln w="3175">
              <a:solidFill>
                <a:srgbClr val="000000"/>
              </a:solidFill>
              <a:prstDash val="sysDash"/>
            </a:ln>
          </c:spPr>
        </c:majorGridlines>
        <c:numFmt formatCode="General" sourceLinked="1"/>
        <c:majorTickMark val="in"/>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20851456"/>
        <c:crosses val="autoZero"/>
        <c:crossBetween val="between"/>
        <c:majorUnit val="50"/>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a:t>家庭からの</a:t>
            </a:r>
            <a:r>
              <a:rPr lang="en-US" altLang="ja-JP" sz="1600"/>
              <a:t>CO</a:t>
            </a:r>
            <a:r>
              <a:rPr lang="en-US" altLang="ja-JP" sz="1600" baseline="-25000"/>
              <a:t>2</a:t>
            </a:r>
            <a:r>
              <a:rPr lang="ja-JP" altLang="ja-JP" sz="1600"/>
              <a:t>排出量（燃料種別）</a:t>
            </a:r>
          </a:p>
        </c:rich>
      </c:tx>
    </c:title>
    <c:plotArea>
      <c:layout>
        <c:manualLayout>
          <c:layoutTarget val="inner"/>
          <c:xMode val="edge"/>
          <c:yMode val="edge"/>
          <c:x val="0.12037541666666668"/>
          <c:y val="0.1320487037037037"/>
          <c:w val="0.72339680555555563"/>
          <c:h val="0.6660614814814817"/>
        </c:manualLayout>
      </c:layout>
      <c:barChart>
        <c:barDir val="col"/>
        <c:grouping val="stacked"/>
        <c:ser>
          <c:idx val="0"/>
          <c:order val="0"/>
          <c:tx>
            <c:strRef>
              <c:f>'17.家庭におけるCO2排出量（一人あたり）'!$Z$11</c:f>
              <c:strCache>
                <c:ptCount val="1"/>
                <c:pt idx="0">
                  <c:v>石炭等</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'17.家庭におけるCO2排出量（一人あたり）'!$AA$11:$AW$11</c:f>
              <c:numCache>
                <c:formatCode>#,##0;[Red]\-#,##0</c:formatCode>
                <c:ptCount val="23"/>
                <c:pt idx="0">
                  <c:v>2.5094841602840035</c:v>
                </c:pt>
                <c:pt idx="1">
                  <c:v>2.2192863354646981</c:v>
                </c:pt>
                <c:pt idx="2">
                  <c:v>2.961854138992666</c:v>
                </c:pt>
                <c:pt idx="3">
                  <c:v>2.4606126931457561</c:v>
                </c:pt>
                <c:pt idx="4">
                  <c:v>1.7966329280478188</c:v>
                </c:pt>
                <c:pt idx="5">
                  <c:v>1.4040763602188022</c:v>
                </c:pt>
                <c:pt idx="6">
                  <c:v>2.0215125336654509</c:v>
                </c:pt>
                <c:pt idx="7">
                  <c:v>1.6489152051259979</c:v>
                </c:pt>
                <c:pt idx="8">
                  <c:v>1.0575174794409079</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er>
        <c:ser>
          <c:idx val="1"/>
          <c:order val="1"/>
          <c:tx>
            <c:strRef>
              <c:f>'17.家庭におけるCO2排出量（一人あたり）'!$Z$12</c:f>
              <c:strCache>
                <c:ptCount val="1"/>
                <c:pt idx="0">
                  <c:v>灯油</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'17.家庭におけるCO2排出量（一人あたり）'!$AA$12:$AW$12</c:f>
              <c:numCache>
                <c:formatCode>#,##0;[Red]\-#,##0</c:formatCode>
                <c:ptCount val="23"/>
                <c:pt idx="0">
                  <c:v>207.68336374375974</c:v>
                </c:pt>
                <c:pt idx="1">
                  <c:v>202.12507465761118</c:v>
                </c:pt>
                <c:pt idx="2">
                  <c:v>219.88729753418914</c:v>
                </c:pt>
                <c:pt idx="3">
                  <c:v>236.8894824658102</c:v>
                </c:pt>
                <c:pt idx="4">
                  <c:v>221.07262819336998</c:v>
                </c:pt>
                <c:pt idx="5">
                  <c:v>245.08410882693158</c:v>
                </c:pt>
                <c:pt idx="6">
                  <c:v>238.08152029214412</c:v>
                </c:pt>
                <c:pt idx="7">
                  <c:v>234.06020065483162</c:v>
                </c:pt>
                <c:pt idx="8">
                  <c:v>228.20654477559802</c:v>
                </c:pt>
                <c:pt idx="9">
                  <c:v>240.55984747392705</c:v>
                </c:pt>
                <c:pt idx="10">
                  <c:v>255.65898686228837</c:v>
                </c:pt>
                <c:pt idx="11">
                  <c:v>235.95923616675287</c:v>
                </c:pt>
                <c:pt idx="12">
                  <c:v>250.2895900643546</c:v>
                </c:pt>
                <c:pt idx="13">
                  <c:v>220.53264464405478</c:v>
                </c:pt>
                <c:pt idx="14">
                  <c:v>230.27050275689115</c:v>
                </c:pt>
                <c:pt idx="15">
                  <c:v>249.58232450002282</c:v>
                </c:pt>
                <c:pt idx="16">
                  <c:v>221.33454572207114</c:v>
                </c:pt>
                <c:pt idx="17">
                  <c:v>210.69557858680338</c:v>
                </c:pt>
                <c:pt idx="18">
                  <c:v>194.40519726303728</c:v>
                </c:pt>
                <c:pt idx="19">
                  <c:v>189.99803443458214</c:v>
                </c:pt>
                <c:pt idx="20">
                  <c:v>205.61299035500696</c:v>
                </c:pt>
                <c:pt idx="21">
                  <c:v>198.90944181321868</c:v>
                </c:pt>
                <c:pt idx="22">
                  <c:v>190.54930636812199</c:v>
                </c:pt>
              </c:numCache>
            </c:numRef>
          </c:val>
        </c:ser>
        <c:ser>
          <c:idx val="2"/>
          <c:order val="2"/>
          <c:tx>
            <c:strRef>
              <c:f>'17.家庭におけるCO2排出量（一人あたり）'!$Z$13</c:f>
              <c:strCache>
                <c:ptCount val="1"/>
                <c:pt idx="0">
                  <c:v>LPG</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'17.家庭におけるCO2排出量（一人あたり）'!$AA$13:$AW$13</c:f>
              <c:numCache>
                <c:formatCode>#,##0;[Red]\-#,##0</c:formatCode>
                <c:ptCount val="23"/>
                <c:pt idx="0">
                  <c:v>104.60449274424617</c:v>
                </c:pt>
                <c:pt idx="1">
                  <c:v>105.89196852533961</c:v>
                </c:pt>
                <c:pt idx="2">
                  <c:v>107.197856716026</c:v>
                </c:pt>
                <c:pt idx="3">
                  <c:v>116.29699386582398</c:v>
                </c:pt>
                <c:pt idx="4">
                  <c:v>116.59433212971584</c:v>
                </c:pt>
                <c:pt idx="5">
                  <c:v>117.53350372314189</c:v>
                </c:pt>
                <c:pt idx="6">
                  <c:v>119.27559868057971</c:v>
                </c:pt>
                <c:pt idx="7">
                  <c:v>116.55795940907522</c:v>
                </c:pt>
                <c:pt idx="8">
                  <c:v>119.85862770582112</c:v>
                </c:pt>
                <c:pt idx="9">
                  <c:v>119.20768622456536</c:v>
                </c:pt>
                <c:pt idx="10">
                  <c:v>119.30392189987413</c:v>
                </c:pt>
                <c:pt idx="11">
                  <c:v>113.90143299357567</c:v>
                </c:pt>
                <c:pt idx="12">
                  <c:v>114.10527841524933</c:v>
                </c:pt>
                <c:pt idx="13">
                  <c:v>119.30202880943251</c:v>
                </c:pt>
                <c:pt idx="14">
                  <c:v>108.36547686507807</c:v>
                </c:pt>
                <c:pt idx="15">
                  <c:v>107.25853345914678</c:v>
                </c:pt>
                <c:pt idx="16">
                  <c:v>105.63323636869728</c:v>
                </c:pt>
                <c:pt idx="17">
                  <c:v>108.59819135684079</c:v>
                </c:pt>
                <c:pt idx="18">
                  <c:v>100.11220891222433</c:v>
                </c:pt>
                <c:pt idx="19">
                  <c:v>96.282298093904913</c:v>
                </c:pt>
                <c:pt idx="20">
                  <c:v>102.29656674112847</c:v>
                </c:pt>
                <c:pt idx="21">
                  <c:v>92.531226786014869</c:v>
                </c:pt>
                <c:pt idx="22">
                  <c:v>98.300535485581634</c:v>
                </c:pt>
              </c:numCache>
            </c:numRef>
          </c:val>
        </c:ser>
        <c:ser>
          <c:idx val="3"/>
          <c:order val="3"/>
          <c:tx>
            <c:strRef>
              <c:f>'17.家庭におけるCO2排出量（一人あたり）'!$Z$14</c:f>
              <c:strCache>
                <c:ptCount val="1"/>
                <c:pt idx="0">
                  <c:v>都市ガス</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'17.家庭におけるCO2排出量（一人あたり）'!$AA$14:$AW$14</c:f>
              <c:numCache>
                <c:formatCode>#,##0;[Red]\-#,##0</c:formatCode>
                <c:ptCount val="23"/>
                <c:pt idx="0">
                  <c:v>143.64320570585329</c:v>
                </c:pt>
                <c:pt idx="1">
                  <c:v>150.52763638311595</c:v>
                </c:pt>
                <c:pt idx="2">
                  <c:v>155.91596619441768</c:v>
                </c:pt>
                <c:pt idx="3">
                  <c:v>164.10415576541945</c:v>
                </c:pt>
                <c:pt idx="4">
                  <c:v>152.99542594865079</c:v>
                </c:pt>
                <c:pt idx="5">
                  <c:v>164.13278972621632</c:v>
                </c:pt>
                <c:pt idx="6">
                  <c:v>165.78987334954735</c:v>
                </c:pt>
                <c:pt idx="7">
                  <c:v>162.81540414732154</c:v>
                </c:pt>
                <c:pt idx="8">
                  <c:v>161.50083438667525</c:v>
                </c:pt>
                <c:pt idx="9">
                  <c:v>165.45258242671312</c:v>
                </c:pt>
                <c:pt idx="10">
                  <c:v>168.33222572846839</c:v>
                </c:pt>
                <c:pt idx="11">
                  <c:v>165.15804162758201</c:v>
                </c:pt>
                <c:pt idx="12">
                  <c:v>169.8879354749609</c:v>
                </c:pt>
                <c:pt idx="13">
                  <c:v>169.84795431476402</c:v>
                </c:pt>
                <c:pt idx="14">
                  <c:v>164.9263007055163</c:v>
                </c:pt>
                <c:pt idx="15">
                  <c:v>172.10749035862975</c:v>
                </c:pt>
                <c:pt idx="16">
                  <c:v>169.24462785012844</c:v>
                </c:pt>
                <c:pt idx="17">
                  <c:v>169.56823311084921</c:v>
                </c:pt>
                <c:pt idx="18">
                  <c:v>166.29860334636436</c:v>
                </c:pt>
                <c:pt idx="19">
                  <c:v>165.10330310714255</c:v>
                </c:pt>
                <c:pt idx="20">
                  <c:v>169.01548439204788</c:v>
                </c:pt>
                <c:pt idx="21">
                  <c:v>169.76233720803626</c:v>
                </c:pt>
                <c:pt idx="22">
                  <c:v>168.54162980674138</c:v>
                </c:pt>
              </c:numCache>
            </c:numRef>
          </c:val>
        </c:ser>
        <c:ser>
          <c:idx val="4"/>
          <c:order val="4"/>
          <c:tx>
            <c:strRef>
              <c:f>'17.家庭におけるCO2排出量（一人あたり）'!$Z$15</c:f>
              <c:strCache>
                <c:ptCount val="1"/>
                <c:pt idx="0">
                  <c:v>電力</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'17.家庭におけるCO2排出量（一人あたり）'!$AA$15:$AW$15</c:f>
              <c:numCache>
                <c:formatCode>#,##0;[Red]\-#,##0</c:formatCode>
                <c:ptCount val="23"/>
                <c:pt idx="0">
                  <c:v>571.75738397954308</c:v>
                </c:pt>
                <c:pt idx="1">
                  <c:v>580.93966322085498</c:v>
                </c:pt>
                <c:pt idx="2">
                  <c:v>608.32452855237796</c:v>
                </c:pt>
                <c:pt idx="3">
                  <c:v>583.41802712992205</c:v>
                </c:pt>
                <c:pt idx="4">
                  <c:v>664.54466459610762</c:v>
                </c:pt>
                <c:pt idx="5">
                  <c:v>650.64613592042656</c:v>
                </c:pt>
                <c:pt idx="6">
                  <c:v>648.74311206996754</c:v>
                </c:pt>
                <c:pt idx="7">
                  <c:v>628.22244761392153</c:v>
                </c:pt>
                <c:pt idx="8">
                  <c:v>626.82962309762695</c:v>
                </c:pt>
                <c:pt idx="9">
                  <c:v>673.53142451273106</c:v>
                </c:pt>
                <c:pt idx="10">
                  <c:v>697.31017211864707</c:v>
                </c:pt>
                <c:pt idx="11">
                  <c:v>691.88745961172197</c:v>
                </c:pt>
                <c:pt idx="12">
                  <c:v>762.87693950798177</c:v>
                </c:pt>
                <c:pt idx="13">
                  <c:v>801.66779565503896</c:v>
                </c:pt>
                <c:pt idx="14">
                  <c:v>807.11247838231714</c:v>
                </c:pt>
                <c:pt idx="15">
                  <c:v>834.02485342951775</c:v>
                </c:pt>
                <c:pt idx="16">
                  <c:v>799.22343215129536</c:v>
                </c:pt>
                <c:pt idx="17">
                  <c:v>914.6722935563497</c:v>
                </c:pt>
                <c:pt idx="18">
                  <c:v>873.88419692847924</c:v>
                </c:pt>
                <c:pt idx="19">
                  <c:v>810.97447044532908</c:v>
                </c:pt>
                <c:pt idx="20">
                  <c:v>865.5119730686589</c:v>
                </c:pt>
                <c:pt idx="21">
                  <c:v>1015.1851097157512</c:v>
                </c:pt>
                <c:pt idx="22">
                  <c:v>1137.9100211868652</c:v>
                </c:pt>
              </c:numCache>
            </c:numRef>
          </c:val>
        </c:ser>
        <c:ser>
          <c:idx val="5"/>
          <c:order val="5"/>
          <c:tx>
            <c:strRef>
              <c:f>'17.家庭におけるCO2排出量（一人あたり）'!$Z$16</c:f>
              <c:strCache>
                <c:ptCount val="1"/>
                <c:pt idx="0">
                  <c:v>熱</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'17.家庭におけるCO2排出量（一人あたり）'!$AA$16:$AW$16</c:f>
              <c:numCache>
                <c:formatCode>#,##0;[Red]\-#,##0</c:formatCode>
                <c:ptCount val="23"/>
                <c:pt idx="0">
                  <c:v>0.86227567425336382</c:v>
                </c:pt>
                <c:pt idx="1">
                  <c:v>0.76576277007659621</c:v>
                </c:pt>
                <c:pt idx="2">
                  <c:v>0.77893477601211492</c:v>
                </c:pt>
                <c:pt idx="3">
                  <c:v>0.7364665906062412</c:v>
                </c:pt>
                <c:pt idx="4">
                  <c:v>0.68967363460912701</c:v>
                </c:pt>
                <c:pt idx="5">
                  <c:v>0.65749534460910541</c:v>
                </c:pt>
                <c:pt idx="6">
                  <c:v>0.62652221994353852</c:v>
                </c:pt>
                <c:pt idx="7">
                  <c:v>0.57603669830111059</c:v>
                </c:pt>
                <c:pt idx="8">
                  <c:v>0.56605470482262288</c:v>
                </c:pt>
                <c:pt idx="9">
                  <c:v>0.57633973381253012</c:v>
                </c:pt>
                <c:pt idx="10">
                  <c:v>0.56752393174794979</c:v>
                </c:pt>
                <c:pt idx="11">
                  <c:v>0.53348239912980167</c:v>
                </c:pt>
                <c:pt idx="12">
                  <c:v>0.55959421887527117</c:v>
                </c:pt>
                <c:pt idx="13">
                  <c:v>0.57096183641630072</c:v>
                </c:pt>
                <c:pt idx="14">
                  <c:v>0.55254823058682889</c:v>
                </c:pt>
                <c:pt idx="15">
                  <c:v>0.5868497832442342</c:v>
                </c:pt>
                <c:pt idx="16">
                  <c:v>0.55667623022558166</c:v>
                </c:pt>
                <c:pt idx="17">
                  <c:v>0.59603234855909859</c:v>
                </c:pt>
                <c:pt idx="18">
                  <c:v>0.56856646349396045</c:v>
                </c:pt>
                <c:pt idx="19">
                  <c:v>0.52627569361644067</c:v>
                </c:pt>
                <c:pt idx="20">
                  <c:v>0.52355894063168129</c:v>
                </c:pt>
                <c:pt idx="21">
                  <c:v>0.54539908889003053</c:v>
                </c:pt>
                <c:pt idx="22">
                  <c:v>0.54379738863976534</c:v>
                </c:pt>
              </c:numCache>
            </c:numRef>
          </c:val>
        </c:ser>
        <c:ser>
          <c:idx val="6"/>
          <c:order val="6"/>
          <c:tx>
            <c:strRef>
              <c:f>'17.家庭におけるCO2排出量（一人あたり）'!$Z$17</c:f>
              <c:strCache>
                <c:ptCount val="1"/>
                <c:pt idx="0">
                  <c:v>ガソリン</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'17.家庭におけるCO2排出量（一人あたり）'!$AA$17:$AW$17</c:f>
              <c:numCache>
                <c:formatCode>#,##0;[Red]\-#,##0</c:formatCode>
                <c:ptCount val="23"/>
                <c:pt idx="0">
                  <c:v>391.99433312596079</c:v>
                </c:pt>
                <c:pt idx="1">
                  <c:v>396.48396841379241</c:v>
                </c:pt>
                <c:pt idx="2">
                  <c:v>412.03130118803574</c:v>
                </c:pt>
                <c:pt idx="3">
                  <c:v>435.40125703284366</c:v>
                </c:pt>
                <c:pt idx="4">
                  <c:v>488.60908588955232</c:v>
                </c:pt>
                <c:pt idx="5">
                  <c:v>502.32423429016603</c:v>
                </c:pt>
                <c:pt idx="6">
                  <c:v>507.57179056540963</c:v>
                </c:pt>
                <c:pt idx="7">
                  <c:v>491.12445587234004</c:v>
                </c:pt>
                <c:pt idx="8">
                  <c:v>501.33862861893482</c:v>
                </c:pt>
                <c:pt idx="9">
                  <c:v>503.84599869185149</c:v>
                </c:pt>
                <c:pt idx="10">
                  <c:v>503.27655618087431</c:v>
                </c:pt>
                <c:pt idx="11">
                  <c:v>527.29538921759581</c:v>
                </c:pt>
                <c:pt idx="12">
                  <c:v>555.28288566596291</c:v>
                </c:pt>
                <c:pt idx="13">
                  <c:v>561.89320285735278</c:v>
                </c:pt>
                <c:pt idx="14">
                  <c:v>584.04917264903168</c:v>
                </c:pt>
                <c:pt idx="15">
                  <c:v>573.97606871523442</c:v>
                </c:pt>
                <c:pt idx="16">
                  <c:v>612.66787517755756</c:v>
                </c:pt>
                <c:pt idx="17">
                  <c:v>577.82656928250071</c:v>
                </c:pt>
                <c:pt idx="18">
                  <c:v>581.4231501833807</c:v>
                </c:pt>
                <c:pt idx="19">
                  <c:v>595.30245728801219</c:v>
                </c:pt>
                <c:pt idx="20">
                  <c:v>531.19247967621823</c:v>
                </c:pt>
                <c:pt idx="21">
                  <c:v>532.94054403104417</c:v>
                </c:pt>
                <c:pt idx="22">
                  <c:v>508.93693269811854</c:v>
                </c:pt>
              </c:numCache>
            </c:numRef>
          </c:val>
        </c:ser>
        <c:ser>
          <c:idx val="7"/>
          <c:order val="7"/>
          <c:tx>
            <c:strRef>
              <c:f>'17.家庭におけるCO2排出量（一人あたり）'!$Z$18</c:f>
              <c:strCache>
                <c:ptCount val="1"/>
                <c:pt idx="0">
                  <c:v>軽油</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'17.家庭におけるCO2排出量（一人あたり）'!$AA$18:$AW$18</c:f>
              <c:numCache>
                <c:formatCode>#,##0;[Red]\-#,##0</c:formatCode>
                <c:ptCount val="23"/>
                <c:pt idx="0">
                  <c:v>44.450565313132827</c:v>
                </c:pt>
                <c:pt idx="1">
                  <c:v>51.260740061327297</c:v>
                </c:pt>
                <c:pt idx="2">
                  <c:v>58.201870661492549</c:v>
                </c:pt>
                <c:pt idx="3">
                  <c:v>67.237841136203443</c:v>
                </c:pt>
                <c:pt idx="4">
                  <c:v>81.747652292599938</c:v>
                </c:pt>
                <c:pt idx="5">
                  <c:v>88.143142288544382</c:v>
                </c:pt>
                <c:pt idx="6">
                  <c:v>90.340815033714932</c:v>
                </c:pt>
                <c:pt idx="7">
                  <c:v>83.17621690166807</c:v>
                </c:pt>
                <c:pt idx="8">
                  <c:v>79.790477414750356</c:v>
                </c:pt>
                <c:pt idx="9">
                  <c:v>75.563844361036885</c:v>
                </c:pt>
                <c:pt idx="10">
                  <c:v>64.879626661438891</c:v>
                </c:pt>
                <c:pt idx="11">
                  <c:v>64.847908767338481</c:v>
                </c:pt>
                <c:pt idx="12">
                  <c:v>58.302878435925606</c:v>
                </c:pt>
                <c:pt idx="13">
                  <c:v>50.774459524884854</c:v>
                </c:pt>
                <c:pt idx="14">
                  <c:v>48.498712430207846</c:v>
                </c:pt>
                <c:pt idx="15">
                  <c:v>41.192481565384504</c:v>
                </c:pt>
                <c:pt idx="16">
                  <c:v>35.197120121376891</c:v>
                </c:pt>
                <c:pt idx="17">
                  <c:v>27.496601612780488</c:v>
                </c:pt>
                <c:pt idx="18">
                  <c:v>22.3429001137313</c:v>
                </c:pt>
                <c:pt idx="19">
                  <c:v>19.015098728887686</c:v>
                </c:pt>
                <c:pt idx="20">
                  <c:v>16.168641873722493</c:v>
                </c:pt>
                <c:pt idx="21">
                  <c:v>17.083011262982076</c:v>
                </c:pt>
                <c:pt idx="22">
                  <c:v>15.076708103492892</c:v>
                </c:pt>
              </c:numCache>
            </c:numRef>
          </c:val>
        </c:ser>
        <c:ser>
          <c:idx val="8"/>
          <c:order val="8"/>
          <c:tx>
            <c:strRef>
              <c:f>'17.家庭におけるCO2排出量（一人あたり）'!$Z$19</c:f>
              <c:strCache>
                <c:ptCount val="1"/>
                <c:pt idx="0">
                  <c:v>一般廃棄物</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'17.家庭におけるCO2排出量（一人あたり）'!$AA$19:$AW$19</c:f>
              <c:numCache>
                <c:formatCode>#,##0;[Red]\-#,##0</c:formatCode>
                <c:ptCount val="23"/>
                <c:pt idx="0">
                  <c:v>75.290112040389303</c:v>
                </c:pt>
                <c:pt idx="1">
                  <c:v>77.026246368051318</c:v>
                </c:pt>
                <c:pt idx="2">
                  <c:v>77.729352372161983</c:v>
                </c:pt>
                <c:pt idx="3">
                  <c:v>77.320959072632405</c:v>
                </c:pt>
                <c:pt idx="4">
                  <c:v>79.082125242596547</c:v>
                </c:pt>
                <c:pt idx="5">
                  <c:v>81.113800847699949</c:v>
                </c:pt>
                <c:pt idx="6">
                  <c:v>83.237536416868309</c:v>
                </c:pt>
                <c:pt idx="7">
                  <c:v>84.327030370269625</c:v>
                </c:pt>
                <c:pt idx="8">
                  <c:v>83.419755952893453</c:v>
                </c:pt>
                <c:pt idx="9">
                  <c:v>84.734953605340962</c:v>
                </c:pt>
                <c:pt idx="10">
                  <c:v>87.402275114192818</c:v>
                </c:pt>
                <c:pt idx="11">
                  <c:v>90.383870689202055</c:v>
                </c:pt>
                <c:pt idx="12">
                  <c:v>91.79402679384124</c:v>
                </c:pt>
                <c:pt idx="13">
                  <c:v>93.051859344621207</c:v>
                </c:pt>
                <c:pt idx="14">
                  <c:v>86.40505385879365</c:v>
                </c:pt>
                <c:pt idx="15">
                  <c:v>77.52683339346126</c:v>
                </c:pt>
                <c:pt idx="16">
                  <c:v>68.824800341682803</c:v>
                </c:pt>
                <c:pt idx="17">
                  <c:v>65.848183980899961</c:v>
                </c:pt>
                <c:pt idx="18">
                  <c:v>70.595862024883274</c:v>
                </c:pt>
                <c:pt idx="19">
                  <c:v>66.463544232850325</c:v>
                </c:pt>
                <c:pt idx="20">
                  <c:v>61.400126498375272</c:v>
                </c:pt>
                <c:pt idx="21">
                  <c:v>66.454388917030187</c:v>
                </c:pt>
                <c:pt idx="22">
                  <c:v>70.319593062176835</c:v>
                </c:pt>
              </c:numCache>
            </c:numRef>
          </c:val>
        </c:ser>
        <c:ser>
          <c:idx val="9"/>
          <c:order val="9"/>
          <c:tx>
            <c:strRef>
              <c:f>'17.家庭におけるCO2排出量（一人あたり）'!$Z$20</c:f>
              <c:strCache>
                <c:ptCount val="1"/>
                <c:pt idx="0">
                  <c:v>水道</c:v>
                </c:pt>
              </c:strCache>
            </c:strRef>
          </c:tx>
          <c:spPr>
            <a:ln>
              <a:solidFill>
                <a:sysClr val="windowText" lastClr="000000"/>
              </a:solidFill>
            </a:ln>
          </c:spPr>
          <c:cat>
            <c:numRef>
              <c:f>'17.家庭におけるCO2排出量（一人あたり）'!$AA$9:$AW$9</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'17.家庭におけるCO2排出量（一人あたり）'!$AA$20:$AW$20</c:f>
              <c:numCache>
                <c:formatCode>#,##0;[Red]\-#,##0</c:formatCode>
                <c:ptCount val="23"/>
                <c:pt idx="0">
                  <c:v>63.04727522115698</c:v>
                </c:pt>
                <c:pt idx="1">
                  <c:v>63.26738456334261</c:v>
                </c:pt>
                <c:pt idx="2">
                  <c:v>62.777345590761591</c:v>
                </c:pt>
                <c:pt idx="3">
                  <c:v>58.035687720524479</c:v>
                </c:pt>
                <c:pt idx="4">
                  <c:v>59.154200140698961</c:v>
                </c:pt>
                <c:pt idx="5">
                  <c:v>56.931956348676408</c:v>
                </c:pt>
                <c:pt idx="6">
                  <c:v>57.935094726260694</c:v>
                </c:pt>
                <c:pt idx="7">
                  <c:v>56.827733176167527</c:v>
                </c:pt>
                <c:pt idx="8">
                  <c:v>55.950848901900386</c:v>
                </c:pt>
                <c:pt idx="9">
                  <c:v>57.155879110075936</c:v>
                </c:pt>
                <c:pt idx="10">
                  <c:v>55.850545164802867</c:v>
                </c:pt>
                <c:pt idx="11">
                  <c:v>55.163568720430078</c:v>
                </c:pt>
                <c:pt idx="12">
                  <c:v>55.138931073277639</c:v>
                </c:pt>
                <c:pt idx="13">
                  <c:v>54.058170767927741</c:v>
                </c:pt>
                <c:pt idx="14">
                  <c:v>50.906014246162911</c:v>
                </c:pt>
                <c:pt idx="15">
                  <c:v>47.319093825415578</c:v>
                </c:pt>
                <c:pt idx="16">
                  <c:v>44.94469286417911</c:v>
                </c:pt>
                <c:pt idx="17">
                  <c:v>45.516091122686113</c:v>
                </c:pt>
                <c:pt idx="18">
                  <c:v>41.984106242427472</c:v>
                </c:pt>
                <c:pt idx="19">
                  <c:v>42.474276310280139</c:v>
                </c:pt>
                <c:pt idx="20">
                  <c:v>40.764205551858758</c:v>
                </c:pt>
                <c:pt idx="21">
                  <c:v>45.045405968484715</c:v>
                </c:pt>
                <c:pt idx="22">
                  <c:v>50.537736883042015</c:v>
                </c:pt>
              </c:numCache>
            </c:numRef>
          </c:val>
        </c:ser>
        <c:dLbls/>
        <c:gapWidth val="40"/>
        <c:overlap val="100"/>
        <c:axId val="97154560"/>
        <c:axId val="97156096"/>
      </c:barChart>
      <c:lineChart>
        <c:grouping val="standard"/>
        <c:ser>
          <c:idx val="10"/>
          <c:order val="10"/>
          <c:tx>
            <c:strRef>
              <c:f>'17.家庭におけるCO2排出量（一人あたり）'!$Y$10</c:f>
              <c:strCache>
                <c:ptCount val="1"/>
                <c:pt idx="0">
                  <c:v>合計</c:v>
                </c:pt>
              </c:strCache>
            </c:strRef>
          </c:tx>
          <c:spPr>
            <a:ln>
              <a:noFill/>
            </a:ln>
          </c:spPr>
          <c:marker>
            <c:symbol val="none"/>
          </c:marker>
          <c:dLbls>
            <c:dLbl>
              <c:idx val="18"/>
              <c:layout>
                <c:manualLayout>
                  <c:x val="-2.4874946187282154E-2"/>
                  <c:y val="-4.2935558981053286E-2"/>
                </c:manualLayout>
              </c:layout>
              <c:dLblPos val="r"/>
              <c:showVal val="1"/>
            </c:dLbl>
            <c:txPr>
              <a:bodyPr rot="-5400000" vert="horz"/>
              <a:lstStyle/>
              <a:p>
                <a:pPr>
                  <a:defRPr/>
                </a:pPr>
                <a:endParaRPr lang="ja-JP"/>
              </a:p>
            </c:txPr>
            <c:dLblPos val="t"/>
            <c:showVal val="1"/>
          </c:dLbls>
          <c:val>
            <c:numRef>
              <c:f>'17.家庭におけるCO2排出量（一人あたり）'!$AA$10:$AW$10</c:f>
              <c:numCache>
                <c:formatCode>#,##0;[Red]\-#,##0</c:formatCode>
                <c:ptCount val="23"/>
                <c:pt idx="0">
                  <c:v>1605.8424917085792</c:v>
                </c:pt>
                <c:pt idx="1">
                  <c:v>1630.5077312989765</c:v>
                </c:pt>
                <c:pt idx="2">
                  <c:v>1705.8063077244676</c:v>
                </c:pt>
                <c:pt idx="3">
                  <c:v>1741.9014834729317</c:v>
                </c:pt>
                <c:pt idx="4">
                  <c:v>1866.2864209959487</c:v>
                </c:pt>
                <c:pt idx="5">
                  <c:v>1907.9712436766308</c:v>
                </c:pt>
                <c:pt idx="6">
                  <c:v>1913.6233758881015</c:v>
                </c:pt>
                <c:pt idx="7">
                  <c:v>1859.3364000490221</c:v>
                </c:pt>
                <c:pt idx="8">
                  <c:v>1858.5189130384638</c:v>
                </c:pt>
                <c:pt idx="9">
                  <c:v>1920.6285561400543</c:v>
                </c:pt>
                <c:pt idx="10">
                  <c:v>1952.5818336623349</c:v>
                </c:pt>
                <c:pt idx="11">
                  <c:v>1945.1303901933286</c:v>
                </c:pt>
                <c:pt idx="12">
                  <c:v>2058.238059650429</c:v>
                </c:pt>
                <c:pt idx="13">
                  <c:v>2071.6990777544929</c:v>
                </c:pt>
                <c:pt idx="14">
                  <c:v>2081.0862601245854</c:v>
                </c:pt>
                <c:pt idx="15">
                  <c:v>2103.574529030057</c:v>
                </c:pt>
                <c:pt idx="16">
                  <c:v>2057.6270068272138</c:v>
                </c:pt>
                <c:pt idx="17">
                  <c:v>2120.8177749582696</c:v>
                </c:pt>
                <c:pt idx="18">
                  <c:v>2051.6147914780217</c:v>
                </c:pt>
                <c:pt idx="19">
                  <c:v>1986.1397583346059</c:v>
                </c:pt>
                <c:pt idx="20">
                  <c:v>1992.4860270976487</c:v>
                </c:pt>
                <c:pt idx="21">
                  <c:v>2138.4568647914525</c:v>
                </c:pt>
                <c:pt idx="22">
                  <c:v>2240.7162609827801</c:v>
                </c:pt>
              </c:numCache>
            </c:numRef>
          </c:val>
        </c:ser>
        <c:dLbls/>
        <c:marker val="1"/>
        <c:axId val="97154560"/>
        <c:axId val="97156096"/>
      </c:lineChart>
      <c:catAx>
        <c:axId val="97154560"/>
        <c:scaling>
          <c:orientation val="minMax"/>
        </c:scaling>
        <c:axPos val="b"/>
        <c:numFmt formatCode="General" sourceLinked="1"/>
        <c:tickLblPos val="nextTo"/>
        <c:spPr>
          <a:ln>
            <a:solidFill>
              <a:sysClr val="windowText" lastClr="000000"/>
            </a:solidFill>
          </a:ln>
        </c:spPr>
        <c:txPr>
          <a:bodyPr rot="-5400000" vert="horz"/>
          <a:lstStyle/>
          <a:p>
            <a:pPr>
              <a:defRPr sz="1200"/>
            </a:pPr>
            <a:endParaRPr lang="ja-JP"/>
          </a:p>
        </c:txPr>
        <c:crossAx val="97156096"/>
        <c:crosses val="autoZero"/>
        <c:auto val="1"/>
        <c:lblAlgn val="ctr"/>
        <c:lblOffset val="100"/>
      </c:catAx>
      <c:valAx>
        <c:axId val="97156096"/>
        <c:scaling>
          <c:orientation val="minMax"/>
        </c:scaling>
        <c:axPos val="l"/>
        <c:numFmt formatCode="#,##0;[Red]\-#,##0" sourceLinked="1"/>
        <c:tickLblPos val="nextTo"/>
        <c:spPr>
          <a:ln>
            <a:solidFill>
              <a:sysClr val="windowText" lastClr="000000"/>
            </a:solidFill>
          </a:ln>
        </c:spPr>
        <c:txPr>
          <a:bodyPr/>
          <a:lstStyle/>
          <a:p>
            <a:pPr>
              <a:defRPr sz="1200"/>
            </a:pPr>
            <a:endParaRPr lang="ja-JP"/>
          </a:p>
        </c:txPr>
        <c:crossAx val="97154560"/>
        <c:crosses val="autoZero"/>
        <c:crossBetween val="between"/>
      </c:valAx>
    </c:plotArea>
    <c:legend>
      <c:legendPos val="r"/>
      <c:legendEntry>
        <c:idx val="10"/>
        <c:delete val="1"/>
      </c:legendEntry>
      <c:txPr>
        <a:bodyPr/>
        <a:lstStyle/>
        <a:p>
          <a:pPr>
            <a:defRPr sz="1100"/>
          </a:pPr>
          <a:endParaRPr lang="ja-JP"/>
        </a:p>
      </c:txPr>
    </c:legend>
    <c:plotVisOnly val="1"/>
    <c:dispBlanksAs val="gap"/>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0251611111111117"/>
          <c:y val="0.12285518518518519"/>
          <c:w val="0.62419277777777782"/>
          <c:h val="0.62419277777777782"/>
        </c:manualLayout>
      </c:layout>
      <c:doughnutChart>
        <c:varyColors val="1"/>
        <c:ser>
          <c:idx val="0"/>
          <c:order val="0"/>
          <c:spPr>
            <a:ln>
              <a:solidFill>
                <a:sysClr val="windowText" lastClr="000000"/>
              </a:solidFill>
            </a:ln>
          </c:spPr>
          <c:dPt>
            <c:idx val="0"/>
          </c:dPt>
          <c:dPt>
            <c:idx val="1"/>
          </c:dPt>
          <c:dPt>
            <c:idx val="2"/>
          </c:dPt>
          <c:dPt>
            <c:idx val="3"/>
          </c:dPt>
          <c:dPt>
            <c:idx val="4"/>
          </c:dPt>
          <c:dPt>
            <c:idx val="5"/>
          </c:dPt>
          <c:dPt>
            <c:idx val="6"/>
          </c:dPt>
          <c:dPt>
            <c:idx val="7"/>
          </c:dPt>
          <c:dLbls>
            <c:dLbl>
              <c:idx val="6"/>
              <c:layout>
                <c:manualLayout>
                  <c:x val="-8.4085405690661988E-2"/>
                  <c:y val="-2.6260623662931037E-2"/>
                </c:manualLayout>
              </c:layout>
              <c:showVal val="1"/>
              <c:showCatName val="1"/>
            </c:dLbl>
            <c:dLbl>
              <c:idx val="7"/>
              <c:layout>
                <c:manualLayout>
                  <c:x val="2.6347817460317471E-2"/>
                  <c:y val="-9.7431349206349202E-2"/>
                </c:manualLayout>
              </c:layout>
              <c:showVal val="1"/>
              <c:showCatName val="1"/>
            </c:dLbl>
            <c:txPr>
              <a:bodyPr/>
              <a:lstStyle/>
              <a:p>
                <a:pPr>
                  <a:defRPr sz="1100"/>
                </a:pPr>
                <a:endParaRPr lang="ja-JP"/>
              </a:p>
            </c:txPr>
            <c:showVal val="1"/>
            <c:showCatName val="1"/>
          </c:dLbls>
          <c:cat>
            <c:strRef>
              <c:f>'17.家庭におけるCO2排出量（一人あたり）'!$Z$51:$Z$58</c:f>
              <c:strCache>
                <c:ptCount val="8"/>
                <c:pt idx="0">
                  <c:v>暖房</c:v>
                </c:pt>
                <c:pt idx="1">
                  <c:v>冷房</c:v>
                </c:pt>
                <c:pt idx="2">
                  <c:v>給湯</c:v>
                </c:pt>
                <c:pt idx="3">
                  <c:v>厨房</c:v>
                </c:pt>
                <c:pt idx="4">
                  <c:v>動力他</c:v>
                </c:pt>
                <c:pt idx="5">
                  <c:v>自家用乗用車</c:v>
                </c:pt>
                <c:pt idx="6">
                  <c:v>一般廃棄物</c:v>
                </c:pt>
                <c:pt idx="7">
                  <c:v>水道</c:v>
                </c:pt>
              </c:strCache>
            </c:strRef>
          </c:cat>
          <c:val>
            <c:numRef>
              <c:f>'17.家庭におけるCO2排出量（一人あたり）'!$AW$51:$AW$58</c:f>
              <c:numCache>
                <c:formatCode>0.0%</c:formatCode>
                <c:ptCount val="8"/>
                <c:pt idx="0">
                  <c:v>0.13281591676837298</c:v>
                </c:pt>
                <c:pt idx="1">
                  <c:v>2.3335878284492254E-2</c:v>
                </c:pt>
                <c:pt idx="2">
                  <c:v>0.13420787443020263</c:v>
                </c:pt>
                <c:pt idx="3">
                  <c:v>4.6691505782817687E-2</c:v>
                </c:pt>
                <c:pt idx="4">
                  <c:v>0.37515202423069444</c:v>
                </c:pt>
                <c:pt idx="5">
                  <c:v>0.23385988218418097</c:v>
                </c:pt>
                <c:pt idx="6">
                  <c:v>3.1382640580889347E-2</c:v>
                </c:pt>
                <c:pt idx="7">
                  <c:v>2.2554277738349664E-2</c:v>
                </c:pt>
              </c:numCache>
            </c:numRef>
          </c:val>
        </c:ser>
        <c:dLbls/>
        <c:firstSliceAng val="0"/>
        <c:holeSize val="50"/>
      </c:doughnutChart>
      <c:spPr>
        <a:noFill/>
        <a:ln w="25400">
          <a:noFill/>
        </a:ln>
      </c:spPr>
    </c:plotArea>
    <c:plotVisOnly val="1"/>
    <c:dispBlanksAs val="zero"/>
  </c:chart>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b="1" i="0" baseline="0"/>
              <a:t>家庭からの</a:t>
            </a:r>
            <a:r>
              <a:rPr lang="en-US" altLang="ja-JP" sz="1600" b="1" i="0" baseline="0"/>
              <a:t>CO</a:t>
            </a:r>
            <a:r>
              <a:rPr lang="en-US" altLang="ja-JP" sz="1600" b="1" i="0" baseline="-25000"/>
              <a:t>2</a:t>
            </a:r>
            <a:r>
              <a:rPr lang="ja-JP" altLang="ja-JP" sz="1600" b="1" i="0" baseline="0"/>
              <a:t>排出量（</a:t>
            </a:r>
            <a:r>
              <a:rPr lang="ja-JP" altLang="en-US" sz="1600" b="1" i="0" baseline="0"/>
              <a:t>用途</a:t>
            </a:r>
            <a:r>
              <a:rPr lang="ja-JP" altLang="ja-JP" sz="1600" b="1" i="0" baseline="0"/>
              <a:t>別）</a:t>
            </a:r>
          </a:p>
        </c:rich>
      </c:tx>
    </c:title>
    <c:plotArea>
      <c:layout>
        <c:manualLayout>
          <c:layoutTarget val="inner"/>
          <c:xMode val="edge"/>
          <c:yMode val="edge"/>
          <c:x val="0.1212401388888889"/>
          <c:y val="0.14932407407407408"/>
          <c:w val="0.72296416666666652"/>
          <c:h val="0.66274537037037073"/>
        </c:manualLayout>
      </c:layout>
      <c:barChart>
        <c:barDir val="col"/>
        <c:grouping val="stacked"/>
        <c:ser>
          <c:idx val="0"/>
          <c:order val="0"/>
          <c:tx>
            <c:strRef>
              <c:f>'17.家庭におけるCO2排出量（一人あたり）'!$Z$39</c:f>
              <c:strCache>
                <c:ptCount val="1"/>
                <c:pt idx="0">
                  <c:v>暖房</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'17.家庭におけるCO2排出量（一人あたり）'!$AA$39:$AW$39</c:f>
              <c:numCache>
                <c:formatCode>#,##0;[Red]\-#,##0</c:formatCode>
                <c:ptCount val="23"/>
                <c:pt idx="0">
                  <c:v>209.21244743262946</c:v>
                </c:pt>
                <c:pt idx="1">
                  <c:v>207.90315258346862</c:v>
                </c:pt>
                <c:pt idx="2">
                  <c:v>221.39056557433287</c:v>
                </c:pt>
                <c:pt idx="3">
                  <c:v>240.84421874813748</c:v>
                </c:pt>
                <c:pt idx="4">
                  <c:v>244.04644813483947</c:v>
                </c:pt>
                <c:pt idx="5">
                  <c:v>267.64468104229127</c:v>
                </c:pt>
                <c:pt idx="6">
                  <c:v>249.31424292328364</c:v>
                </c:pt>
                <c:pt idx="7">
                  <c:v>228.90652581973197</c:v>
                </c:pt>
                <c:pt idx="8">
                  <c:v>243.14670546813059</c:v>
                </c:pt>
                <c:pt idx="9">
                  <c:v>263.02991947603789</c:v>
                </c:pt>
                <c:pt idx="10">
                  <c:v>273.44695719169533</c:v>
                </c:pt>
                <c:pt idx="11">
                  <c:v>247.23727337280175</c:v>
                </c:pt>
                <c:pt idx="12">
                  <c:v>280.71991248994556</c:v>
                </c:pt>
                <c:pt idx="13">
                  <c:v>249.15814777663314</c:v>
                </c:pt>
                <c:pt idx="14">
                  <c:v>267.31104412921388</c:v>
                </c:pt>
                <c:pt idx="15">
                  <c:v>301.19189137523529</c:v>
                </c:pt>
                <c:pt idx="16">
                  <c:v>251.09198608908702</c:v>
                </c:pt>
                <c:pt idx="17">
                  <c:v>273.59951311988834</c:v>
                </c:pt>
                <c:pt idx="18">
                  <c:v>255.79807127825538</c:v>
                </c:pt>
                <c:pt idx="19">
                  <c:v>250.01647352192822</c:v>
                </c:pt>
                <c:pt idx="20">
                  <c:v>288.28630952260659</c:v>
                </c:pt>
                <c:pt idx="21">
                  <c:v>294.4560078975631</c:v>
                </c:pt>
                <c:pt idx="22">
                  <c:v>297.60278442022883</c:v>
                </c:pt>
              </c:numCache>
            </c:numRef>
          </c:val>
        </c:ser>
        <c:ser>
          <c:idx val="1"/>
          <c:order val="1"/>
          <c:tx>
            <c:strRef>
              <c:f>'17.家庭におけるCO2排出量（一人あたり）'!$Z$40</c:f>
              <c:strCache>
                <c:ptCount val="1"/>
                <c:pt idx="0">
                  <c:v>冷房</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'17.家庭におけるCO2排出量（一人あたり）'!$AA$40:$AW$40</c:f>
              <c:numCache>
                <c:formatCode>#,##0;[Red]\-#,##0</c:formatCode>
                <c:ptCount val="23"/>
                <c:pt idx="0">
                  <c:v>34.350251670948261</c:v>
                </c:pt>
                <c:pt idx="1">
                  <c:v>26.35587453824218</c:v>
                </c:pt>
                <c:pt idx="2">
                  <c:v>29.831290076472005</c:v>
                </c:pt>
                <c:pt idx="3">
                  <c:v>17.426278150761924</c:v>
                </c:pt>
                <c:pt idx="4">
                  <c:v>51.775917069575968</c:v>
                </c:pt>
                <c:pt idx="5">
                  <c:v>39.566817429407514</c:v>
                </c:pt>
                <c:pt idx="6">
                  <c:v>31.459012363426169</c:v>
                </c:pt>
                <c:pt idx="7">
                  <c:v>32.792092862705019</c:v>
                </c:pt>
                <c:pt idx="8">
                  <c:v>36.793372488970654</c:v>
                </c:pt>
                <c:pt idx="9">
                  <c:v>41.487083212800776</c:v>
                </c:pt>
                <c:pt idx="10">
                  <c:v>43.894706899098061</c:v>
                </c:pt>
                <c:pt idx="11">
                  <c:v>38.820971178835897</c:v>
                </c:pt>
                <c:pt idx="12">
                  <c:v>43.149157384186068</c:v>
                </c:pt>
                <c:pt idx="13">
                  <c:v>34.201611342453532</c:v>
                </c:pt>
                <c:pt idx="14">
                  <c:v>50.204329713536396</c:v>
                </c:pt>
                <c:pt idx="15">
                  <c:v>46.248107137213132</c:v>
                </c:pt>
                <c:pt idx="16">
                  <c:v>40.361379377766248</c:v>
                </c:pt>
                <c:pt idx="17">
                  <c:v>51.405265772246111</c:v>
                </c:pt>
                <c:pt idx="18">
                  <c:v>40.272879568284942</c:v>
                </c:pt>
                <c:pt idx="19">
                  <c:v>30.464066894967026</c:v>
                </c:pt>
                <c:pt idx="20">
                  <c:v>52.103222295774458</c:v>
                </c:pt>
                <c:pt idx="21">
                  <c:v>48.195434430468147</c:v>
                </c:pt>
                <c:pt idx="22">
                  <c:v>52.289081936376732</c:v>
                </c:pt>
              </c:numCache>
            </c:numRef>
          </c:val>
        </c:ser>
        <c:ser>
          <c:idx val="2"/>
          <c:order val="2"/>
          <c:tx>
            <c:strRef>
              <c:f>'17.家庭におけるCO2排出量（一人あたり）'!$Z$41</c:f>
              <c:strCache>
                <c:ptCount val="1"/>
                <c:pt idx="0">
                  <c:v>給湯</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'17.家庭におけるCO2排出量（一人あたり）'!$AA$41:$AW$41</c:f>
              <c:numCache>
                <c:formatCode>#,##0;[Red]\-#,##0</c:formatCode>
                <c:ptCount val="23"/>
                <c:pt idx="0">
                  <c:v>260.20098636470425</c:v>
                </c:pt>
                <c:pt idx="1">
                  <c:v>263.77643677967376</c:v>
                </c:pt>
                <c:pt idx="2">
                  <c:v>282.14385755036221</c:v>
                </c:pt>
                <c:pt idx="3">
                  <c:v>304.72277403218021</c:v>
                </c:pt>
                <c:pt idx="4">
                  <c:v>272.55964883104167</c:v>
                </c:pt>
                <c:pt idx="5">
                  <c:v>286.65883454281538</c:v>
                </c:pt>
                <c:pt idx="6">
                  <c:v>295.17252059764473</c:v>
                </c:pt>
                <c:pt idx="7">
                  <c:v>300.60505758061953</c:v>
                </c:pt>
                <c:pt idx="8">
                  <c:v>272.04079851771797</c:v>
                </c:pt>
                <c:pt idx="9">
                  <c:v>273.08417080573776</c:v>
                </c:pt>
                <c:pt idx="10">
                  <c:v>286.57383780984094</c:v>
                </c:pt>
                <c:pt idx="11">
                  <c:v>286.45384081376318</c:v>
                </c:pt>
                <c:pt idx="12">
                  <c:v>285.61577005647058</c:v>
                </c:pt>
                <c:pt idx="13">
                  <c:v>298.47670988150173</c:v>
                </c:pt>
                <c:pt idx="14">
                  <c:v>284.13960259088111</c:v>
                </c:pt>
                <c:pt idx="15">
                  <c:v>295.61747768533201</c:v>
                </c:pt>
                <c:pt idx="16">
                  <c:v>296.52210244124109</c:v>
                </c:pt>
                <c:pt idx="17">
                  <c:v>297.53244655142385</c:v>
                </c:pt>
                <c:pt idx="18">
                  <c:v>280.22162581880201</c:v>
                </c:pt>
                <c:pt idx="19">
                  <c:v>271.22835541635965</c:v>
                </c:pt>
                <c:pt idx="20">
                  <c:v>282.3305105643924</c:v>
                </c:pt>
                <c:pt idx="21">
                  <c:v>290.94081870018215</c:v>
                </c:pt>
                <c:pt idx="22">
                  <c:v>300.72176658769007</c:v>
                </c:pt>
              </c:numCache>
            </c:numRef>
          </c:val>
        </c:ser>
        <c:ser>
          <c:idx val="3"/>
          <c:order val="3"/>
          <c:tx>
            <c:strRef>
              <c:f>'17.家庭におけるCO2排出量（一人あたり）'!$Z$42</c:f>
              <c:strCache>
                <c:ptCount val="1"/>
                <c:pt idx="0">
                  <c:v>厨房</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'17.家庭におけるCO2排出量（一人あたり）'!$AA$42:$AW$42</c:f>
              <c:numCache>
                <c:formatCode>#,##0;[Red]\-#,##0</c:formatCode>
                <c:ptCount val="23"/>
                <c:pt idx="0">
                  <c:v>75.23502591358519</c:v>
                </c:pt>
                <c:pt idx="1">
                  <c:v>74.46451416784582</c:v>
                </c:pt>
                <c:pt idx="2">
                  <c:v>75.143936708789056</c:v>
                </c:pt>
                <c:pt idx="3">
                  <c:v>76.338446507345438</c:v>
                </c:pt>
                <c:pt idx="4">
                  <c:v>80.603503925273372</c:v>
                </c:pt>
                <c:pt idx="5">
                  <c:v>78.911639727751293</c:v>
                </c:pt>
                <c:pt idx="6">
                  <c:v>75.990856395691992</c:v>
                </c:pt>
                <c:pt idx="7">
                  <c:v>76.871332051603204</c:v>
                </c:pt>
                <c:pt idx="8">
                  <c:v>85.528397255284162</c:v>
                </c:pt>
                <c:pt idx="9">
                  <c:v>89.223760536854243</c:v>
                </c:pt>
                <c:pt idx="10">
                  <c:v>88.322320406337838</c:v>
                </c:pt>
                <c:pt idx="11">
                  <c:v>82.835357822403978</c:v>
                </c:pt>
                <c:pt idx="12">
                  <c:v>84.210684478949261</c:v>
                </c:pt>
                <c:pt idx="13">
                  <c:v>90.0713518064358</c:v>
                </c:pt>
                <c:pt idx="14">
                  <c:v>87.597358873382333</c:v>
                </c:pt>
                <c:pt idx="15">
                  <c:v>85.15404732042964</c:v>
                </c:pt>
                <c:pt idx="16">
                  <c:v>86.417747760961504</c:v>
                </c:pt>
                <c:pt idx="17">
                  <c:v>90.182794512755024</c:v>
                </c:pt>
                <c:pt idx="18">
                  <c:v>90.931161557678422</c:v>
                </c:pt>
                <c:pt idx="19">
                  <c:v>87.712599659839938</c:v>
                </c:pt>
                <c:pt idx="20">
                  <c:v>89.545107176322389</c:v>
                </c:pt>
                <c:pt idx="21">
                  <c:v>97.082266580421717</c:v>
                </c:pt>
                <c:pt idx="22">
                  <c:v>104.62241625733111</c:v>
                </c:pt>
              </c:numCache>
            </c:numRef>
          </c:val>
        </c:ser>
        <c:ser>
          <c:idx val="4"/>
          <c:order val="4"/>
          <c:tx>
            <c:strRef>
              <c:f>'17.家庭におけるCO2排出量（一人あたり）'!$Z$43</c:f>
              <c:strCache>
                <c:ptCount val="1"/>
                <c:pt idx="0">
                  <c:v>動力他1)</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'17.家庭におけるCO2排出量（一人あたり）'!$AA$43:$AW$43</c:f>
              <c:numCache>
                <c:formatCode>#,##0;[Red]\-#,##0</c:formatCode>
                <c:ptCount val="23"/>
                <c:pt idx="0">
                  <c:v>452.06149462607272</c:v>
                </c:pt>
                <c:pt idx="1">
                  <c:v>469.96941382323268</c:v>
                </c:pt>
                <c:pt idx="2">
                  <c:v>486.55678800205936</c:v>
                </c:pt>
                <c:pt idx="3">
                  <c:v>464.57402107230268</c:v>
                </c:pt>
                <c:pt idx="4">
                  <c:v>508.7078394697707</c:v>
                </c:pt>
                <c:pt idx="5">
                  <c:v>506.67613715927894</c:v>
                </c:pt>
                <c:pt idx="6">
                  <c:v>522.60150686580107</c:v>
                </c:pt>
                <c:pt idx="7">
                  <c:v>504.70595541391748</c:v>
                </c:pt>
                <c:pt idx="8">
                  <c:v>500.50992841988153</c:v>
                </c:pt>
                <c:pt idx="9">
                  <c:v>532.50294634031843</c:v>
                </c:pt>
                <c:pt idx="10">
                  <c:v>548.93500823405373</c:v>
                </c:pt>
                <c:pt idx="11">
                  <c:v>552.09220961095753</c:v>
                </c:pt>
                <c:pt idx="12">
                  <c:v>604.02381327187038</c:v>
                </c:pt>
                <c:pt idx="13">
                  <c:v>640.01356445268243</c:v>
                </c:pt>
                <c:pt idx="14">
                  <c:v>621.97497163337562</c:v>
                </c:pt>
                <c:pt idx="15">
                  <c:v>635.34852801235127</c:v>
                </c:pt>
                <c:pt idx="16">
                  <c:v>621.59930265336209</c:v>
                </c:pt>
                <c:pt idx="17">
                  <c:v>691.41030900308886</c:v>
                </c:pt>
                <c:pt idx="18">
                  <c:v>668.0450346905784</c:v>
                </c:pt>
                <c:pt idx="19">
                  <c:v>623.46288628148034</c:v>
                </c:pt>
                <c:pt idx="20">
                  <c:v>630.69542393837798</c:v>
                </c:pt>
                <c:pt idx="21">
                  <c:v>746.25898700327616</c:v>
                </c:pt>
                <c:pt idx="22">
                  <c:v>840.60924103432296</c:v>
                </c:pt>
              </c:numCache>
            </c:numRef>
          </c:val>
        </c:ser>
        <c:ser>
          <c:idx val="5"/>
          <c:order val="5"/>
          <c:tx>
            <c:strRef>
              <c:f>'17.家庭におけるCO2排出量（一人あたり）'!$Z$44</c:f>
              <c:strCache>
                <c:ptCount val="1"/>
                <c:pt idx="0">
                  <c:v>自家用乗用車</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'17.家庭におけるCO2排出量（一人あたり）'!$AA$44:$AW$44</c:f>
              <c:numCache>
                <c:formatCode>#,##0;[Red]\-#,##0</c:formatCode>
                <c:ptCount val="23"/>
                <c:pt idx="0">
                  <c:v>436.44489843909372</c:v>
                </c:pt>
                <c:pt idx="1">
                  <c:v>447.74470847511969</c:v>
                </c:pt>
                <c:pt idx="2">
                  <c:v>470.23317184952828</c:v>
                </c:pt>
                <c:pt idx="3">
                  <c:v>502.63909816904709</c:v>
                </c:pt>
                <c:pt idx="4">
                  <c:v>570.3567381821523</c:v>
                </c:pt>
                <c:pt idx="5">
                  <c:v>590.4673765787104</c:v>
                </c:pt>
                <c:pt idx="6">
                  <c:v>597.91260559912462</c:v>
                </c:pt>
                <c:pt idx="7">
                  <c:v>574.30067277400815</c:v>
                </c:pt>
                <c:pt idx="8">
                  <c:v>581.12910603368505</c:v>
                </c:pt>
                <c:pt idx="9">
                  <c:v>579.40984305288839</c:v>
                </c:pt>
                <c:pt idx="10">
                  <c:v>568.15618284231311</c:v>
                </c:pt>
                <c:pt idx="11">
                  <c:v>592.14329798493441</c:v>
                </c:pt>
                <c:pt idx="12">
                  <c:v>613.58576410188846</c:v>
                </c:pt>
                <c:pt idx="13">
                  <c:v>612.66766238223772</c:v>
                </c:pt>
                <c:pt idx="14">
                  <c:v>632.54788507923934</c:v>
                </c:pt>
                <c:pt idx="15">
                  <c:v>615.168550280619</c:v>
                </c:pt>
                <c:pt idx="16">
                  <c:v>647.86499529893467</c:v>
                </c:pt>
                <c:pt idx="17">
                  <c:v>605.32317089528112</c:v>
                </c:pt>
                <c:pt idx="18">
                  <c:v>603.76605029711197</c:v>
                </c:pt>
                <c:pt idx="19">
                  <c:v>614.31755601689997</c:v>
                </c:pt>
                <c:pt idx="20">
                  <c:v>547.36112154994078</c:v>
                </c:pt>
                <c:pt idx="21">
                  <c:v>550.02355529402632</c:v>
                </c:pt>
                <c:pt idx="22">
                  <c:v>524.01364080161147</c:v>
                </c:pt>
              </c:numCache>
            </c:numRef>
          </c:val>
        </c:ser>
        <c:ser>
          <c:idx val="6"/>
          <c:order val="6"/>
          <c:tx>
            <c:strRef>
              <c:f>'17.家庭におけるCO2排出量（一人あたり）'!$Z$45</c:f>
              <c:strCache>
                <c:ptCount val="1"/>
                <c:pt idx="0">
                  <c:v>一般廃棄物</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'17.家庭におけるCO2排出量（一人あたり）'!$AA$45:$AW$45</c:f>
              <c:numCache>
                <c:formatCode>#,##0;[Red]\-#,##0</c:formatCode>
                <c:ptCount val="23"/>
                <c:pt idx="0">
                  <c:v>75.290112040389303</c:v>
                </c:pt>
                <c:pt idx="1">
                  <c:v>77.026246368051318</c:v>
                </c:pt>
                <c:pt idx="2">
                  <c:v>77.729352372161983</c:v>
                </c:pt>
                <c:pt idx="3">
                  <c:v>77.320959072632391</c:v>
                </c:pt>
                <c:pt idx="4">
                  <c:v>79.082125242596547</c:v>
                </c:pt>
                <c:pt idx="5">
                  <c:v>81.113800847699949</c:v>
                </c:pt>
                <c:pt idx="6">
                  <c:v>83.237536416868309</c:v>
                </c:pt>
                <c:pt idx="7">
                  <c:v>84.327030370269625</c:v>
                </c:pt>
                <c:pt idx="8">
                  <c:v>83.419755952893453</c:v>
                </c:pt>
                <c:pt idx="9">
                  <c:v>84.734953605340962</c:v>
                </c:pt>
                <c:pt idx="10">
                  <c:v>87.402275114192818</c:v>
                </c:pt>
                <c:pt idx="11">
                  <c:v>90.383870689202055</c:v>
                </c:pt>
                <c:pt idx="12">
                  <c:v>91.794026793841226</c:v>
                </c:pt>
                <c:pt idx="13">
                  <c:v>93.051859344621207</c:v>
                </c:pt>
                <c:pt idx="14">
                  <c:v>86.405053858793664</c:v>
                </c:pt>
                <c:pt idx="15">
                  <c:v>77.52683339346126</c:v>
                </c:pt>
                <c:pt idx="16">
                  <c:v>68.824800341682803</c:v>
                </c:pt>
                <c:pt idx="17">
                  <c:v>65.848183980899947</c:v>
                </c:pt>
                <c:pt idx="18">
                  <c:v>70.595862024883274</c:v>
                </c:pt>
                <c:pt idx="19">
                  <c:v>66.46354423285031</c:v>
                </c:pt>
                <c:pt idx="20">
                  <c:v>61.400126498375272</c:v>
                </c:pt>
                <c:pt idx="21">
                  <c:v>66.454388917030187</c:v>
                </c:pt>
                <c:pt idx="22">
                  <c:v>70.319593062176835</c:v>
                </c:pt>
              </c:numCache>
            </c:numRef>
          </c:val>
        </c:ser>
        <c:ser>
          <c:idx val="7"/>
          <c:order val="7"/>
          <c:tx>
            <c:strRef>
              <c:f>'17.家庭におけるCO2排出量（一人あたり）'!$Z$46</c:f>
              <c:strCache>
                <c:ptCount val="1"/>
                <c:pt idx="0">
                  <c:v>水道</c:v>
                </c:pt>
              </c:strCache>
            </c:strRef>
          </c:tx>
          <c:spPr>
            <a:ln>
              <a:solidFill>
                <a:sysClr val="windowText" lastClr="000000"/>
              </a:solidFill>
            </a:ln>
          </c:spPr>
          <c:cat>
            <c:numRef>
              <c:f>'17.家庭におけるCO2排出量（一人あたり）'!$AA$37:$AW$37</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'17.家庭におけるCO2排出量（一人あたり）'!$AA$46:$AW$46</c:f>
              <c:numCache>
                <c:formatCode>#,##0;[Red]\-#,##0</c:formatCode>
                <c:ptCount val="23"/>
                <c:pt idx="0">
                  <c:v>63.04727522115698</c:v>
                </c:pt>
                <c:pt idx="1">
                  <c:v>63.26738456334261</c:v>
                </c:pt>
                <c:pt idx="2">
                  <c:v>62.777345590761591</c:v>
                </c:pt>
                <c:pt idx="3">
                  <c:v>58.035687720524479</c:v>
                </c:pt>
                <c:pt idx="4">
                  <c:v>59.154200140698968</c:v>
                </c:pt>
                <c:pt idx="5">
                  <c:v>56.931956348676408</c:v>
                </c:pt>
                <c:pt idx="6">
                  <c:v>57.935094726260694</c:v>
                </c:pt>
                <c:pt idx="7">
                  <c:v>56.827733176167527</c:v>
                </c:pt>
                <c:pt idx="8">
                  <c:v>55.950848901900393</c:v>
                </c:pt>
                <c:pt idx="9">
                  <c:v>57.155879110075936</c:v>
                </c:pt>
                <c:pt idx="10">
                  <c:v>55.850545164802867</c:v>
                </c:pt>
                <c:pt idx="11">
                  <c:v>55.163568720430078</c:v>
                </c:pt>
                <c:pt idx="12">
                  <c:v>55.138931073277632</c:v>
                </c:pt>
                <c:pt idx="13">
                  <c:v>54.058170767927749</c:v>
                </c:pt>
                <c:pt idx="14">
                  <c:v>50.906014246162904</c:v>
                </c:pt>
                <c:pt idx="15">
                  <c:v>47.319093825415578</c:v>
                </c:pt>
                <c:pt idx="16">
                  <c:v>44.944692864179117</c:v>
                </c:pt>
                <c:pt idx="17">
                  <c:v>45.516091122686113</c:v>
                </c:pt>
                <c:pt idx="18">
                  <c:v>41.984106242427472</c:v>
                </c:pt>
                <c:pt idx="19">
                  <c:v>42.474276310280139</c:v>
                </c:pt>
                <c:pt idx="20">
                  <c:v>40.764205551858758</c:v>
                </c:pt>
                <c:pt idx="21">
                  <c:v>45.045405968484715</c:v>
                </c:pt>
                <c:pt idx="22">
                  <c:v>50.537736883042015</c:v>
                </c:pt>
              </c:numCache>
            </c:numRef>
          </c:val>
        </c:ser>
        <c:dLbls/>
        <c:gapWidth val="40"/>
        <c:overlap val="100"/>
        <c:axId val="98055296"/>
        <c:axId val="98056832"/>
      </c:barChart>
      <c:lineChart>
        <c:grouping val="standard"/>
        <c:ser>
          <c:idx val="10"/>
          <c:order val="8"/>
          <c:tx>
            <c:strRef>
              <c:f>'17.家庭におけるCO2排出量（一人あたり）'!$Y$38</c:f>
              <c:strCache>
                <c:ptCount val="1"/>
                <c:pt idx="0">
                  <c:v>合計</c:v>
                </c:pt>
              </c:strCache>
            </c:strRef>
          </c:tx>
          <c:spPr>
            <a:ln>
              <a:noFill/>
            </a:ln>
          </c:spPr>
          <c:marker>
            <c:symbol val="none"/>
          </c:marker>
          <c:dLbls>
            <c:txPr>
              <a:bodyPr rot="-5400000" vert="horz"/>
              <a:lstStyle/>
              <a:p>
                <a:pPr>
                  <a:defRPr/>
                </a:pPr>
                <a:endParaRPr lang="ja-JP"/>
              </a:p>
            </c:txPr>
            <c:dLblPos val="t"/>
            <c:showVal val="1"/>
          </c:dLbls>
          <c:val>
            <c:numRef>
              <c:f>'17.家庭におけるCO2排出量（一人あたり）'!$AA$38:$AW$38</c:f>
              <c:numCache>
                <c:formatCode>#,##0;[Red]\-#,##0</c:formatCode>
                <c:ptCount val="23"/>
                <c:pt idx="0">
                  <c:v>1605.8424917085799</c:v>
                </c:pt>
                <c:pt idx="1">
                  <c:v>1630.5077312989768</c:v>
                </c:pt>
                <c:pt idx="2">
                  <c:v>1705.8063077244672</c:v>
                </c:pt>
                <c:pt idx="3">
                  <c:v>1741.9014834729319</c:v>
                </c:pt>
                <c:pt idx="4">
                  <c:v>1866.2864209959489</c:v>
                </c:pt>
                <c:pt idx="5">
                  <c:v>1907.9712436766313</c:v>
                </c:pt>
                <c:pt idx="6">
                  <c:v>1913.6233758881015</c:v>
                </c:pt>
                <c:pt idx="7">
                  <c:v>1859.3364000490224</c:v>
                </c:pt>
                <c:pt idx="8">
                  <c:v>1858.5189130384638</c:v>
                </c:pt>
                <c:pt idx="9">
                  <c:v>1920.6285561400541</c:v>
                </c:pt>
                <c:pt idx="10">
                  <c:v>1952.5818336623352</c:v>
                </c:pt>
                <c:pt idx="11">
                  <c:v>1945.1303901933288</c:v>
                </c:pt>
                <c:pt idx="12">
                  <c:v>2058.238059650429</c:v>
                </c:pt>
                <c:pt idx="13">
                  <c:v>2071.6990777544934</c:v>
                </c:pt>
                <c:pt idx="14">
                  <c:v>2081.0862601245854</c:v>
                </c:pt>
                <c:pt idx="15">
                  <c:v>2103.5745290300574</c:v>
                </c:pt>
                <c:pt idx="16">
                  <c:v>2057.6270068272142</c:v>
                </c:pt>
                <c:pt idx="17">
                  <c:v>2120.8177749582696</c:v>
                </c:pt>
                <c:pt idx="18">
                  <c:v>2051.6147914780217</c:v>
                </c:pt>
                <c:pt idx="19">
                  <c:v>1986.1397583346056</c:v>
                </c:pt>
                <c:pt idx="20">
                  <c:v>1992.486027097649</c:v>
                </c:pt>
                <c:pt idx="21">
                  <c:v>2138.4568647914525</c:v>
                </c:pt>
                <c:pt idx="22">
                  <c:v>2240.7162609827797</c:v>
                </c:pt>
              </c:numCache>
            </c:numRef>
          </c:val>
        </c:ser>
        <c:dLbls/>
        <c:marker val="1"/>
        <c:axId val="98055296"/>
        <c:axId val="98056832"/>
      </c:lineChart>
      <c:catAx>
        <c:axId val="98055296"/>
        <c:scaling>
          <c:orientation val="minMax"/>
        </c:scaling>
        <c:axPos val="b"/>
        <c:numFmt formatCode="General" sourceLinked="1"/>
        <c:tickLblPos val="nextTo"/>
        <c:spPr>
          <a:ln>
            <a:solidFill>
              <a:sysClr val="windowText" lastClr="000000"/>
            </a:solidFill>
          </a:ln>
        </c:spPr>
        <c:txPr>
          <a:bodyPr rot="-5400000" vert="horz"/>
          <a:lstStyle/>
          <a:p>
            <a:pPr>
              <a:defRPr sz="1200"/>
            </a:pPr>
            <a:endParaRPr lang="ja-JP"/>
          </a:p>
        </c:txPr>
        <c:crossAx val="98056832"/>
        <c:crosses val="autoZero"/>
        <c:auto val="1"/>
        <c:lblAlgn val="ctr"/>
        <c:lblOffset val="100"/>
      </c:catAx>
      <c:valAx>
        <c:axId val="98056832"/>
        <c:scaling>
          <c:orientation val="minMax"/>
        </c:scaling>
        <c:axPos val="l"/>
        <c:numFmt formatCode="#,##0;[Red]\-#,##0" sourceLinked="1"/>
        <c:tickLblPos val="nextTo"/>
        <c:spPr>
          <a:ln>
            <a:solidFill>
              <a:sysClr val="windowText" lastClr="000000"/>
            </a:solidFill>
          </a:ln>
        </c:spPr>
        <c:txPr>
          <a:bodyPr/>
          <a:lstStyle/>
          <a:p>
            <a:pPr>
              <a:defRPr sz="1200"/>
            </a:pPr>
            <a:endParaRPr lang="ja-JP"/>
          </a:p>
        </c:txPr>
        <c:crossAx val="98055296"/>
        <c:crosses val="autoZero"/>
        <c:crossBetween val="between"/>
      </c:valAx>
    </c:plotArea>
    <c:legend>
      <c:legendPos val="r"/>
      <c:legendEntry>
        <c:idx val="8"/>
        <c:delete val="1"/>
      </c:legendEntry>
      <c:layout>
        <c:manualLayout>
          <c:xMode val="edge"/>
          <c:yMode val="edge"/>
          <c:x val="0.84991584385285179"/>
          <c:y val="0.35657765001597025"/>
          <c:w val="0.14832020997375325"/>
          <c:h val="0.36304443426053229"/>
        </c:manualLayout>
      </c:layout>
      <c:txPr>
        <a:bodyPr/>
        <a:lstStyle/>
        <a:p>
          <a:pPr>
            <a:defRPr sz="1100"/>
          </a:pPr>
          <a:endParaRPr lang="ja-JP"/>
        </a:p>
      </c:txPr>
    </c:legend>
    <c:plotVisOnly val="1"/>
    <c:dispBlanksAs val="gap"/>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4991364421416258E-2"/>
          <c:y val="0"/>
          <c:w val="0.87737478411053549"/>
          <c:h val="0"/>
        </c:manualLayout>
      </c:layout>
      <c:lineChart>
        <c:grouping val="standard"/>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Lit>
              <c:formatCode>General</c:formatCode>
              <c:ptCount val="1"/>
              <c:pt idx="0">
                <c:v>0</c:v>
              </c:pt>
            </c:numLit>
          </c:val>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Lit>
              <c:formatCode>General</c:formatCode>
              <c:ptCount val="1"/>
              <c:pt idx="0">
                <c:v>0</c:v>
              </c:pt>
            </c:numLit>
          </c:val>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Lit>
              <c:formatCode>General</c:formatCode>
              <c:ptCount val="1"/>
              <c:pt idx="0">
                <c:v>0</c:v>
              </c:pt>
            </c:numLit>
          </c:val>
        </c:ser>
        <c:dLbls/>
        <c:marker val="1"/>
        <c:axId val="97175808"/>
        <c:axId val="98072448"/>
      </c:lineChart>
      <c:catAx>
        <c:axId val="97175808"/>
        <c:scaling>
          <c:orientation val="minMax"/>
        </c:scaling>
        <c:axPos val="b"/>
        <c:numFmt formatCode="General" sourceLinked="1"/>
        <c:majorTickMark val="in"/>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98072448"/>
        <c:crosses val="autoZero"/>
        <c:auto val="1"/>
        <c:lblAlgn val="ctr"/>
        <c:lblOffset val="100"/>
        <c:tickLblSkip val="1"/>
        <c:tickMarkSkip val="1"/>
      </c:catAx>
      <c:valAx>
        <c:axId val="98072448"/>
        <c:scaling>
          <c:orientation val="minMax"/>
          <c:min val="150"/>
        </c:scaling>
        <c:axPos val="l"/>
        <c:majorGridlines>
          <c:spPr>
            <a:ln w="3175">
              <a:solidFill>
                <a:srgbClr val="000000"/>
              </a:solidFill>
              <a:prstDash val="sysDash"/>
            </a:ln>
          </c:spPr>
        </c:majorGridlines>
        <c:numFmt formatCode="General" sourceLinked="1"/>
        <c:majorTickMark val="in"/>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97175808"/>
        <c:crosses val="autoZero"/>
        <c:crossBetween val="between"/>
        <c:majorUnit val="50"/>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600" b="1" i="0" baseline="0"/>
              <a:t>部門別 </a:t>
            </a:r>
            <a:r>
              <a:rPr lang="en-US" altLang="ja-JP" sz="1600" b="1" i="0" baseline="0"/>
              <a:t>CO</a:t>
            </a:r>
            <a:r>
              <a:rPr lang="en-US" altLang="ja-JP" sz="1600" b="1" i="0" baseline="-25000"/>
              <a:t>2 </a:t>
            </a:r>
            <a:r>
              <a:rPr lang="ja-JP" altLang="ja-JP" sz="1600" b="1" i="0" baseline="0"/>
              <a:t>排出量の</a:t>
            </a:r>
            <a:r>
              <a:rPr lang="ja-JP" altLang="en-US" sz="1600" b="1" i="0" baseline="0"/>
              <a:t>推移（</a:t>
            </a:r>
            <a:r>
              <a:rPr lang="en-US" altLang="ja-JP" sz="1600" b="1" i="0" baseline="0"/>
              <a:t>1990-2012</a:t>
            </a:r>
            <a:r>
              <a:rPr lang="ja-JP" altLang="ja-JP" sz="1600" b="1" i="0" baseline="0"/>
              <a:t>年度</a:t>
            </a:r>
            <a:r>
              <a:rPr lang="ja-JP" altLang="en-US" sz="1600" b="1" i="0" baseline="0"/>
              <a:t>）</a:t>
            </a:r>
            <a:endParaRPr lang="ja-JP" altLang="ja-JP" sz="1600"/>
          </a:p>
        </c:rich>
      </c:tx>
    </c:title>
    <c:plotArea>
      <c:layout>
        <c:manualLayout>
          <c:layoutTarget val="inner"/>
          <c:xMode val="edge"/>
          <c:yMode val="edge"/>
          <c:x val="0.12233041666666668"/>
          <c:y val="0.1330246296296296"/>
          <c:w val="0.82833680555555567"/>
          <c:h val="0.70091833333333342"/>
        </c:manualLayout>
      </c:layout>
      <c:lineChart>
        <c:grouping val="standard"/>
        <c:ser>
          <c:idx val="0"/>
          <c:order val="0"/>
          <c:tx>
            <c:strRef>
              <c:f>'3.Allocated_CO2-Sector'!$Y$54</c:f>
              <c:strCache>
                <c:ptCount val="1"/>
                <c:pt idx="0">
                  <c:v>エネルギー転換部門</c:v>
                </c:pt>
              </c:strCache>
            </c:strRef>
          </c:tx>
          <c:dPt>
            <c:idx val="0"/>
            <c:spPr>
              <a:ln>
                <a:noFill/>
              </a:ln>
            </c:spPr>
          </c:dPt>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'3.Allocated_CO2-Sector'!$Z$54:$AW$54</c:f>
              <c:numCache>
                <c:formatCode>#,##0.0_ </c:formatCode>
                <c:ptCount val="24"/>
                <c:pt idx="0">
                  <c:v>67.857730006447213</c:v>
                </c:pt>
                <c:pt idx="1">
                  <c:v>67.833953087208442</c:v>
                </c:pt>
                <c:pt idx="2">
                  <c:v>68.7768917375803</c:v>
                </c:pt>
                <c:pt idx="3">
                  <c:v>68.979314395450984</c:v>
                </c:pt>
                <c:pt idx="4">
                  <c:v>67.258611496971682</c:v>
                </c:pt>
                <c:pt idx="5">
                  <c:v>74.262907430690021</c:v>
                </c:pt>
                <c:pt idx="6">
                  <c:v>73.301235912775624</c:v>
                </c:pt>
                <c:pt idx="7">
                  <c:v>71.674072336125889</c:v>
                </c:pt>
                <c:pt idx="8">
                  <c:v>72.270062870111317</c:v>
                </c:pt>
                <c:pt idx="9">
                  <c:v>73.146068992367717</c:v>
                </c:pt>
                <c:pt idx="10">
                  <c:v>72.093990055277246</c:v>
                </c:pt>
                <c:pt idx="11">
                  <c:v>70.766462102115156</c:v>
                </c:pt>
                <c:pt idx="12">
                  <c:v>68.937502911945572</c:v>
                </c:pt>
                <c:pt idx="13">
                  <c:v>76.612636208222014</c:v>
                </c:pt>
                <c:pt idx="14">
                  <c:v>73.792827660491454</c:v>
                </c:pt>
                <c:pt idx="15">
                  <c:v>73.888811231028527</c:v>
                </c:pt>
                <c:pt idx="16">
                  <c:v>79.322760959610349</c:v>
                </c:pt>
                <c:pt idx="17">
                  <c:v>76.95855038510426</c:v>
                </c:pt>
                <c:pt idx="18">
                  <c:v>82.922924689207917</c:v>
                </c:pt>
                <c:pt idx="19">
                  <c:v>79.095568902734897</c:v>
                </c:pt>
                <c:pt idx="20">
                  <c:v>80.024124019011396</c:v>
                </c:pt>
                <c:pt idx="21">
                  <c:v>81.138556227884138</c:v>
                </c:pt>
                <c:pt idx="22">
                  <c:v>87.637755185133784</c:v>
                </c:pt>
                <c:pt idx="23">
                  <c:v>87.805307986018022</c:v>
                </c:pt>
              </c:numCache>
            </c:numRef>
          </c:val>
        </c:ser>
        <c:ser>
          <c:idx val="1"/>
          <c:order val="1"/>
          <c:tx>
            <c:strRef>
              <c:f>'3.Allocated_CO2-Sector'!$Y$55</c:f>
              <c:strCache>
                <c:ptCount val="1"/>
                <c:pt idx="0">
                  <c:v>産業部門</c:v>
                </c:pt>
              </c:strCache>
            </c:strRef>
          </c:tx>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'3.Allocated_CO2-Sector'!$Z$55:$AW$55</c:f>
              <c:numCache>
                <c:formatCode>#,##0_ </c:formatCode>
                <c:ptCount val="24"/>
                <c:pt idx="0">
                  <c:v>482.11176402992209</c:v>
                </c:pt>
                <c:pt idx="1">
                  <c:v>482.16891446457407</c:v>
                </c:pt>
                <c:pt idx="2">
                  <c:v>476.07085077485738</c:v>
                </c:pt>
                <c:pt idx="3">
                  <c:v>466.38568607030152</c:v>
                </c:pt>
                <c:pt idx="4">
                  <c:v>455.23255849896003</c:v>
                </c:pt>
                <c:pt idx="5">
                  <c:v>472.64407929760148</c:v>
                </c:pt>
                <c:pt idx="6">
                  <c:v>471.1490404211583</c:v>
                </c:pt>
                <c:pt idx="7">
                  <c:v>479.95893113300099</c:v>
                </c:pt>
                <c:pt idx="8">
                  <c:v>480.44239260556731</c:v>
                </c:pt>
                <c:pt idx="9">
                  <c:v>444.86456003160509</c:v>
                </c:pt>
                <c:pt idx="10">
                  <c:v>456.45231906954223</c:v>
                </c:pt>
                <c:pt idx="11">
                  <c:v>467.19557337436123</c:v>
                </c:pt>
                <c:pt idx="12" formatCode="#,##0;[Red]\-#,##0">
                  <c:v>449.63320365291133</c:v>
                </c:pt>
                <c:pt idx="13" formatCode="#,##0;[Red]\-#,##0">
                  <c:v>461.16454735925106</c:v>
                </c:pt>
                <c:pt idx="14" formatCode="#,##0;[Red]\-#,##0">
                  <c:v>465.02551088323952</c:v>
                </c:pt>
                <c:pt idx="15" formatCode="#,##0;[Red]\-#,##0">
                  <c:v>465.31640194060418</c:v>
                </c:pt>
                <c:pt idx="16" formatCode="#,##0;[Red]\-#,##0">
                  <c:v>459.26690244731066</c:v>
                </c:pt>
                <c:pt idx="17" formatCode="#,##0;[Red]\-#,##0">
                  <c:v>456.98378609931655</c:v>
                </c:pt>
                <c:pt idx="18" formatCode="#,##0;[Red]\-#,##0">
                  <c:v>467.46369281228084</c:v>
                </c:pt>
                <c:pt idx="19" formatCode="#,##0;[Red]\-#,##0">
                  <c:v>418.99058733515722</c:v>
                </c:pt>
                <c:pt idx="20" formatCode="#,##0;[Red]\-#,##0">
                  <c:v>388.0540998152016</c:v>
                </c:pt>
                <c:pt idx="21" formatCode="#,##0;[Red]\-#,##0">
                  <c:v>420.93862915308262</c:v>
                </c:pt>
                <c:pt idx="22" formatCode="#,##0;[Red]\-#,##0">
                  <c:v>417.1371949553677</c:v>
                </c:pt>
                <c:pt idx="23" formatCode="#,##0;[Red]\-#,##0">
                  <c:v>417.54537644912745</c:v>
                </c:pt>
              </c:numCache>
            </c:numRef>
          </c:val>
        </c:ser>
        <c:ser>
          <c:idx val="2"/>
          <c:order val="2"/>
          <c:tx>
            <c:strRef>
              <c:f>'3.Allocated_CO2-Sector'!$Y$56</c:f>
              <c:strCache>
                <c:ptCount val="1"/>
                <c:pt idx="0">
                  <c:v>運輸部門</c:v>
                </c:pt>
              </c:strCache>
            </c:strRef>
          </c:tx>
          <c:dPt>
            <c:idx val="0"/>
            <c:spPr>
              <a:ln>
                <a:noFill/>
              </a:ln>
            </c:spPr>
          </c:dPt>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'3.Allocated_CO2-Sector'!$Z$56:$AW$56</c:f>
              <c:numCache>
                <c:formatCode>#,##0_ </c:formatCode>
                <c:ptCount val="24"/>
                <c:pt idx="0">
                  <c:v>217.37130450071916</c:v>
                </c:pt>
                <c:pt idx="1">
                  <c:v>217.38240351899807</c:v>
                </c:pt>
                <c:pt idx="2">
                  <c:v>228.859997453495</c:v>
                </c:pt>
                <c:pt idx="3">
                  <c:v>233.45874231792916</c:v>
                </c:pt>
                <c:pt idx="4">
                  <c:v>237.97531891320153</c:v>
                </c:pt>
                <c:pt idx="5">
                  <c:v>250.4097276536738</c:v>
                </c:pt>
                <c:pt idx="6">
                  <c:v>257.58948372347487</c:v>
                </c:pt>
                <c:pt idx="7">
                  <c:v>263.04742145164266</c:v>
                </c:pt>
                <c:pt idx="8">
                  <c:v>264.81399580046451</c:v>
                </c:pt>
                <c:pt idx="9">
                  <c:v>263.77432966838848</c:v>
                </c:pt>
                <c:pt idx="10">
                  <c:v>266.22998159018715</c:v>
                </c:pt>
                <c:pt idx="11">
                  <c:v>265.38246922400191</c:v>
                </c:pt>
                <c:pt idx="12" formatCode="#,##0;[Red]\-#,##0">
                  <c:v>267.45677575813204</c:v>
                </c:pt>
                <c:pt idx="13" formatCode="#,##0;[Red]\-#,##0">
                  <c:v>262.38828929906492</c:v>
                </c:pt>
                <c:pt idx="14" formatCode="#,##0;[Red]\-#,##0">
                  <c:v>260.30330402612003</c:v>
                </c:pt>
                <c:pt idx="15" formatCode="#,##0;[Red]\-#,##0">
                  <c:v>259.65171314465823</c:v>
                </c:pt>
                <c:pt idx="16" formatCode="#,##0;[Red]\-#,##0">
                  <c:v>254.38822653541732</c:v>
                </c:pt>
                <c:pt idx="17" formatCode="#,##0;[Red]\-#,##0">
                  <c:v>250.74428393064073</c:v>
                </c:pt>
                <c:pt idx="18" formatCode="#,##0;[Red]\-#,##0">
                  <c:v>245.68119928268362</c:v>
                </c:pt>
                <c:pt idx="19" formatCode="#,##0;[Red]\-#,##0">
                  <c:v>235.73483011606214</c:v>
                </c:pt>
                <c:pt idx="20" formatCode="#,##0;[Red]\-#,##0">
                  <c:v>230.06747744561872</c:v>
                </c:pt>
                <c:pt idx="21" formatCode="#,##0;[Red]\-#,##0">
                  <c:v>232.50161891615664</c:v>
                </c:pt>
                <c:pt idx="22" formatCode="#,##0;[Red]\-#,##0">
                  <c:v>229.58802299039854</c:v>
                </c:pt>
                <c:pt idx="23" formatCode="#,##0;[Red]\-#,##0">
                  <c:v>226.34163080778708</c:v>
                </c:pt>
              </c:numCache>
            </c:numRef>
          </c:val>
        </c:ser>
        <c:ser>
          <c:idx val="3"/>
          <c:order val="3"/>
          <c:tx>
            <c:strRef>
              <c:f>'3.Allocated_CO2-Sector'!$Y$57</c:f>
              <c:strCache>
                <c:ptCount val="1"/>
                <c:pt idx="0">
                  <c:v>業務その他部門</c:v>
                </c:pt>
              </c:strCache>
            </c:strRef>
          </c:tx>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'3.Allocated_CO2-Sector'!$Z$57:$AW$57</c:f>
              <c:numCache>
                <c:formatCode>#,##0_ </c:formatCode>
                <c:ptCount val="24"/>
                <c:pt idx="0">
                  <c:v>164.29190388274029</c:v>
                </c:pt>
                <c:pt idx="1">
                  <c:v>164.30808217447824</c:v>
                </c:pt>
                <c:pt idx="2">
                  <c:v>163.54881678512854</c:v>
                </c:pt>
                <c:pt idx="3">
                  <c:v>168.45201534582344</c:v>
                </c:pt>
                <c:pt idx="4">
                  <c:v>169.17356122592585</c:v>
                </c:pt>
                <c:pt idx="5">
                  <c:v>180.61473669106201</c:v>
                </c:pt>
                <c:pt idx="6">
                  <c:v>185.12220401172112</c:v>
                </c:pt>
                <c:pt idx="7">
                  <c:v>184.61684067281359</c:v>
                </c:pt>
                <c:pt idx="8">
                  <c:v>181.53652717685475</c:v>
                </c:pt>
                <c:pt idx="9">
                  <c:v>187.35212877627077</c:v>
                </c:pt>
                <c:pt idx="10">
                  <c:v>201.23191097388548</c:v>
                </c:pt>
                <c:pt idx="11">
                  <c:v>206.02034069810205</c:v>
                </c:pt>
                <c:pt idx="12" formatCode="#,##0;[Red]\-#,##0">
                  <c:v>213.4632988311233</c:v>
                </c:pt>
                <c:pt idx="13" formatCode="#,##0;[Red]\-#,##0">
                  <c:v>227.26545676564487</c:v>
                </c:pt>
                <c:pt idx="14" formatCode="#,##0;[Red]\-#,##0">
                  <c:v>231.42940770999584</c:v>
                </c:pt>
                <c:pt idx="15" formatCode="#,##0;[Red]\-#,##0">
                  <c:v>232.00623054401288</c:v>
                </c:pt>
                <c:pt idx="16" formatCode="#,##0;[Red]\-#,##0">
                  <c:v>235.37598275475855</c:v>
                </c:pt>
                <c:pt idx="17" formatCode="#,##0;[Red]\-#,##0">
                  <c:v>234.66413086091902</c:v>
                </c:pt>
                <c:pt idx="18" formatCode="#,##0;[Red]\-#,##0">
                  <c:v>242.65355890881864</c:v>
                </c:pt>
                <c:pt idx="19" formatCode="#,##0;[Red]\-#,##0">
                  <c:v>233.59385538682511</c:v>
                </c:pt>
                <c:pt idx="20" formatCode="#,##0;[Red]\-#,##0">
                  <c:v>215.40572869596758</c:v>
                </c:pt>
                <c:pt idx="21" formatCode="#,##0;[Red]\-#,##0">
                  <c:v>216.9156391167341</c:v>
                </c:pt>
                <c:pt idx="22" formatCode="#,##0;[Red]\-#,##0">
                  <c:v>250.01238323849248</c:v>
                </c:pt>
                <c:pt idx="23" formatCode="#,##0;[Red]\-#,##0">
                  <c:v>272.3693668393754</c:v>
                </c:pt>
              </c:numCache>
            </c:numRef>
          </c:val>
        </c:ser>
        <c:ser>
          <c:idx val="4"/>
          <c:order val="4"/>
          <c:tx>
            <c:strRef>
              <c:f>'3.Allocated_CO2-Sector'!$Y$58</c:f>
              <c:strCache>
                <c:ptCount val="1"/>
                <c:pt idx="0">
                  <c:v>家庭部門</c:v>
                </c:pt>
              </c:strCache>
            </c:strRef>
          </c:tx>
          <c:dPt>
            <c:idx val="1"/>
            <c:marker>
              <c:spPr>
                <a:ln>
                  <a:noFill/>
                </a:ln>
              </c:spPr>
            </c:marker>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'3.Allocated_CO2-Sector'!$Z$58:$AW$58</c:f>
              <c:numCache>
                <c:formatCode>#,##0_ </c:formatCode>
                <c:ptCount val="24"/>
                <c:pt idx="0">
                  <c:v>127.44316412664075</c:v>
                </c:pt>
                <c:pt idx="1">
                  <c:v>127.45038312484743</c:v>
                </c:pt>
                <c:pt idx="2">
                  <c:v>129.37149400324654</c:v>
                </c:pt>
                <c:pt idx="3">
                  <c:v>136.40914097138605</c:v>
                </c:pt>
                <c:pt idx="4">
                  <c:v>137.91977515805328</c:v>
                </c:pt>
                <c:pt idx="5">
                  <c:v>145.01845841853171</c:v>
                </c:pt>
                <c:pt idx="6">
                  <c:v>148.10455486033692</c:v>
                </c:pt>
                <c:pt idx="7">
                  <c:v>147.82619565475727</c:v>
                </c:pt>
                <c:pt idx="8">
                  <c:v>144.30859074110609</c:v>
                </c:pt>
                <c:pt idx="9">
                  <c:v>143.92756453431289</c:v>
                </c:pt>
                <c:pt idx="10">
                  <c:v>151.91526462304833</c:v>
                </c:pt>
                <c:pt idx="11">
                  <c:v>157.53710268925025</c:v>
                </c:pt>
                <c:pt idx="12" formatCode="#,##0;[Red]\-#,##0">
                  <c:v>153.7263868357272</c:v>
                </c:pt>
                <c:pt idx="13" formatCode="#,##0;[Red]\-#,##0">
                  <c:v>165.44104748365376</c:v>
                </c:pt>
                <c:pt idx="14" formatCode="#,##0;[Red]\-#,##0">
                  <c:v>167.52448936935298</c:v>
                </c:pt>
                <c:pt idx="15" formatCode="#,##0;[Red]\-#,##0">
                  <c:v>167.55780387199155</c:v>
                </c:pt>
                <c:pt idx="16" formatCode="#,##0;[Red]\-#,##0">
                  <c:v>174.21934066395676</c:v>
                </c:pt>
                <c:pt idx="17" formatCode="#,##0;[Red]\-#,##0">
                  <c:v>165.75873908595554</c:v>
                </c:pt>
                <c:pt idx="18" formatCode="#,##0;[Red]\-#,##0">
                  <c:v>179.77501840765913</c:v>
                </c:pt>
                <c:pt idx="19" formatCode="#,##0;[Red]\-#,##0">
                  <c:v>171.02656550986543</c:v>
                </c:pt>
                <c:pt idx="20" formatCode="#,##0;[Red]\-#,##0">
                  <c:v>161.68961316736238</c:v>
                </c:pt>
                <c:pt idx="21" formatCode="#,##0;[Red]\-#,##0">
                  <c:v>171.97550216036601</c:v>
                </c:pt>
                <c:pt idx="22" formatCode="#,##0;[Red]\-#,##0">
                  <c:v>188.75062623388763</c:v>
                </c:pt>
                <c:pt idx="23" formatCode="#,##0;[Red]\-#,##0">
                  <c:v>203.49421218443712</c:v>
                </c:pt>
              </c:numCache>
            </c:numRef>
          </c:val>
        </c:ser>
        <c:ser>
          <c:idx val="5"/>
          <c:order val="5"/>
          <c:tx>
            <c:strRef>
              <c:f>'3.Allocated_CO2-Sector'!$Y$59</c:f>
              <c:strCache>
                <c:ptCount val="1"/>
                <c:pt idx="0">
                  <c:v>工業プロセス</c:v>
                </c:pt>
              </c:strCache>
            </c:strRef>
          </c:tx>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'3.Allocated_CO2-Sector'!$Z$59:$AW$59</c:f>
              <c:numCache>
                <c:formatCode>#,##0.0_ </c:formatCode>
                <c:ptCount val="24"/>
                <c:pt idx="0">
                  <c:v>62.318392436324707</c:v>
                </c:pt>
                <c:pt idx="1">
                  <c:v>59.875692992826778</c:v>
                </c:pt>
                <c:pt idx="2">
                  <c:v>60.982027643251172</c:v>
                </c:pt>
                <c:pt idx="3">
                  <c:v>60.99319839994498</c:v>
                </c:pt>
                <c:pt idx="4">
                  <c:v>59.938823186426163</c:v>
                </c:pt>
                <c:pt idx="5">
                  <c:v>61.181257854800585</c:v>
                </c:pt>
                <c:pt idx="6">
                  <c:v>61.332914361894318</c:v>
                </c:pt>
                <c:pt idx="7">
                  <c:v>61.672085406683301</c:v>
                </c:pt>
                <c:pt idx="8">
                  <c:v>58.981654713636317</c:v>
                </c:pt>
                <c:pt idx="9">
                  <c:v>53.317065716759195</c:v>
                </c:pt>
                <c:pt idx="10">
                  <c:v>53.320068243527338</c:v>
                </c:pt>
                <c:pt idx="11">
                  <c:v>53.88703805531344</c:v>
                </c:pt>
                <c:pt idx="12">
                  <c:v>52.657084711613919</c:v>
                </c:pt>
                <c:pt idx="13">
                  <c:v>49.84105602832998</c:v>
                </c:pt>
                <c:pt idx="14">
                  <c:v>49.010317547691429</c:v>
                </c:pt>
                <c:pt idx="15">
                  <c:v>48.837568177703623</c:v>
                </c:pt>
                <c:pt idx="16">
                  <c:v>49.90265815776781</c:v>
                </c:pt>
                <c:pt idx="17">
                  <c:v>49.975178234203369</c:v>
                </c:pt>
                <c:pt idx="18">
                  <c:v>49.212767294117647</c:v>
                </c:pt>
                <c:pt idx="19">
                  <c:v>45.613150884057006</c:v>
                </c:pt>
                <c:pt idx="20">
                  <c:v>40.189351848374756</c:v>
                </c:pt>
                <c:pt idx="21">
                  <c:v>41.074005813796852</c:v>
                </c:pt>
                <c:pt idx="22">
                  <c:v>41.182349862780811</c:v>
                </c:pt>
                <c:pt idx="23">
                  <c:v>41.495862946100281</c:v>
                </c:pt>
              </c:numCache>
            </c:numRef>
          </c:val>
        </c:ser>
        <c:ser>
          <c:idx val="6"/>
          <c:order val="6"/>
          <c:tx>
            <c:strRef>
              <c:f>'3.Allocated_CO2-Sector'!$Y$60</c:f>
              <c:strCache>
                <c:ptCount val="1"/>
                <c:pt idx="0">
                  <c:v>廃棄物</c:v>
                </c:pt>
              </c:strCache>
            </c:strRef>
          </c:tx>
          <c:dPt>
            <c:idx val="1"/>
            <c:spPr>
              <a:ln>
                <a:noFill/>
              </a:ln>
            </c:spPr>
          </c:dPt>
          <c:cat>
            <c:strRef>
              <c:f>'3.Allocated_CO2-Sector'!$Z$53:$AW$53</c:f>
              <c:strCache>
                <c:ptCount val="24"/>
                <c:pt idx="0">
                  <c:v>京都議定書
の基準年</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strCache>
            </c:strRef>
          </c:cat>
          <c:val>
            <c:numRef>
              <c:f>'3.Allocated_CO2-Sector'!$Z$60:$AW$60</c:f>
              <c:numCache>
                <c:formatCode>#,##0.0_ </c:formatCode>
                <c:ptCount val="24"/>
                <c:pt idx="0">
                  <c:v>22.698626297625097</c:v>
                </c:pt>
                <c:pt idx="1">
                  <c:v>22.081682151005207</c:v>
                </c:pt>
                <c:pt idx="2">
                  <c:v>22.407715766730423</c:v>
                </c:pt>
                <c:pt idx="3">
                  <c:v>23.809364950689925</c:v>
                </c:pt>
                <c:pt idx="4">
                  <c:v>23.325284868893181</c:v>
                </c:pt>
                <c:pt idx="5">
                  <c:v>26.478126532060124</c:v>
                </c:pt>
                <c:pt idx="6">
                  <c:v>27.03696952135255</c:v>
                </c:pt>
                <c:pt idx="7">
                  <c:v>27.736920752881954</c:v>
                </c:pt>
                <c:pt idx="8">
                  <c:v>29.076331533543655</c:v>
                </c:pt>
                <c:pt idx="9">
                  <c:v>29.445701584940423</c:v>
                </c:pt>
                <c:pt idx="10">
                  <c:v>29.515672401128306</c:v>
                </c:pt>
                <c:pt idx="11">
                  <c:v>30.63570600042279</c:v>
                </c:pt>
                <c:pt idx="12">
                  <c:v>30.413829441096411</c:v>
                </c:pt>
                <c:pt idx="13">
                  <c:v>30.652629552509868</c:v>
                </c:pt>
                <c:pt idx="14">
                  <c:v>31.384663505586833</c:v>
                </c:pt>
                <c:pt idx="15">
                  <c:v>30.59011998743954</c:v>
                </c:pt>
                <c:pt idx="16">
                  <c:v>29.614974243400734</c:v>
                </c:pt>
                <c:pt idx="17">
                  <c:v>27.850173652704346</c:v>
                </c:pt>
                <c:pt idx="18">
                  <c:v>28.407961682788592</c:v>
                </c:pt>
                <c:pt idx="19">
                  <c:v>29.739280230176441</c:v>
                </c:pt>
                <c:pt idx="20">
                  <c:v>25.99738416795045</c:v>
                </c:pt>
                <c:pt idx="21">
                  <c:v>26.490163543295434</c:v>
                </c:pt>
                <c:pt idx="22">
                  <c:v>26.291049883677708</c:v>
                </c:pt>
                <c:pt idx="23">
                  <c:v>26.52723405744695</c:v>
                </c:pt>
              </c:numCache>
            </c:numRef>
          </c:val>
        </c:ser>
        <c:dLbls/>
        <c:marker val="1"/>
        <c:axId val="68016384"/>
        <c:axId val="68026368"/>
      </c:lineChart>
      <c:catAx>
        <c:axId val="68016384"/>
        <c:scaling>
          <c:orientation val="minMax"/>
        </c:scaling>
        <c:axPos val="b"/>
        <c:numFmt formatCode="General" sourceLinked="1"/>
        <c:tickLblPos val="nextTo"/>
        <c:txPr>
          <a:bodyPr rot="-5400000" vert="horz"/>
          <a:lstStyle/>
          <a:p>
            <a:pPr>
              <a:defRPr sz="1200"/>
            </a:pPr>
            <a:endParaRPr lang="ja-JP"/>
          </a:p>
        </c:txPr>
        <c:crossAx val="68026368"/>
        <c:crosses val="autoZero"/>
        <c:auto val="1"/>
        <c:lblAlgn val="ctr"/>
        <c:lblOffset val="100"/>
      </c:catAx>
      <c:valAx>
        <c:axId val="68026368"/>
        <c:scaling>
          <c:orientation val="minMax"/>
          <c:max val="500"/>
        </c:scaling>
        <c:axPos val="l"/>
        <c:numFmt formatCode="#,##0_ " sourceLinked="0"/>
        <c:tickLblPos val="nextTo"/>
        <c:txPr>
          <a:bodyPr/>
          <a:lstStyle/>
          <a:p>
            <a:pPr>
              <a:defRPr sz="1200"/>
            </a:pPr>
            <a:endParaRPr lang="ja-JP"/>
          </a:p>
        </c:txPr>
        <c:crossAx val="68016384"/>
        <c:crosses val="autoZero"/>
        <c:crossBetween val="between"/>
      </c:valAx>
    </c:plotArea>
    <c:plotVisOnly val="1"/>
    <c:dispBlanksAs val="gap"/>
  </c:chart>
  <c:spPr>
    <a:solidFill>
      <a:schemeClr val="bg1"/>
    </a:solidFill>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5099208333333339"/>
          <c:y val="0.13053111111111113"/>
          <c:w val="0.72213583333333353"/>
          <c:h val="0.69845537037037053"/>
        </c:manualLayout>
      </c:layout>
      <c:barChart>
        <c:barDir val="col"/>
        <c:grouping val="clustered"/>
        <c:ser>
          <c:idx val="0"/>
          <c:order val="0"/>
          <c:tx>
            <c:strRef>
              <c:f>'5.CO2-capita'!$X$5</c:f>
              <c:strCache>
                <c:ptCount val="1"/>
                <c:pt idx="0">
                  <c:v>CO2 総排出量 </c:v>
                </c:pt>
              </c:strCache>
            </c:strRef>
          </c:tx>
          <c:spPr>
            <a:solidFill>
              <a:schemeClr val="accent2"/>
            </a:solidFill>
            <a:ln>
              <a:solidFill>
                <a:sysClr val="windowText" lastClr="000000"/>
              </a:solidFill>
            </a:ln>
          </c:spPr>
          <c:dLbls>
            <c:txPr>
              <a:bodyPr rot="-5400000" vert="horz"/>
              <a:lstStyle/>
              <a:p>
                <a:pPr>
                  <a:defRPr sz="900"/>
                </a:pPr>
                <a:endParaRPr lang="ja-JP"/>
              </a:p>
            </c:txPr>
            <c:showVal val="1"/>
          </c:dLbls>
          <c:cat>
            <c:numRef>
              <c:f>'5.CO2-capita'!$AA$4:$AW$4</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'5.CO2-capita'!$AA$5:$AW$5</c:f>
              <c:numCache>
                <c:formatCode>#,##0;[Red]\-#,##0</c:formatCode>
                <c:ptCount val="23"/>
                <c:pt idx="0">
                  <c:v>1141.1377350306338</c:v>
                </c:pt>
                <c:pt idx="1">
                  <c:v>1150.0714645219277</c:v>
                </c:pt>
                <c:pt idx="2">
                  <c:v>1158.5444126342322</c:v>
                </c:pt>
                <c:pt idx="3">
                  <c:v>1150.8771481944016</c:v>
                </c:pt>
                <c:pt idx="4">
                  <c:v>1210.6604435380366</c:v>
                </c:pt>
                <c:pt idx="5">
                  <c:v>1223.6873257898662</c:v>
                </c:pt>
                <c:pt idx="6">
                  <c:v>1236.5818358992904</c:v>
                </c:pt>
                <c:pt idx="7">
                  <c:v>1231.4775296108803</c:v>
                </c:pt>
                <c:pt idx="8">
                  <c:v>1195.8701488958329</c:v>
                </c:pt>
                <c:pt idx="9">
                  <c:v>1230.7972654451553</c:v>
                </c:pt>
                <c:pt idx="10">
                  <c:v>1251.4607200111761</c:v>
                </c:pt>
                <c:pt idx="11">
                  <c:v>1236.3205179308159</c:v>
                </c:pt>
                <c:pt idx="12">
                  <c:v>1273.3965993286417</c:v>
                </c:pt>
                <c:pt idx="13">
                  <c:v>1278.5050020315746</c:v>
                </c:pt>
                <c:pt idx="14">
                  <c:v>1277.8836435824396</c:v>
                </c:pt>
                <c:pt idx="15">
                  <c:v>1282.1284452573457</c:v>
                </c:pt>
                <c:pt idx="16">
                  <c:v>1262.9707317165294</c:v>
                </c:pt>
                <c:pt idx="17">
                  <c:v>1296.1546485943466</c:v>
                </c:pt>
                <c:pt idx="18">
                  <c:v>1213.831686651821</c:v>
                </c:pt>
                <c:pt idx="19">
                  <c:v>1141.4629272255529</c:v>
                </c:pt>
                <c:pt idx="20">
                  <c:v>1191.0672532700926</c:v>
                </c:pt>
                <c:pt idx="21">
                  <c:v>1240.6319065692383</c:v>
                </c:pt>
                <c:pt idx="22">
                  <c:v>1275.610696687515</c:v>
                </c:pt>
              </c:numCache>
            </c:numRef>
          </c:val>
        </c:ser>
        <c:dLbls/>
        <c:gapWidth val="90"/>
        <c:overlap val="45"/>
        <c:axId val="68760320"/>
        <c:axId val="68761856"/>
      </c:barChart>
      <c:lineChart>
        <c:grouping val="standard"/>
        <c:ser>
          <c:idx val="2"/>
          <c:order val="1"/>
          <c:tx>
            <c:strRef>
              <c:f>'5.CO2-capita'!$X$7</c:f>
              <c:strCache>
                <c:ptCount val="1"/>
                <c:pt idx="0">
                  <c:v>一人あたりCO2 排出量（総CO2 排出量）</c:v>
                </c:pt>
              </c:strCache>
            </c:strRef>
          </c:tx>
          <c:spPr>
            <a:ln>
              <a:solidFill>
                <a:schemeClr val="accent2"/>
              </a:solidFill>
            </a:ln>
          </c:spPr>
          <c:marker>
            <c:symbol val="diamond"/>
            <c:size val="7"/>
            <c:spPr>
              <a:solidFill>
                <a:schemeClr val="accent2"/>
              </a:solidFill>
              <a:ln>
                <a:solidFill>
                  <a:schemeClr val="accent2"/>
                </a:solidFill>
              </a:ln>
            </c:spPr>
          </c:marker>
          <c:dLbls>
            <c:dLbl>
              <c:idx val="18"/>
              <c:layout>
                <c:manualLayout>
                  <c:x val="-3.2696894196636635E-2"/>
                  <c:y val="-7.3326861539567828E-2"/>
                </c:manualLayout>
              </c:layout>
              <c:dLblPos val="r"/>
              <c:showVal val="1"/>
            </c:dLbl>
            <c:txPr>
              <a:bodyPr rot="-5400000" vert="horz"/>
              <a:lstStyle/>
              <a:p>
                <a:pPr>
                  <a:defRPr/>
                </a:pPr>
                <a:endParaRPr lang="ja-JP"/>
              </a:p>
            </c:txPr>
            <c:dLblPos val="t"/>
            <c:showVal val="1"/>
          </c:dLbls>
          <c:cat>
            <c:numRef>
              <c:f>'6.CO2-GDP'!$AA$4:$AR$4</c:f>
              <c:numCache>
                <c:formatCode>General</c:formatCode>
                <c:ptCount val="1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numCache>
            </c:numRef>
          </c:cat>
          <c:val>
            <c:numRef>
              <c:f>'5.CO2-capita'!$AA$7:$AW$7</c:f>
              <c:numCache>
                <c:formatCode>#,##0.00;[Red]\-#,##0.00</c:formatCode>
                <c:ptCount val="23"/>
                <c:pt idx="0">
                  <c:v>9.2316843568180342</c:v>
                </c:pt>
                <c:pt idx="1">
                  <c:v>9.2672215737337158</c:v>
                </c:pt>
                <c:pt idx="2">
                  <c:v>9.3005724841589856</c:v>
                </c:pt>
                <c:pt idx="3">
                  <c:v>9.2115861322768211</c:v>
                </c:pt>
                <c:pt idx="4">
                  <c:v>9.6647941846328695</c:v>
                </c:pt>
                <c:pt idx="5">
                  <c:v>9.745061127577177</c:v>
                </c:pt>
                <c:pt idx="6">
                  <c:v>9.8251363501957769</c:v>
                </c:pt>
                <c:pt idx="7">
                  <c:v>9.7614680882620881</c:v>
                </c:pt>
                <c:pt idx="8">
                  <c:v>9.4556119053690377</c:v>
                </c:pt>
                <c:pt idx="9">
                  <c:v>9.7167949461592631</c:v>
                </c:pt>
                <c:pt idx="10">
                  <c:v>9.8597664781934053</c:v>
                </c:pt>
                <c:pt idx="11">
                  <c:v>9.710645307194822</c:v>
                </c:pt>
                <c:pt idx="12">
                  <c:v>9.9885210872459851</c:v>
                </c:pt>
                <c:pt idx="13">
                  <c:v>10.012255877579014</c:v>
                </c:pt>
                <c:pt idx="14">
                  <c:v>10.000106768156696</c:v>
                </c:pt>
                <c:pt idx="15">
                  <c:v>10.034816583630844</c:v>
                </c:pt>
                <c:pt idx="16">
                  <c:v>9.874596224552814</c:v>
                </c:pt>
                <c:pt idx="17">
                  <c:v>10.123598201981883</c:v>
                </c:pt>
                <c:pt idx="18">
                  <c:v>9.4768408751430382</c:v>
                </c:pt>
                <c:pt idx="19">
                  <c:v>8.9154502563855349</c:v>
                </c:pt>
                <c:pt idx="20">
                  <c:v>9.3010710329782249</c:v>
                </c:pt>
                <c:pt idx="21">
                  <c:v>9.7076808626768454</c:v>
                </c:pt>
                <c:pt idx="22">
                  <c:v>10.003612882308081</c:v>
                </c:pt>
              </c:numCache>
            </c:numRef>
          </c:val>
        </c:ser>
        <c:dLbls/>
        <c:marker val="1"/>
        <c:axId val="68784128"/>
        <c:axId val="68785664"/>
      </c:lineChart>
      <c:catAx>
        <c:axId val="68760320"/>
        <c:scaling>
          <c:orientation val="minMax"/>
        </c:scaling>
        <c:axPos val="b"/>
        <c:numFmt formatCode="General" sourceLinked="0"/>
        <c:majorTickMark val="in"/>
        <c:tickLblPos val="nextTo"/>
        <c:txPr>
          <a:bodyPr rot="-5400000" vert="horz"/>
          <a:lstStyle/>
          <a:p>
            <a:pPr>
              <a:defRPr sz="1200"/>
            </a:pPr>
            <a:endParaRPr lang="ja-JP"/>
          </a:p>
        </c:txPr>
        <c:crossAx val="68761856"/>
        <c:crosses val="autoZero"/>
        <c:auto val="1"/>
        <c:lblAlgn val="ctr"/>
        <c:lblOffset val="100"/>
      </c:catAx>
      <c:valAx>
        <c:axId val="68761856"/>
        <c:scaling>
          <c:orientation val="minMax"/>
          <c:max val="1600"/>
          <c:min val="800"/>
        </c:scaling>
        <c:axPos val="l"/>
        <c:numFmt formatCode="#,##0;[Red]\-#,##0" sourceLinked="1"/>
        <c:tickLblPos val="nextTo"/>
        <c:txPr>
          <a:bodyPr/>
          <a:lstStyle/>
          <a:p>
            <a:pPr>
              <a:defRPr sz="1200"/>
            </a:pPr>
            <a:endParaRPr lang="ja-JP"/>
          </a:p>
        </c:txPr>
        <c:crossAx val="68760320"/>
        <c:crosses val="autoZero"/>
        <c:crossBetween val="between"/>
      </c:valAx>
      <c:catAx>
        <c:axId val="68784128"/>
        <c:scaling>
          <c:orientation val="minMax"/>
        </c:scaling>
        <c:delete val="1"/>
        <c:axPos val="b"/>
        <c:numFmt formatCode="General" sourceLinked="1"/>
        <c:tickLblPos val="none"/>
        <c:crossAx val="68785664"/>
        <c:crosses val="autoZero"/>
        <c:auto val="1"/>
        <c:lblAlgn val="ctr"/>
        <c:lblOffset val="100"/>
      </c:catAx>
      <c:valAx>
        <c:axId val="68785664"/>
        <c:scaling>
          <c:orientation val="minMax"/>
          <c:max val="10.5"/>
          <c:min val="6"/>
        </c:scaling>
        <c:axPos val="r"/>
        <c:numFmt formatCode="#,##0_);[Red]\(#,##0\)" sourceLinked="0"/>
        <c:tickLblPos val="nextTo"/>
        <c:txPr>
          <a:bodyPr/>
          <a:lstStyle/>
          <a:p>
            <a:pPr>
              <a:defRPr sz="1200"/>
            </a:pPr>
            <a:endParaRPr lang="ja-JP"/>
          </a:p>
        </c:txPr>
        <c:crossAx val="68784128"/>
        <c:crosses val="max"/>
        <c:crossBetween val="between"/>
        <c:majorUnit val="1"/>
      </c:valAx>
      <c:spPr>
        <a:noFill/>
        <a:ln w="25400">
          <a:noFill/>
        </a:ln>
      </c:spPr>
    </c:plotArea>
    <c:plotVisOnly val="1"/>
    <c:dispBlanksAs val="gap"/>
  </c:chart>
  <c:spPr>
    <a:solidFill>
      <a:sysClr val="window" lastClr="FFFFFF"/>
    </a:solidFill>
    <a:ln>
      <a:noFill/>
    </a:ln>
  </c:spPr>
  <c:printSettings>
    <c:headerFooter/>
    <c:pageMargins b="0.75000000000000033" l="0.70000000000000029" r="0.70000000000000029" t="0.75000000000000033" header="0.30000000000000016" footer="0.30000000000000016"/>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784236111111115"/>
          <c:y val="0.13078222222222224"/>
          <c:w val="0.72358055555555567"/>
          <c:h val="0.70073685185185186"/>
        </c:manualLayout>
      </c:layout>
      <c:barChart>
        <c:barDir val="col"/>
        <c:grouping val="clustered"/>
        <c:ser>
          <c:idx val="0"/>
          <c:order val="0"/>
          <c:tx>
            <c:strRef>
              <c:f>'5.CO2-capita'!$X$5</c:f>
              <c:strCache>
                <c:ptCount val="1"/>
                <c:pt idx="0">
                  <c:v>CO2 総排出量 </c:v>
                </c:pt>
              </c:strCache>
            </c:strRef>
          </c:tx>
          <c:spPr>
            <a:solidFill>
              <a:schemeClr val="accent1"/>
            </a:solidFill>
            <a:ln>
              <a:solidFill>
                <a:sysClr val="windowText" lastClr="000000"/>
              </a:solidFill>
            </a:ln>
          </c:spPr>
          <c:dLbls>
            <c:txPr>
              <a:bodyPr rot="-5400000" vert="horz"/>
              <a:lstStyle/>
              <a:p>
                <a:pPr>
                  <a:defRPr sz="900"/>
                </a:pPr>
                <a:endParaRPr lang="ja-JP"/>
              </a:p>
            </c:txPr>
            <c:showVal val="1"/>
          </c:dLbls>
          <c:cat>
            <c:numRef>
              <c:f>'5.CO2-capita'!$AA$4:$AW$4</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'5.CO2-capita'!$AA$6:$AW$6</c:f>
              <c:numCache>
                <c:formatCode>#,##0;[Red]\-#,##0</c:formatCode>
                <c:ptCount val="23"/>
                <c:pt idx="0">
                  <c:v>1059.1437363701061</c:v>
                </c:pt>
                <c:pt idx="1">
                  <c:v>1066.6280507543079</c:v>
                </c:pt>
                <c:pt idx="2">
                  <c:v>1073.6848991008912</c:v>
                </c:pt>
                <c:pt idx="3">
                  <c:v>1067.5598252931125</c:v>
                </c:pt>
                <c:pt idx="4">
                  <c:v>1122.9499094915595</c:v>
                </c:pt>
                <c:pt idx="5">
                  <c:v>1135.2665189294669</c:v>
                </c:pt>
                <c:pt idx="6">
                  <c:v>1147.1234612483406</c:v>
                </c:pt>
                <c:pt idx="7">
                  <c:v>1143.371569194104</c:v>
                </c:pt>
                <c:pt idx="8">
                  <c:v>1113.0646520029445</c:v>
                </c:pt>
                <c:pt idx="9">
                  <c:v>1147.9234663119405</c:v>
                </c:pt>
                <c:pt idx="10">
                  <c:v>1166.9019480878305</c:v>
                </c:pt>
                <c:pt idx="11">
                  <c:v>1153.2171679898397</c:v>
                </c:pt>
                <c:pt idx="12">
                  <c:v>1192.8719771158364</c:v>
                </c:pt>
                <c:pt idx="13">
                  <c:v>1198.0755396492004</c:v>
                </c:pt>
                <c:pt idx="14">
                  <c:v>1198.4209607322957</c:v>
                </c:pt>
                <c:pt idx="15">
                  <c:v>1202.5732133610538</c:v>
                </c:pt>
                <c:pt idx="16">
                  <c:v>1185.1094903619362</c:v>
                </c:pt>
                <c:pt idx="17">
                  <c:v>1218.4963941006504</c:v>
                </c:pt>
                <c:pt idx="18">
                  <c:v>1138.4414072506452</c:v>
                </c:pt>
                <c:pt idx="19">
                  <c:v>1075.2410431431615</c:v>
                </c:pt>
                <c:pt idx="20">
                  <c:v>1123.4699455742234</c:v>
                </c:pt>
                <c:pt idx="21">
                  <c:v>1173.1259826032801</c:v>
                </c:pt>
                <c:pt idx="22">
                  <c:v>1207.5558942667451</c:v>
                </c:pt>
              </c:numCache>
            </c:numRef>
          </c:val>
        </c:ser>
        <c:dLbls/>
        <c:gapWidth val="91"/>
        <c:overlap val="45"/>
        <c:axId val="69210496"/>
        <c:axId val="69212032"/>
      </c:barChart>
      <c:lineChart>
        <c:grouping val="standard"/>
        <c:ser>
          <c:idx val="2"/>
          <c:order val="1"/>
          <c:tx>
            <c:strRef>
              <c:f>'5.CO2-capita'!$X$7</c:f>
              <c:strCache>
                <c:ptCount val="1"/>
                <c:pt idx="0">
                  <c:v>一人あたりCO2 排出量（総CO2 排出量）</c:v>
                </c:pt>
              </c:strCache>
            </c:strRef>
          </c:tx>
          <c:spPr>
            <a:ln>
              <a:solidFill>
                <a:schemeClr val="accent1"/>
              </a:solidFill>
            </a:ln>
          </c:spPr>
          <c:marker>
            <c:symbol val="triangle"/>
            <c:size val="7"/>
            <c:spPr>
              <a:solidFill>
                <a:schemeClr val="accent1"/>
              </a:solidFill>
              <a:ln>
                <a:solidFill>
                  <a:schemeClr val="accent1"/>
                </a:solidFill>
              </a:ln>
            </c:spPr>
          </c:marker>
          <c:dLbls>
            <c:dLbl>
              <c:idx val="18"/>
              <c:layout>
                <c:manualLayout>
                  <c:x val="-3.2696894196636635E-2"/>
                  <c:y val="-8.3763913072509771E-2"/>
                </c:manualLayout>
              </c:layout>
              <c:dLblPos val="r"/>
              <c:showVal val="1"/>
            </c:dLbl>
            <c:txPr>
              <a:bodyPr rot="-5400000" vert="horz"/>
              <a:lstStyle/>
              <a:p>
                <a:pPr>
                  <a:defRPr/>
                </a:pPr>
                <a:endParaRPr lang="ja-JP"/>
              </a:p>
            </c:txPr>
            <c:dLblPos val="t"/>
            <c:showVal val="1"/>
          </c:dLbls>
          <c:cat>
            <c:numRef>
              <c:f>'6.CO2-GDP'!$AA$4:$AR$4</c:f>
              <c:numCache>
                <c:formatCode>General</c:formatCode>
                <c:ptCount val="1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numCache>
            </c:numRef>
          </c:cat>
          <c:val>
            <c:numRef>
              <c:f>'5.CO2-capita'!$AA$8:$AW$8</c:f>
              <c:numCache>
                <c:formatCode>#,##0.00;[Red]\-#,##0.00</c:formatCode>
                <c:ptCount val="23"/>
                <c:pt idx="0">
                  <c:v>8.5683615242179592</c:v>
                </c:pt>
                <c:pt idx="1">
                  <c:v>8.594838484414371</c:v>
                </c:pt>
                <c:pt idx="2">
                  <c:v>8.6193365747018973</c:v>
                </c:pt>
                <c:pt idx="3">
                  <c:v>8.544716781868706</c:v>
                </c:pt>
                <c:pt idx="4">
                  <c:v>8.9645943359402835</c:v>
                </c:pt>
                <c:pt idx="5">
                  <c:v>9.0409056218003254</c:v>
                </c:pt>
                <c:pt idx="6">
                  <c:v>9.1143538503272765</c:v>
                </c:pt>
                <c:pt idx="7">
                  <c:v>9.0630846421055029</c:v>
                </c:pt>
                <c:pt idx="8">
                  <c:v>8.8008780758029008</c:v>
                </c:pt>
                <c:pt idx="9">
                  <c:v>9.0625298326473391</c:v>
                </c:pt>
                <c:pt idx="10">
                  <c:v>9.1935611938281401</c:v>
                </c:pt>
                <c:pt idx="11">
                  <c:v>9.0579123440089209</c:v>
                </c:pt>
                <c:pt idx="12">
                  <c:v>9.356886066829583</c:v>
                </c:pt>
                <c:pt idx="13">
                  <c:v>9.3823949414162016</c:v>
                </c:pt>
                <c:pt idx="14">
                  <c:v>9.3782697827814694</c:v>
                </c:pt>
                <c:pt idx="15">
                  <c:v>9.4121627744118559</c:v>
                </c:pt>
                <c:pt idx="16">
                  <c:v>9.2658344372752062</c:v>
                </c:pt>
                <c:pt idx="17">
                  <c:v>9.5170494645962389</c:v>
                </c:pt>
                <c:pt idx="18">
                  <c:v>8.8882405862609328</c:v>
                </c:pt>
                <c:pt idx="19">
                  <c:v>8.3982210942823787</c:v>
                </c:pt>
                <c:pt idx="20">
                  <c:v>8.7732021332236716</c:v>
                </c:pt>
                <c:pt idx="21">
                  <c:v>9.1794613620081549</c:v>
                </c:pt>
                <c:pt idx="22">
                  <c:v>9.4699125143453333</c:v>
                </c:pt>
              </c:numCache>
            </c:numRef>
          </c:val>
        </c:ser>
        <c:dLbls/>
        <c:marker val="1"/>
        <c:axId val="69213568"/>
        <c:axId val="69223552"/>
      </c:lineChart>
      <c:catAx>
        <c:axId val="69210496"/>
        <c:scaling>
          <c:orientation val="minMax"/>
        </c:scaling>
        <c:axPos val="b"/>
        <c:numFmt formatCode="General" sourceLinked="0"/>
        <c:majorTickMark val="in"/>
        <c:tickLblPos val="nextTo"/>
        <c:txPr>
          <a:bodyPr rot="-5400000" vert="horz"/>
          <a:lstStyle/>
          <a:p>
            <a:pPr>
              <a:defRPr sz="1200"/>
            </a:pPr>
            <a:endParaRPr lang="ja-JP"/>
          </a:p>
        </c:txPr>
        <c:crossAx val="69212032"/>
        <c:crosses val="autoZero"/>
        <c:auto val="1"/>
        <c:lblAlgn val="ctr"/>
        <c:lblOffset val="100"/>
      </c:catAx>
      <c:valAx>
        <c:axId val="69212032"/>
        <c:scaling>
          <c:orientation val="minMax"/>
          <c:max val="1600"/>
          <c:min val="800"/>
        </c:scaling>
        <c:axPos val="l"/>
        <c:numFmt formatCode="#,##0;[Red]\-#,##0" sourceLinked="1"/>
        <c:tickLblPos val="nextTo"/>
        <c:txPr>
          <a:bodyPr/>
          <a:lstStyle/>
          <a:p>
            <a:pPr>
              <a:defRPr sz="1200"/>
            </a:pPr>
            <a:endParaRPr lang="ja-JP"/>
          </a:p>
        </c:txPr>
        <c:crossAx val="69210496"/>
        <c:crosses val="autoZero"/>
        <c:crossBetween val="between"/>
      </c:valAx>
      <c:catAx>
        <c:axId val="69213568"/>
        <c:scaling>
          <c:orientation val="minMax"/>
        </c:scaling>
        <c:delete val="1"/>
        <c:axPos val="b"/>
        <c:numFmt formatCode="General" sourceLinked="1"/>
        <c:tickLblPos val="none"/>
        <c:crossAx val="69223552"/>
        <c:crosses val="autoZero"/>
        <c:auto val="1"/>
        <c:lblAlgn val="ctr"/>
        <c:lblOffset val="100"/>
      </c:catAx>
      <c:valAx>
        <c:axId val="69223552"/>
        <c:scaling>
          <c:orientation val="minMax"/>
          <c:max val="10.5"/>
          <c:min val="6"/>
        </c:scaling>
        <c:axPos val="r"/>
        <c:numFmt formatCode="#,##0_);[Red]\(#,##0\)" sourceLinked="0"/>
        <c:tickLblPos val="nextTo"/>
        <c:txPr>
          <a:bodyPr/>
          <a:lstStyle/>
          <a:p>
            <a:pPr>
              <a:defRPr sz="1200"/>
            </a:pPr>
            <a:endParaRPr lang="ja-JP"/>
          </a:p>
        </c:txPr>
        <c:crossAx val="69213568"/>
        <c:crosses val="max"/>
        <c:crossBetween val="between"/>
        <c:majorUnit val="1"/>
      </c:valAx>
    </c:plotArea>
    <c:plotVisOnly val="1"/>
    <c:dispBlanksAs val="gap"/>
  </c:chart>
  <c:spPr>
    <a:solidFill>
      <a:sysClr val="window" lastClr="FFFFFF"/>
    </a:solidFill>
    <a:ln>
      <a:noFill/>
    </a:ln>
  </c:spPr>
  <c:printSettings>
    <c:headerFooter/>
    <c:pageMargins b="0.75000000000000056" l="0.70000000000000051" r="0.70000000000000051" t="0.75000000000000056" header="0.30000000000000027" footer="0.30000000000000027"/>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ltLang="en-US" sz="1600"/>
              <a:t>GDP</a:t>
            </a:r>
            <a:r>
              <a:rPr lang="ja-JP" altLang="en-US" sz="1600"/>
              <a:t>あたり</a:t>
            </a:r>
            <a:r>
              <a:rPr lang="en-US" altLang="en-US" sz="1600"/>
              <a:t>CO</a:t>
            </a:r>
            <a:r>
              <a:rPr lang="en-US" altLang="en-US" sz="1600" baseline="-25000"/>
              <a:t>2</a:t>
            </a:r>
            <a:r>
              <a:rPr lang="ja-JP" altLang="en-US" sz="1600"/>
              <a:t>排出量（総</a:t>
            </a:r>
            <a:r>
              <a:rPr lang="en-US" altLang="en-US" sz="1600"/>
              <a:t>CO</a:t>
            </a:r>
            <a:r>
              <a:rPr lang="en-US" altLang="en-US" sz="1600" baseline="-25000"/>
              <a:t>2</a:t>
            </a:r>
            <a:r>
              <a:rPr lang="ja-JP" altLang="en-US" sz="1600"/>
              <a:t>排出量）</a:t>
            </a:r>
          </a:p>
        </c:rich>
      </c:tx>
      <c:layout>
        <c:manualLayout>
          <c:xMode val="edge"/>
          <c:yMode val="edge"/>
          <c:x val="0.29320168312294304"/>
          <c:y val="2.8222212964120235E-2"/>
        </c:manualLayout>
      </c:layout>
    </c:title>
    <c:plotArea>
      <c:layout>
        <c:manualLayout>
          <c:layoutTarget val="inner"/>
          <c:xMode val="edge"/>
          <c:yMode val="edge"/>
          <c:x val="0.15537347222222225"/>
          <c:y val="0.15026055555555556"/>
          <c:w val="0.74843486111111113"/>
          <c:h val="0.6987216666666668"/>
        </c:manualLayout>
      </c:layout>
      <c:lineChart>
        <c:grouping val="standard"/>
        <c:ser>
          <c:idx val="2"/>
          <c:order val="0"/>
          <c:tx>
            <c:strRef>
              <c:f>'6.CO2-GDP'!$X$7</c:f>
              <c:strCache>
                <c:ptCount val="1"/>
                <c:pt idx="0">
                  <c:v>GDPあたりCO2排出量（総CO2排出量）</c:v>
                </c:pt>
              </c:strCache>
            </c:strRef>
          </c:tx>
          <c:spPr>
            <a:ln>
              <a:solidFill>
                <a:schemeClr val="accent2"/>
              </a:solidFill>
            </a:ln>
          </c:spPr>
          <c:marker>
            <c:symbol val="diamond"/>
            <c:size val="7"/>
            <c:spPr>
              <a:solidFill>
                <a:schemeClr val="accent2"/>
              </a:solidFill>
              <a:ln>
                <a:solidFill>
                  <a:schemeClr val="accent2"/>
                </a:solidFill>
              </a:ln>
            </c:spPr>
          </c:marker>
          <c:dLbls>
            <c:txPr>
              <a:bodyPr rot="-5400000" vert="horz"/>
              <a:lstStyle/>
              <a:p>
                <a:pPr>
                  <a:defRPr/>
                </a:pPr>
                <a:endParaRPr lang="ja-JP"/>
              </a:p>
            </c:txPr>
            <c:dLblPos val="t"/>
            <c:showVal val="1"/>
          </c:dLbls>
          <c:cat>
            <c:numRef>
              <c:f>'6.CO2-GDP'!$AA$4:$BE$4</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'6.CO2-GDP'!$AA$7:$AW$7</c:f>
              <c:numCache>
                <c:formatCode>#,##0.00;[Red]\-#,##0.00</c:formatCode>
                <c:ptCount val="23"/>
                <c:pt idx="0">
                  <c:v>2.6529523377817434</c:v>
                </c:pt>
                <c:pt idx="1">
                  <c:v>2.6083301816576103</c:v>
                </c:pt>
                <c:pt idx="2">
                  <c:v>2.6103225402100034</c:v>
                </c:pt>
                <c:pt idx="3">
                  <c:v>2.5978886643991252</c:v>
                </c:pt>
                <c:pt idx="4">
                  <c:v>2.7073987136317101</c:v>
                </c:pt>
                <c:pt idx="5">
                  <c:v>2.6656509461772693</c:v>
                </c:pt>
                <c:pt idx="6">
                  <c:v>2.6237044890051258</c:v>
                </c:pt>
                <c:pt idx="7">
                  <c:v>2.6090321608771094</c:v>
                </c:pt>
                <c:pt idx="8">
                  <c:v>2.5719274794606988</c:v>
                </c:pt>
                <c:pt idx="9">
                  <c:v>2.6328278628700827</c:v>
                </c:pt>
                <c:pt idx="10">
                  <c:v>2.6251301751166269</c:v>
                </c:pt>
                <c:pt idx="11">
                  <c:v>2.6045050425625389</c:v>
                </c:pt>
                <c:pt idx="12">
                  <c:v>2.6536238490206983</c:v>
                </c:pt>
                <c:pt idx="13">
                  <c:v>2.6051750005075323</c:v>
                </c:pt>
                <c:pt idx="14">
                  <c:v>2.5664818355318579</c:v>
                </c:pt>
                <c:pt idx="15">
                  <c:v>2.5280651103942868</c:v>
                </c:pt>
                <c:pt idx="16">
                  <c:v>2.4474365109337435</c:v>
                </c:pt>
                <c:pt idx="17">
                  <c:v>2.4666582207550736</c:v>
                </c:pt>
                <c:pt idx="18">
                  <c:v>2.3998505453928658</c:v>
                </c:pt>
                <c:pt idx="19">
                  <c:v>2.303669011700058</c:v>
                </c:pt>
                <c:pt idx="20">
                  <c:v>2.3239271043573466</c:v>
                </c:pt>
                <c:pt idx="21">
                  <c:v>2.413576977661541</c:v>
                </c:pt>
                <c:pt idx="22">
                  <c:v>2.4649520167132914</c:v>
                </c:pt>
              </c:numCache>
            </c:numRef>
          </c:val>
        </c:ser>
        <c:dLbls/>
        <c:marker val="1"/>
        <c:axId val="69228032"/>
        <c:axId val="69229568"/>
      </c:lineChart>
      <c:catAx>
        <c:axId val="69228032"/>
        <c:scaling>
          <c:orientation val="minMax"/>
        </c:scaling>
        <c:axPos val="b"/>
        <c:numFmt formatCode="General" sourceLinked="0"/>
        <c:majorTickMark val="in"/>
        <c:tickLblPos val="nextTo"/>
        <c:txPr>
          <a:bodyPr rot="-5400000" vert="horz"/>
          <a:lstStyle/>
          <a:p>
            <a:pPr>
              <a:defRPr sz="1200"/>
            </a:pPr>
            <a:endParaRPr lang="ja-JP"/>
          </a:p>
        </c:txPr>
        <c:crossAx val="69229568"/>
        <c:crosses val="autoZero"/>
        <c:auto val="1"/>
        <c:lblAlgn val="ctr"/>
        <c:lblOffset val="100"/>
      </c:catAx>
      <c:valAx>
        <c:axId val="69229568"/>
        <c:scaling>
          <c:orientation val="minMax"/>
          <c:max val="2.8"/>
          <c:min val="2"/>
        </c:scaling>
        <c:axPos val="l"/>
        <c:numFmt formatCode="#,##0.0;[Red]\-#,##0.0" sourceLinked="0"/>
        <c:tickLblPos val="nextTo"/>
        <c:txPr>
          <a:bodyPr/>
          <a:lstStyle/>
          <a:p>
            <a:pPr>
              <a:defRPr sz="1200"/>
            </a:pPr>
            <a:endParaRPr lang="ja-JP"/>
          </a:p>
        </c:txPr>
        <c:crossAx val="69228032"/>
        <c:crosses val="autoZero"/>
        <c:crossBetween val="between"/>
        <c:majorUnit val="0.1"/>
      </c:valAx>
    </c:plotArea>
    <c:plotVisOnly val="1"/>
    <c:dispBlanksAs val="gap"/>
  </c:chart>
  <c:spPr>
    <a:noFill/>
    <a:ln>
      <a:noFill/>
    </a:ln>
  </c:spPr>
  <c:printSettings>
    <c:headerFooter/>
    <c:pageMargins b="0.75000000000000033" l="0.70000000000000029" r="0.70000000000000029" t="0.75000000000000033" header="0.30000000000000016" footer="0.30000000000000016"/>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t>GDP</a:t>
            </a:r>
            <a:r>
              <a:rPr lang="ja-JP"/>
              <a:t>あたり</a:t>
            </a:r>
            <a:r>
              <a:rPr lang="en-US"/>
              <a:t>CO</a:t>
            </a:r>
            <a:r>
              <a:rPr lang="en-US" baseline="-25000"/>
              <a:t>2</a:t>
            </a:r>
            <a:r>
              <a:rPr lang="ja-JP"/>
              <a:t>排出量（エネルギー起源</a:t>
            </a:r>
            <a:r>
              <a:rPr lang="en-US"/>
              <a:t>CO</a:t>
            </a:r>
            <a:r>
              <a:rPr lang="en-US" baseline="-25000"/>
              <a:t>2</a:t>
            </a:r>
            <a:r>
              <a:rPr lang="ja-JP"/>
              <a:t>排出量）</a:t>
            </a:r>
          </a:p>
        </c:rich>
      </c:tx>
      <c:layout>
        <c:manualLayout>
          <c:xMode val="edge"/>
          <c:yMode val="edge"/>
          <c:x val="0.19584815786915524"/>
          <c:y val="3.2925884264466944E-2"/>
        </c:manualLayout>
      </c:layout>
    </c:title>
    <c:plotArea>
      <c:layout>
        <c:manualLayout>
          <c:layoutTarget val="inner"/>
          <c:xMode val="edge"/>
          <c:yMode val="edge"/>
          <c:x val="0.15184569444444448"/>
          <c:y val="0.15096851851851853"/>
          <c:w val="0.75019875000000014"/>
          <c:h val="0.69679481481481509"/>
        </c:manualLayout>
      </c:layout>
      <c:lineChart>
        <c:grouping val="standard"/>
        <c:ser>
          <c:idx val="2"/>
          <c:order val="0"/>
          <c:tx>
            <c:strRef>
              <c:f>'6.CO2-GDP'!$X$7</c:f>
              <c:strCache>
                <c:ptCount val="1"/>
                <c:pt idx="0">
                  <c:v>GDPあたりCO2排出量（総CO2排出量）</c:v>
                </c:pt>
              </c:strCache>
            </c:strRef>
          </c:tx>
          <c:spPr>
            <a:ln>
              <a:solidFill>
                <a:schemeClr val="accent1"/>
              </a:solidFill>
            </a:ln>
          </c:spPr>
          <c:marker>
            <c:symbol val="triangle"/>
            <c:size val="7"/>
            <c:spPr>
              <a:solidFill>
                <a:schemeClr val="accent1"/>
              </a:solidFill>
              <a:ln>
                <a:solidFill>
                  <a:schemeClr val="accent1"/>
                </a:solidFill>
              </a:ln>
            </c:spPr>
          </c:marker>
          <c:dLbls>
            <c:txPr>
              <a:bodyPr rot="-5400000" vert="horz"/>
              <a:lstStyle/>
              <a:p>
                <a:pPr>
                  <a:defRPr sz="1000" baseline="0">
                    <a:latin typeface="+mn-lt"/>
                  </a:defRPr>
                </a:pPr>
                <a:endParaRPr lang="ja-JP"/>
              </a:p>
            </c:txPr>
            <c:dLblPos val="t"/>
            <c:showVal val="1"/>
          </c:dLbls>
          <c:cat>
            <c:numRef>
              <c:f>'6.CO2-GDP'!$AA$4:$AW$4</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'6.CO2-GDP'!$AA$8:$BE$8</c:f>
              <c:numCache>
                <c:formatCode>#,##0.00;[Red]\-#,##0.00</c:formatCode>
                <c:ptCount val="23"/>
                <c:pt idx="0">
                  <c:v>2.4623301510352151</c:v>
                </c:pt>
                <c:pt idx="1">
                  <c:v>2.4190828337277139</c:v>
                </c:pt>
                <c:pt idx="2">
                  <c:v>2.4191251216978573</c:v>
                </c:pt>
                <c:pt idx="3">
                  <c:v>2.4098154812162589</c:v>
                </c:pt>
                <c:pt idx="4">
                  <c:v>2.5112517359082065</c:v>
                </c:pt>
                <c:pt idx="5">
                  <c:v>2.4730371938716775</c:v>
                </c:pt>
                <c:pt idx="6">
                  <c:v>2.433897124593932</c:v>
                </c:pt>
                <c:pt idx="7">
                  <c:v>2.4223691656010451</c:v>
                </c:pt>
                <c:pt idx="8">
                  <c:v>2.3938398057229975</c:v>
                </c:pt>
                <c:pt idx="9">
                  <c:v>2.4555505373627735</c:v>
                </c:pt>
                <c:pt idx="10">
                  <c:v>2.4477552242313951</c:v>
                </c:pt>
                <c:pt idx="11">
                  <c:v>2.4294346697619931</c:v>
                </c:pt>
                <c:pt idx="12">
                  <c:v>2.4858190519528098</c:v>
                </c:pt>
                <c:pt idx="13">
                  <c:v>2.4412860643126253</c:v>
                </c:pt>
                <c:pt idx="14">
                  <c:v>2.4068902066995208</c:v>
                </c:pt>
                <c:pt idx="15">
                  <c:v>2.3712003228994787</c:v>
                </c:pt>
                <c:pt idx="16">
                  <c:v>2.2965538023385403</c:v>
                </c:pt>
                <c:pt idx="17">
                  <c:v>2.3188700134882136</c:v>
                </c:pt>
                <c:pt idx="18">
                  <c:v>2.2507974228489247</c:v>
                </c:pt>
                <c:pt idx="19">
                  <c:v>2.17002183086012</c:v>
                </c:pt>
                <c:pt idx="20">
                  <c:v>2.1920359663005176</c:v>
                </c:pt>
                <c:pt idx="21">
                  <c:v>2.2822481418664298</c:v>
                </c:pt>
                <c:pt idx="22">
                  <c:v>2.3334449488361435</c:v>
                </c:pt>
              </c:numCache>
            </c:numRef>
          </c:val>
        </c:ser>
        <c:dLbls/>
        <c:marker val="1"/>
        <c:axId val="89737472"/>
        <c:axId val="89743360"/>
      </c:lineChart>
      <c:catAx>
        <c:axId val="89737472"/>
        <c:scaling>
          <c:orientation val="minMax"/>
        </c:scaling>
        <c:axPos val="b"/>
        <c:numFmt formatCode="General" sourceLinked="0"/>
        <c:majorTickMark val="in"/>
        <c:tickLblPos val="nextTo"/>
        <c:txPr>
          <a:bodyPr rot="-5400000" vert="horz"/>
          <a:lstStyle/>
          <a:p>
            <a:pPr>
              <a:defRPr/>
            </a:pPr>
            <a:endParaRPr lang="ja-JP"/>
          </a:p>
        </c:txPr>
        <c:crossAx val="89743360"/>
        <c:crosses val="autoZero"/>
        <c:auto val="1"/>
        <c:lblAlgn val="ctr"/>
        <c:lblOffset val="100"/>
      </c:catAx>
      <c:valAx>
        <c:axId val="89743360"/>
        <c:scaling>
          <c:orientation val="minMax"/>
          <c:max val="2.8"/>
          <c:min val="2"/>
        </c:scaling>
        <c:axPos val="l"/>
        <c:numFmt formatCode="#,##0.0;[Red]\-#,##0.0" sourceLinked="0"/>
        <c:tickLblPos val="nextTo"/>
        <c:crossAx val="89737472"/>
        <c:crosses val="autoZero"/>
        <c:crossBetween val="between"/>
        <c:majorUnit val="0.1"/>
      </c:valAx>
    </c:plotArea>
    <c:plotVisOnly val="1"/>
    <c:dispBlanksAs val="gap"/>
  </c:chart>
  <c:spPr>
    <a:noFill/>
    <a:ln>
      <a:noFill/>
    </a:ln>
  </c:spPr>
  <c:txPr>
    <a:bodyPr/>
    <a:lstStyle/>
    <a:p>
      <a:pPr>
        <a:defRPr sz="1200"/>
      </a:pPr>
      <a:endParaRPr lang="ja-JP"/>
    </a:p>
  </c:txPr>
  <c:printSettings>
    <c:headerFooter/>
    <c:pageMargins b="0.75000000000000056" l="0.70000000000000051" r="0.70000000000000051" t="0.75000000000000056" header="0.30000000000000027" footer="0.30000000000000027"/>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752541309064118"/>
          <c:y val="0.20044889080645747"/>
          <c:w val="0.53761949807035558"/>
          <c:h val="0.54406356739654116"/>
        </c:manualLayout>
      </c:layout>
      <c:doughnutChart>
        <c:varyColors val="1"/>
        <c:ser>
          <c:idx val="0"/>
          <c:order val="0"/>
          <c:tx>
            <c:strRef>
              <c:f>'8.CO2-Share-KPBY'!$C$4</c:f>
              <c:strCache>
                <c:ptCount val="1"/>
                <c:pt idx="0">
                  <c:v>直接排出量
[kt CO2]</c:v>
                </c:pt>
              </c:strCache>
            </c:strRef>
          </c:tx>
          <c:spPr>
            <a:ln>
              <a:solidFill>
                <a:sysClr val="windowText" lastClr="000000"/>
              </a:solidFill>
            </a:ln>
          </c:spPr>
          <c:dPt>
            <c:idx val="0"/>
          </c:dPt>
          <c:dPt>
            <c:idx val="1"/>
          </c:dPt>
          <c:dPt>
            <c:idx val="2"/>
          </c:dPt>
          <c:dPt>
            <c:idx val="3"/>
          </c:dPt>
          <c:dPt>
            <c:idx val="4"/>
          </c:dPt>
          <c:dPt>
            <c:idx val="5"/>
          </c:dPt>
          <c:dPt>
            <c:idx val="6"/>
          </c:dPt>
          <c:dPt>
            <c:idx val="7"/>
          </c:dPt>
          <c:cat>
            <c:strRef>
              <c:f>'8.CO2-Share-KPBY'!$B$5:$B$12</c:f>
              <c:strCache>
                <c:ptCount val="8"/>
                <c:pt idx="0">
                  <c:v>エネルギー転換</c:v>
                </c:pt>
                <c:pt idx="1">
                  <c:v>産業</c:v>
                </c:pt>
                <c:pt idx="2">
                  <c:v>運輸</c:v>
                </c:pt>
                <c:pt idx="3">
                  <c:v>業務その他</c:v>
                </c:pt>
                <c:pt idx="4">
                  <c:v>家庭</c:v>
                </c:pt>
                <c:pt idx="5">
                  <c:v>工業プロセス</c:v>
                </c:pt>
                <c:pt idx="6">
                  <c:v>廃棄物</c:v>
                </c:pt>
                <c:pt idx="7">
                  <c:v>その他</c:v>
                </c:pt>
              </c:strCache>
            </c:strRef>
          </c:cat>
          <c:val>
            <c:numRef>
              <c:f>'8.CO2-Share-KPBY'!$C$5:$C$12</c:f>
              <c:numCache>
                <c:formatCode>#,##0_ </c:formatCode>
                <c:ptCount val="8"/>
                <c:pt idx="0">
                  <c:v>317760.47818417859</c:v>
                </c:pt>
                <c:pt idx="1">
                  <c:v>389990.9721001921</c:v>
                </c:pt>
                <c:pt idx="2">
                  <c:v>211053.69277127297</c:v>
                </c:pt>
                <c:pt idx="3">
                  <c:v>83602.42911544416</c:v>
                </c:pt>
                <c:pt idx="4">
                  <c:v>56668.294375382</c:v>
                </c:pt>
                <c:pt idx="5">
                  <c:v>62318.392436324706</c:v>
                </c:pt>
                <c:pt idx="6">
                  <c:v>22698.626297625098</c:v>
                </c:pt>
                <c:pt idx="7">
                  <c:v>36.623516695699998</c:v>
                </c:pt>
              </c:numCache>
            </c:numRef>
          </c:val>
        </c:ser>
        <c:ser>
          <c:idx val="1"/>
          <c:order val="1"/>
          <c:tx>
            <c:strRef>
              <c:f>'8.CO2-Share-KPBY'!$D$4</c:f>
              <c:strCache>
                <c:ptCount val="1"/>
                <c:pt idx="0">
                  <c:v>間接排出量
[kt CO2]</c:v>
                </c:pt>
              </c:strCache>
            </c:strRef>
          </c:tx>
          <c:spPr>
            <a:ln>
              <a:solidFill>
                <a:sysClr val="windowText" lastClr="000000"/>
              </a:solidFill>
            </a:ln>
          </c:spPr>
          <c:dPt>
            <c:idx val="0"/>
          </c:dPt>
          <c:dPt>
            <c:idx val="1"/>
          </c:dPt>
          <c:dPt>
            <c:idx val="2"/>
          </c:dPt>
          <c:dPt>
            <c:idx val="3"/>
          </c:dPt>
          <c:dPt>
            <c:idx val="4"/>
          </c:dPt>
          <c:dPt>
            <c:idx val="5"/>
          </c:dPt>
          <c:dPt>
            <c:idx val="6"/>
          </c:dPt>
          <c:dPt>
            <c:idx val="7"/>
          </c:dPt>
          <c:cat>
            <c:strRef>
              <c:f>'8.CO2-Share-KPBY'!$B$5:$B$12</c:f>
              <c:strCache>
                <c:ptCount val="8"/>
                <c:pt idx="0">
                  <c:v>エネルギー転換</c:v>
                </c:pt>
                <c:pt idx="1">
                  <c:v>産業</c:v>
                </c:pt>
                <c:pt idx="2">
                  <c:v>運輸</c:v>
                </c:pt>
                <c:pt idx="3">
                  <c:v>業務その他</c:v>
                </c:pt>
                <c:pt idx="4">
                  <c:v>家庭</c:v>
                </c:pt>
                <c:pt idx="5">
                  <c:v>工業プロセス</c:v>
                </c:pt>
                <c:pt idx="6">
                  <c:v>廃棄物</c:v>
                </c:pt>
                <c:pt idx="7">
                  <c:v>その他</c:v>
                </c:pt>
              </c:strCache>
            </c:strRef>
          </c:cat>
          <c:val>
            <c:numRef>
              <c:f>'8.CO2-Share-KPBY'!$D$5:$D$12</c:f>
              <c:numCache>
                <c:formatCode>#,##0_ </c:formatCode>
                <c:ptCount val="8"/>
                <c:pt idx="0">
                  <c:v>67857.730006447207</c:v>
                </c:pt>
                <c:pt idx="1">
                  <c:v>482111.76402992208</c:v>
                </c:pt>
                <c:pt idx="2">
                  <c:v>217371.30450071915</c:v>
                </c:pt>
                <c:pt idx="3">
                  <c:v>164291.9038827403</c:v>
                </c:pt>
                <c:pt idx="4">
                  <c:v>127443.16412664075</c:v>
                </c:pt>
                <c:pt idx="5">
                  <c:v>62318.392436324706</c:v>
                </c:pt>
                <c:pt idx="6">
                  <c:v>22698.626297625098</c:v>
                </c:pt>
                <c:pt idx="7">
                  <c:v>36.623516695699998</c:v>
                </c:pt>
              </c:numCache>
            </c:numRef>
          </c:val>
        </c:ser>
        <c:dLbls/>
        <c:firstSliceAng val="0"/>
        <c:holeSize val="5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353338934121867"/>
          <c:y val="0.20400000000000001"/>
          <c:w val="0.55109299154864522"/>
          <c:h val="0.55769855822816683"/>
        </c:manualLayout>
      </c:layout>
      <c:doughnutChart>
        <c:varyColors val="1"/>
        <c:ser>
          <c:idx val="0"/>
          <c:order val="0"/>
          <c:tx>
            <c:strRef>
              <c:f>'9.CO2-Share-2012'!$C$4</c:f>
              <c:strCache>
                <c:ptCount val="1"/>
                <c:pt idx="0">
                  <c:v>直接排出量
[kt CO2]</c:v>
                </c:pt>
              </c:strCache>
            </c:strRef>
          </c:tx>
          <c:spPr>
            <a:ln>
              <a:solidFill>
                <a:sysClr val="windowText" lastClr="000000"/>
              </a:solidFill>
            </a:ln>
          </c:spPr>
          <c:dPt>
            <c:idx val="0"/>
          </c:dPt>
          <c:dPt>
            <c:idx val="1"/>
          </c:dPt>
          <c:dPt>
            <c:idx val="2"/>
          </c:dPt>
          <c:dPt>
            <c:idx val="3"/>
          </c:dPt>
          <c:dPt>
            <c:idx val="4"/>
          </c:dPt>
          <c:dPt>
            <c:idx val="5"/>
          </c:dPt>
          <c:dPt>
            <c:idx val="6"/>
          </c:dPt>
          <c:dPt>
            <c:idx val="7"/>
          </c:dPt>
          <c:cat>
            <c:strRef>
              <c:f>'9.CO2-Share-2012'!$B$5:$B$12</c:f>
              <c:strCache>
                <c:ptCount val="8"/>
                <c:pt idx="0">
                  <c:v>エネルギー転換</c:v>
                </c:pt>
                <c:pt idx="1">
                  <c:v>産業</c:v>
                </c:pt>
                <c:pt idx="2">
                  <c:v>運輸</c:v>
                </c:pt>
                <c:pt idx="3">
                  <c:v>業務その他</c:v>
                </c:pt>
                <c:pt idx="4">
                  <c:v>家庭</c:v>
                </c:pt>
                <c:pt idx="5">
                  <c:v>工業プロセス</c:v>
                </c:pt>
                <c:pt idx="6">
                  <c:v>廃棄物</c:v>
                </c:pt>
                <c:pt idx="7">
                  <c:v>その他</c:v>
                </c:pt>
              </c:strCache>
            </c:strRef>
          </c:cat>
          <c:val>
            <c:numRef>
              <c:f>'9.CO2-Share-2012'!$C$5:$C$12</c:f>
              <c:numCache>
                <c:formatCode>#,##0_ </c:formatCode>
                <c:ptCount val="8"/>
                <c:pt idx="0">
                  <c:v>503569.45164891577</c:v>
                </c:pt>
                <c:pt idx="1">
                  <c:v>336927.85959325108</c:v>
                </c:pt>
                <c:pt idx="2">
                  <c:v>217308.55577704863</c:v>
                </c:pt>
                <c:pt idx="3">
                  <c:v>91425.753738747866</c:v>
                </c:pt>
                <c:pt idx="4">
                  <c:v>58324.27350878164</c:v>
                </c:pt>
                <c:pt idx="5">
                  <c:v>41495.862946100278</c:v>
                </c:pt>
                <c:pt idx="6">
                  <c:v>26527.234057446949</c:v>
                </c:pt>
                <c:pt idx="7">
                  <c:v>31.705417222600005</c:v>
                </c:pt>
              </c:numCache>
            </c:numRef>
          </c:val>
        </c:ser>
        <c:ser>
          <c:idx val="1"/>
          <c:order val="1"/>
          <c:tx>
            <c:strRef>
              <c:f>'9.CO2-Share-2012'!$D$4</c:f>
              <c:strCache>
                <c:ptCount val="1"/>
                <c:pt idx="0">
                  <c:v>間接排出量
[kt CO2]</c:v>
                </c:pt>
              </c:strCache>
            </c:strRef>
          </c:tx>
          <c:spPr>
            <a:ln>
              <a:solidFill>
                <a:sysClr val="windowText" lastClr="000000"/>
              </a:solidFill>
            </a:ln>
          </c:spPr>
          <c:dPt>
            <c:idx val="0"/>
          </c:dPt>
          <c:dPt>
            <c:idx val="1"/>
          </c:dPt>
          <c:dPt>
            <c:idx val="2"/>
          </c:dPt>
          <c:dPt>
            <c:idx val="3"/>
          </c:dPt>
          <c:dPt>
            <c:idx val="4"/>
          </c:dPt>
          <c:dPt>
            <c:idx val="5"/>
          </c:dPt>
          <c:dPt>
            <c:idx val="6"/>
          </c:dPt>
          <c:dPt>
            <c:idx val="7"/>
          </c:dPt>
          <c:cat>
            <c:strRef>
              <c:f>'9.CO2-Share-2012'!$B$5:$B$12</c:f>
              <c:strCache>
                <c:ptCount val="8"/>
                <c:pt idx="0">
                  <c:v>エネルギー転換</c:v>
                </c:pt>
                <c:pt idx="1">
                  <c:v>産業</c:v>
                </c:pt>
                <c:pt idx="2">
                  <c:v>運輸</c:v>
                </c:pt>
                <c:pt idx="3">
                  <c:v>業務その他</c:v>
                </c:pt>
                <c:pt idx="4">
                  <c:v>家庭</c:v>
                </c:pt>
                <c:pt idx="5">
                  <c:v>工業プロセス</c:v>
                </c:pt>
                <c:pt idx="6">
                  <c:v>廃棄物</c:v>
                </c:pt>
                <c:pt idx="7">
                  <c:v>その他</c:v>
                </c:pt>
              </c:strCache>
            </c:strRef>
          </c:cat>
          <c:val>
            <c:numRef>
              <c:f>'9.CO2-Share-2012'!$D$5:$D$12</c:f>
              <c:numCache>
                <c:formatCode>#,##0_ </c:formatCode>
                <c:ptCount val="8"/>
                <c:pt idx="0">
                  <c:v>87805.307986018015</c:v>
                </c:pt>
                <c:pt idx="1">
                  <c:v>417545.37644912745</c:v>
                </c:pt>
                <c:pt idx="2">
                  <c:v>226341.63080778709</c:v>
                </c:pt>
                <c:pt idx="3">
                  <c:v>272369.36683937541</c:v>
                </c:pt>
                <c:pt idx="4">
                  <c:v>203494.21218443711</c:v>
                </c:pt>
                <c:pt idx="5">
                  <c:v>41495.862946100278</c:v>
                </c:pt>
                <c:pt idx="6">
                  <c:v>26527.234057446949</c:v>
                </c:pt>
                <c:pt idx="7">
                  <c:v>31.705417222600005</c:v>
                </c:pt>
              </c:numCache>
            </c:numRef>
          </c:val>
        </c:ser>
        <c:dLbls/>
        <c:firstSliceAng val="0"/>
        <c:holeSize val="50"/>
      </c:doughnutChart>
      <c:spPr>
        <a:noFill/>
        <a:ln w="25400">
          <a:noFill/>
        </a:ln>
      </c:spPr>
    </c:plotArea>
    <c:plotVisOnly val="1"/>
    <c:dispBlanksAs val="zero"/>
  </c:chart>
  <c:spPr>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247650</xdr:colOff>
      <xdr:row>36</xdr:row>
      <xdr:rowOff>104775</xdr:rowOff>
    </xdr:from>
    <xdr:to>
      <xdr:col>35</xdr:col>
      <xdr:colOff>161925</xdr:colOff>
      <xdr:row>65</xdr:row>
      <xdr:rowOff>19050</xdr:rowOff>
    </xdr:to>
    <xdr:grpSp>
      <xdr:nvGrpSpPr>
        <xdr:cNvPr id="16811395" name="グループ化 19"/>
        <xdr:cNvGrpSpPr>
          <a:grpSpLocks/>
        </xdr:cNvGrpSpPr>
      </xdr:nvGrpSpPr>
      <xdr:grpSpPr bwMode="auto">
        <a:xfrm>
          <a:off x="4370614" y="11942989"/>
          <a:ext cx="7262132" cy="5438775"/>
          <a:chOff x="2552702" y="12258676"/>
          <a:chExt cx="7697518" cy="5151007"/>
        </a:xfrm>
      </xdr:grpSpPr>
      <xdr:grpSp>
        <xdr:nvGrpSpPr>
          <xdr:cNvPr id="16811397" name="グループ化 17"/>
          <xdr:cNvGrpSpPr>
            <a:grpSpLocks/>
          </xdr:cNvGrpSpPr>
        </xdr:nvGrpSpPr>
        <xdr:grpSpPr bwMode="auto">
          <a:xfrm>
            <a:off x="2552702" y="12258676"/>
            <a:ext cx="7697518" cy="5114923"/>
            <a:chOff x="2560546" y="12175429"/>
            <a:chExt cx="7668745" cy="5067599"/>
          </a:xfrm>
        </xdr:grpSpPr>
        <xdr:graphicFrame macro="">
          <xdr:nvGraphicFramePr>
            <xdr:cNvPr id="16811399" name="Chart 2"/>
            <xdr:cNvGraphicFramePr>
              <a:graphicFrameLocks/>
            </xdr:cNvGraphicFramePr>
          </xdr:nvGraphicFramePr>
          <xdr:xfrm>
            <a:off x="2560546" y="12175429"/>
            <a:ext cx="7668745" cy="50675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6811400" name="Line 2"/>
            <xdr:cNvSpPr>
              <a:spLocks noChangeShapeType="1"/>
            </xdr:cNvSpPr>
          </xdr:nvSpPr>
          <xdr:spPr bwMode="auto">
            <a:xfrm>
              <a:off x="3673206" y="13270536"/>
              <a:ext cx="5751560" cy="3597"/>
            </a:xfrm>
            <a:prstGeom prst="line">
              <a:avLst/>
            </a:prstGeom>
            <a:noFill/>
            <a:ln w="9525">
              <a:solidFill>
                <a:srgbClr val="000000"/>
              </a:solidFill>
              <a:prstDash val="dash"/>
              <a:round/>
              <a:headEnd/>
              <a:tailEnd/>
            </a:ln>
            <a:extLst>
              <a:ext uri="{909E8E84-426E-40DD-AFC4-6F175D3DCCD1}">
                <a14:hiddenFill xmlns:a14="http://schemas.microsoft.com/office/drawing/2010/main" xmlns="">
                  <a:noFill/>
                </a14:hiddenFill>
              </a:ext>
            </a:extLst>
          </xdr:spPr>
        </xdr:sp>
        <xdr:sp macro="" textlink="">
          <xdr:nvSpPr>
            <xdr:cNvPr id="6" name="Text Box 14"/>
            <xdr:cNvSpPr txBox="1">
              <a:spLocks noChangeArrowheads="1"/>
            </xdr:cNvSpPr>
          </xdr:nvSpPr>
          <xdr:spPr bwMode="auto">
            <a:xfrm>
              <a:off x="9407640" y="13149624"/>
              <a:ext cx="385466" cy="214502"/>
            </a:xfrm>
            <a:prstGeom prst="rect">
              <a:avLst/>
            </a:prstGeom>
            <a:noFill/>
            <a:ln w="38100" cmpd="dbl" algn="ctr">
              <a:noFill/>
              <a:miter lim="800000"/>
              <a:headEnd/>
              <a:tailEnd/>
            </a:ln>
            <a:effectLst/>
          </xdr:spPr>
          <xdr:txBody>
            <a:bodyPr wrap="square" lIns="27432" tIns="22860" rIns="0" bIns="0" anchor="t"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altLang="ja-JP" sz="1200" b="0" i="0" strike="noStrike">
                  <a:solidFill>
                    <a:srgbClr val="000000"/>
                  </a:solidFill>
                  <a:latin typeface="ＭＳ Ｐゴシック"/>
                  <a:ea typeface="ＭＳ Ｐゴシック"/>
                </a:rPr>
                <a:t>±0%</a:t>
              </a:r>
            </a:p>
          </xdr:txBody>
        </xdr:sp>
        <xdr:sp macro="" textlink="">
          <xdr:nvSpPr>
            <xdr:cNvPr id="16811402" name="Line 15"/>
            <xdr:cNvSpPr>
              <a:spLocks noChangeShapeType="1"/>
            </xdr:cNvSpPr>
          </xdr:nvSpPr>
          <xdr:spPr bwMode="auto">
            <a:xfrm flipV="1">
              <a:off x="3690600" y="13024234"/>
              <a:ext cx="5751560" cy="0"/>
            </a:xfrm>
            <a:prstGeom prst="line">
              <a:avLst/>
            </a:prstGeom>
            <a:noFill/>
            <a:ln w="9525">
              <a:solidFill>
                <a:srgbClr val="000000"/>
              </a:solidFill>
              <a:prstDash val="dash"/>
              <a:round/>
              <a:headEnd/>
              <a:tailEnd/>
            </a:ln>
            <a:extLst>
              <a:ext uri="{909E8E84-426E-40DD-AFC4-6F175D3DCCD1}">
                <a14:hiddenFill xmlns:a14="http://schemas.microsoft.com/office/drawing/2010/main" xmlns="">
                  <a:noFill/>
                </a14:hiddenFill>
              </a:ext>
            </a:extLst>
          </xdr:spPr>
        </xdr:sp>
        <xdr:sp macro="" textlink="">
          <xdr:nvSpPr>
            <xdr:cNvPr id="16811403" name="Line 16"/>
            <xdr:cNvSpPr>
              <a:spLocks noChangeShapeType="1"/>
            </xdr:cNvSpPr>
          </xdr:nvSpPr>
          <xdr:spPr bwMode="auto">
            <a:xfrm flipV="1">
              <a:off x="3676102" y="12780338"/>
              <a:ext cx="5751560" cy="7144"/>
            </a:xfrm>
            <a:prstGeom prst="line">
              <a:avLst/>
            </a:prstGeom>
            <a:noFill/>
            <a:ln w="9525">
              <a:solidFill>
                <a:srgbClr val="000000"/>
              </a:solidFill>
              <a:prstDash val="dash"/>
              <a:round/>
              <a:headEnd/>
              <a:tailEnd/>
            </a:ln>
            <a:extLst>
              <a:ext uri="{909E8E84-426E-40DD-AFC4-6F175D3DCCD1}">
                <a14:hiddenFill xmlns:a14="http://schemas.microsoft.com/office/drawing/2010/main" xmlns="">
                  <a:noFill/>
                </a14:hiddenFill>
              </a:ext>
            </a:extLst>
          </xdr:spPr>
        </xdr:sp>
        <xdr:sp macro="" textlink="">
          <xdr:nvSpPr>
            <xdr:cNvPr id="9" name="Text Box 17"/>
            <xdr:cNvSpPr txBox="1">
              <a:spLocks noChangeArrowheads="1"/>
            </xdr:cNvSpPr>
          </xdr:nvSpPr>
          <xdr:spPr bwMode="auto">
            <a:xfrm>
              <a:off x="9488790" y="12908309"/>
              <a:ext cx="294171" cy="214502"/>
            </a:xfrm>
            <a:prstGeom prst="rect">
              <a:avLst/>
            </a:prstGeom>
            <a:noFill/>
            <a:ln w="38100" cmpd="dbl" algn="ctr">
              <a:noFill/>
              <a:miter lim="800000"/>
              <a:headEnd/>
              <a:tailEnd/>
            </a:ln>
            <a:effectLst/>
          </xdr:spPr>
          <xdr:txBody>
            <a:bodyPr wrap="square" lIns="27432" tIns="22860" rIns="0" bIns="0" anchor="t"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altLang="ja-JP" sz="1200" b="0" i="0" strike="noStrike">
                  <a:solidFill>
                    <a:srgbClr val="000000"/>
                  </a:solidFill>
                  <a:latin typeface="ＭＳ Ｐゴシック"/>
                  <a:ea typeface="ＭＳ Ｐゴシック"/>
                </a:rPr>
                <a:t>+5%</a:t>
              </a:r>
            </a:p>
          </xdr:txBody>
        </xdr:sp>
        <xdr:sp macro="" textlink="">
          <xdr:nvSpPr>
            <xdr:cNvPr id="10" name="Text Box 18"/>
            <xdr:cNvSpPr txBox="1">
              <a:spLocks noChangeArrowheads="1"/>
            </xdr:cNvSpPr>
          </xdr:nvSpPr>
          <xdr:spPr bwMode="auto">
            <a:xfrm>
              <a:off x="9427927" y="12658057"/>
              <a:ext cx="395610" cy="214502"/>
            </a:xfrm>
            <a:prstGeom prst="rect">
              <a:avLst/>
            </a:prstGeom>
            <a:noFill/>
            <a:ln w="38100" cmpd="dbl" algn="ctr">
              <a:noFill/>
              <a:miter lim="800000"/>
              <a:headEnd/>
              <a:tailEnd/>
            </a:ln>
            <a:effectLst/>
          </xdr:spPr>
          <xdr:txBody>
            <a:bodyPr wrap="square" lIns="27432" tIns="22860" rIns="0" bIns="0" anchor="t"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altLang="ja-JP" sz="1200" b="0" i="0" strike="noStrike">
                  <a:solidFill>
                    <a:srgbClr val="000000"/>
                  </a:solidFill>
                  <a:latin typeface="ＭＳ Ｐゴシック"/>
                  <a:ea typeface="ＭＳ Ｐゴシック"/>
                </a:rPr>
                <a:t>+10%</a:t>
              </a:r>
            </a:p>
          </xdr:txBody>
        </xdr:sp>
        <xdr:sp macro="" textlink="">
          <xdr:nvSpPr>
            <xdr:cNvPr id="16811406" name="Line 1"/>
            <xdr:cNvSpPr>
              <a:spLocks noChangeShapeType="1"/>
            </xdr:cNvSpPr>
          </xdr:nvSpPr>
          <xdr:spPr bwMode="auto">
            <a:xfrm flipH="1" flipV="1">
              <a:off x="3917824" y="12693869"/>
              <a:ext cx="0" cy="4003731"/>
            </a:xfrm>
            <a:prstGeom prst="line">
              <a:avLst/>
            </a:prstGeom>
            <a:noFill/>
            <a:ln w="38100" cmpd="dbl">
              <a:solidFill>
                <a:srgbClr val="000000"/>
              </a:solidFill>
              <a:round/>
              <a:headEnd/>
              <a:tailEnd/>
            </a:ln>
            <a:extLst>
              <a:ext uri="{909E8E84-426E-40DD-AFC4-6F175D3DCCD1}">
                <a14:hiddenFill xmlns:a14="http://schemas.microsoft.com/office/drawing/2010/main" xmlns="">
                  <a:noFill/>
                </a14:hiddenFill>
              </a:ext>
            </a:extLst>
          </xdr:spPr>
        </xdr:sp>
      </xdr:grpSp>
      <xdr:sp macro="" textlink="">
        <xdr:nvSpPr>
          <xdr:cNvPr id="19" name="テキスト ボックス 18"/>
          <xdr:cNvSpPr txBox="1"/>
        </xdr:nvSpPr>
        <xdr:spPr>
          <a:xfrm>
            <a:off x="3458891" y="16850379"/>
            <a:ext cx="5986958" cy="5593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京都議定書の基準年の値は、「割当量報告書」（</a:t>
            </a:r>
            <a:r>
              <a:rPr kumimoji="1" lang="en-US" altLang="ja-JP" sz="900"/>
              <a:t>2006</a:t>
            </a:r>
            <a:r>
              <a:rPr kumimoji="1" lang="ja-JP" altLang="en-US" sz="900"/>
              <a:t>年</a:t>
            </a:r>
            <a:r>
              <a:rPr kumimoji="1" lang="en-US" altLang="ja-JP" sz="900"/>
              <a:t>8</a:t>
            </a:r>
            <a:r>
              <a:rPr kumimoji="1" lang="ja-JP" altLang="en-US" sz="900"/>
              <a:t>月提出、</a:t>
            </a:r>
            <a:r>
              <a:rPr kumimoji="1" lang="en-US" altLang="ja-JP" sz="900"/>
              <a:t>2007</a:t>
            </a:r>
            <a:r>
              <a:rPr kumimoji="1" lang="ja-JP" altLang="en-US" sz="900"/>
              <a:t>年</a:t>
            </a:r>
            <a:r>
              <a:rPr kumimoji="1" lang="en-US" altLang="ja-JP" sz="900"/>
              <a:t>3</a:t>
            </a:r>
            <a:r>
              <a:rPr kumimoji="1" lang="ja-JP" altLang="en-US" sz="900"/>
              <a:t>月改訂）で報告された</a:t>
            </a:r>
            <a:r>
              <a:rPr kumimoji="1" lang="en-US" altLang="ja-JP" sz="900"/>
              <a:t>1990</a:t>
            </a:r>
            <a:r>
              <a:rPr kumimoji="1" lang="ja-JP" altLang="en-US" sz="900"/>
              <a:t>年の</a:t>
            </a:r>
            <a:r>
              <a:rPr kumimoji="1" lang="en-US" altLang="ja-JP" sz="900"/>
              <a:t>CO</a:t>
            </a:r>
            <a:r>
              <a:rPr kumimoji="1" lang="en-US" altLang="ja-JP" sz="900" baseline="-25000"/>
              <a:t>2</a:t>
            </a:r>
            <a:r>
              <a:rPr kumimoji="1" lang="ja-JP" altLang="en-US" sz="900"/>
              <a:t>、</a:t>
            </a:r>
            <a:r>
              <a:rPr kumimoji="1" lang="en-US" altLang="ja-JP" sz="900"/>
              <a:t>CH</a:t>
            </a:r>
            <a:r>
              <a:rPr kumimoji="1" lang="en-US" altLang="ja-JP" sz="900" baseline="-25000"/>
              <a:t>4</a:t>
            </a:r>
            <a:r>
              <a:rPr kumimoji="1" lang="ja-JP" altLang="en-US" sz="900"/>
              <a:t>、</a:t>
            </a:r>
            <a:r>
              <a:rPr kumimoji="1" lang="en-US" altLang="ja-JP" sz="900"/>
              <a:t>N</a:t>
            </a:r>
            <a:r>
              <a:rPr kumimoji="1" lang="en-US" altLang="ja-JP" sz="900" baseline="-25000"/>
              <a:t>2</a:t>
            </a:r>
            <a:r>
              <a:rPr kumimoji="1" lang="en-US" altLang="ja-JP" sz="900"/>
              <a:t>O</a:t>
            </a:r>
            <a:r>
              <a:rPr kumimoji="1" lang="ja-JP" altLang="en-US" sz="900"/>
              <a:t>の排出量および</a:t>
            </a:r>
            <a:r>
              <a:rPr kumimoji="1" lang="en-US" altLang="ja-JP" sz="900"/>
              <a:t>1995</a:t>
            </a:r>
            <a:r>
              <a:rPr kumimoji="1" lang="ja-JP" altLang="en-US" sz="900"/>
              <a:t>年の</a:t>
            </a:r>
            <a:r>
              <a:rPr kumimoji="1" lang="en-US" altLang="ja-JP" sz="900"/>
              <a:t>HFCs</a:t>
            </a:r>
            <a:r>
              <a:rPr kumimoji="1" lang="ja-JP" altLang="en-US" sz="900"/>
              <a:t>、</a:t>
            </a:r>
            <a:r>
              <a:rPr kumimoji="1" lang="en-US" altLang="ja-JP" sz="900"/>
              <a:t>PFCs</a:t>
            </a:r>
            <a:r>
              <a:rPr kumimoji="1" lang="ja-JP" altLang="en-US" sz="900"/>
              <a:t>、</a:t>
            </a:r>
            <a:r>
              <a:rPr kumimoji="1" lang="en-US" altLang="ja-JP" sz="900"/>
              <a:t>SF</a:t>
            </a:r>
            <a:r>
              <a:rPr kumimoji="1" lang="en-US" altLang="ja-JP" sz="900" baseline="-25000"/>
              <a:t>6</a:t>
            </a:r>
            <a:r>
              <a:rPr kumimoji="1" lang="en-US" altLang="ja-JP" sz="900"/>
              <a:t> </a:t>
            </a:r>
            <a:r>
              <a:rPr kumimoji="1" lang="ja-JP" altLang="en-US" sz="900"/>
              <a:t>の排出量であり、変更されることはない。一方、毎年報告される</a:t>
            </a:r>
            <a:r>
              <a:rPr kumimoji="1" lang="en-US" altLang="ja-JP" sz="900"/>
              <a:t>1990</a:t>
            </a:r>
            <a:r>
              <a:rPr kumimoji="1" lang="ja-JP" altLang="en-US" sz="900"/>
              <a:t>年値、</a:t>
            </a:r>
            <a:r>
              <a:rPr kumimoji="1" lang="en-US" altLang="ja-JP" sz="900"/>
              <a:t>1995</a:t>
            </a:r>
            <a:r>
              <a:rPr kumimoji="1" lang="ja-JP" altLang="en-US" sz="900"/>
              <a:t>年値は算定方法の変更等により変更されうる。</a:t>
            </a:r>
          </a:p>
        </xdr:txBody>
      </xdr:sp>
    </xdr:grpSp>
    <xdr:clientData/>
  </xdr:twoCellAnchor>
  <xdr:twoCellAnchor>
    <xdr:from>
      <xdr:col>27</xdr:col>
      <xdr:colOff>333375</xdr:colOff>
      <xdr:row>54</xdr:row>
      <xdr:rowOff>66677</xdr:rowOff>
    </xdr:from>
    <xdr:to>
      <xdr:col>27</xdr:col>
      <xdr:colOff>619125</xdr:colOff>
      <xdr:row>55</xdr:row>
      <xdr:rowOff>142877</xdr:rowOff>
    </xdr:to>
    <xdr:sp macro="" textlink="">
      <xdr:nvSpPr>
        <xdr:cNvPr id="13" name="Text Box 739"/>
        <xdr:cNvSpPr txBox="1">
          <a:spLocks noChangeArrowheads="1"/>
        </xdr:cNvSpPr>
      </xdr:nvSpPr>
      <xdr:spPr bwMode="auto">
        <a:xfrm>
          <a:off x="5010150" y="14277977"/>
          <a:ext cx="285750" cy="266700"/>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2000" b="0" i="0" u="none" strike="noStrike" baseline="0">
              <a:solidFill>
                <a:srgbClr val="000000"/>
              </a:solidFill>
              <a:latin typeface="ＭＳ Ｐゴシック"/>
              <a:ea typeface="ＭＳ Ｐゴシック"/>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28575</xdr:colOff>
      <xdr:row>30</xdr:row>
      <xdr:rowOff>76200</xdr:rowOff>
    </xdr:from>
    <xdr:to>
      <xdr:col>33</xdr:col>
      <xdr:colOff>752475</xdr:colOff>
      <xdr:row>61</xdr:row>
      <xdr:rowOff>161925</xdr:rowOff>
    </xdr:to>
    <xdr:graphicFrame macro="">
      <xdr:nvGraphicFramePr>
        <xdr:cNvPr id="126171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438150</xdr:colOff>
      <xdr:row>30</xdr:row>
      <xdr:rowOff>76200</xdr:rowOff>
    </xdr:from>
    <xdr:to>
      <xdr:col>43</xdr:col>
      <xdr:colOff>352425</xdr:colOff>
      <xdr:row>61</xdr:row>
      <xdr:rowOff>161925</xdr:rowOff>
    </xdr:to>
    <xdr:graphicFrame macro="">
      <xdr:nvGraphicFramePr>
        <xdr:cNvPr id="1261712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0.02861</cdr:x>
      <cdr:y>0.18697</cdr:y>
    </cdr:from>
    <cdr:to>
      <cdr:x>0.06998</cdr:x>
      <cdr:y>0.79866</cdr:y>
    </cdr:to>
    <cdr:sp macro="" textlink="">
      <cdr:nvSpPr>
        <cdr:cNvPr id="6" name="テキスト ボックス 3"/>
        <cdr:cNvSpPr txBox="1"/>
      </cdr:nvSpPr>
      <cdr:spPr>
        <a:xfrm xmlns:a="http://schemas.openxmlformats.org/drawingml/2006/main" rot="16200000">
          <a:off x="-1296626" y="2512270"/>
          <a:ext cx="3303108" cy="2978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en-US" altLang="ja-JP" sz="1200"/>
            <a:t>GDP</a:t>
          </a:r>
          <a:r>
            <a:rPr kumimoji="1" lang="ja-JP" altLang="en-US" sz="1200"/>
            <a:t>あたり</a:t>
          </a:r>
          <a:r>
            <a:rPr kumimoji="1" lang="en-US" altLang="ja-JP" sz="1200"/>
            <a:t>CO</a:t>
          </a:r>
          <a:r>
            <a:rPr kumimoji="1" lang="en-US" altLang="ja-JP" sz="1200" baseline="-25000"/>
            <a:t>2</a:t>
          </a:r>
          <a:r>
            <a:rPr kumimoji="1" lang="en-US" altLang="ja-JP" sz="1200"/>
            <a:t> </a:t>
          </a:r>
          <a:r>
            <a:rPr kumimoji="1" lang="ja-JP" altLang="en-US" sz="1200"/>
            <a:t>排出量　（トン</a:t>
          </a:r>
          <a:r>
            <a:rPr kumimoji="1" lang="en-US" altLang="ja-JP" sz="1200"/>
            <a:t>CO</a:t>
          </a:r>
          <a:r>
            <a:rPr kumimoji="1" lang="en-US" altLang="ja-JP" sz="1200" baseline="-25000"/>
            <a:t>2</a:t>
          </a:r>
          <a:r>
            <a:rPr kumimoji="1" lang="en-US" altLang="ja-JP" sz="1200"/>
            <a:t> / </a:t>
          </a:r>
          <a:r>
            <a:rPr kumimoji="1" lang="ja-JP" altLang="en-US" sz="1200"/>
            <a:t>百万円） </a:t>
          </a:r>
        </a:p>
      </cdr:txBody>
    </cdr:sp>
  </cdr:relSizeAnchor>
  <cdr:relSizeAnchor xmlns:cdr="http://schemas.openxmlformats.org/drawingml/2006/chartDrawing">
    <cdr:from>
      <cdr:x>0.47399</cdr:x>
      <cdr:y>0.93503</cdr:y>
    </cdr:from>
    <cdr:to>
      <cdr:x>0.56376</cdr:x>
      <cdr:y>0.98919</cdr:y>
    </cdr:to>
    <cdr:sp macro="" textlink="">
      <cdr:nvSpPr>
        <cdr:cNvPr id="8" name="テキスト ボックス 3"/>
        <cdr:cNvSpPr txBox="1"/>
      </cdr:nvSpPr>
      <cdr:spPr>
        <a:xfrm xmlns:a="http://schemas.openxmlformats.org/drawingml/2006/main">
          <a:off x="3412725" y="5049150"/>
          <a:ext cx="646331" cy="2924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b="0">
              <a:solidFill>
                <a:sysClr val="windowText" lastClr="000000"/>
              </a:solidFill>
            </a:rPr>
            <a:t>（年度）</a:t>
          </a:r>
          <a:endParaRPr kumimoji="1" lang="en-US" altLang="ja-JP" sz="1200" b="0">
            <a:solidFill>
              <a:sysClr val="windowText" lastClr="000000"/>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0.02265</cdr:x>
      <cdr:y>0.19579</cdr:y>
    </cdr:from>
    <cdr:to>
      <cdr:x>0.078</cdr:x>
      <cdr:y>0.79061</cdr:y>
    </cdr:to>
    <cdr:sp macro="" textlink="">
      <cdr:nvSpPr>
        <cdr:cNvPr id="6" name="テキスト ボックス 3"/>
        <cdr:cNvSpPr txBox="1"/>
      </cdr:nvSpPr>
      <cdr:spPr>
        <a:xfrm xmlns:a="http://schemas.openxmlformats.org/drawingml/2006/main" rot="16200000">
          <a:off x="-1243669" y="2464000"/>
          <a:ext cx="3212023" cy="3985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en-US" altLang="ja-JP" sz="1200"/>
            <a:t>GDP</a:t>
          </a:r>
          <a:r>
            <a:rPr kumimoji="1" lang="ja-JP" altLang="en-US" sz="1200"/>
            <a:t>あたり</a:t>
          </a:r>
          <a:r>
            <a:rPr kumimoji="1" lang="en-US" altLang="ja-JP" sz="1200"/>
            <a:t>CO</a:t>
          </a:r>
          <a:r>
            <a:rPr kumimoji="1" lang="en-US" altLang="ja-JP" sz="1200" baseline="-25000"/>
            <a:t>2</a:t>
          </a:r>
          <a:r>
            <a:rPr kumimoji="1" lang="en-US" altLang="ja-JP" sz="1200"/>
            <a:t> </a:t>
          </a:r>
          <a:r>
            <a:rPr kumimoji="1" lang="ja-JP" altLang="en-US" sz="1200"/>
            <a:t>排出量　（トン</a:t>
          </a:r>
          <a:r>
            <a:rPr kumimoji="1" lang="en-US" altLang="ja-JP" sz="1200"/>
            <a:t>CO</a:t>
          </a:r>
          <a:r>
            <a:rPr kumimoji="1" lang="en-US" altLang="ja-JP" sz="1200" baseline="-25000"/>
            <a:t>2</a:t>
          </a:r>
          <a:r>
            <a:rPr kumimoji="1" lang="en-US" altLang="ja-JP" sz="1200"/>
            <a:t> / </a:t>
          </a:r>
          <a:r>
            <a:rPr kumimoji="1" lang="ja-JP" altLang="en-US" sz="1200"/>
            <a:t>百万円） </a:t>
          </a:r>
        </a:p>
      </cdr:txBody>
    </cdr:sp>
  </cdr:relSizeAnchor>
  <cdr:relSizeAnchor xmlns:cdr="http://schemas.openxmlformats.org/drawingml/2006/chartDrawing">
    <cdr:from>
      <cdr:x>0.4515</cdr:x>
      <cdr:y>0.9315</cdr:y>
    </cdr:from>
    <cdr:to>
      <cdr:x>0.54127</cdr:x>
      <cdr:y>0.98566</cdr:y>
    </cdr:to>
    <cdr:sp macro="" textlink="">
      <cdr:nvSpPr>
        <cdr:cNvPr id="3" name="テキスト ボックス 3"/>
        <cdr:cNvSpPr txBox="1"/>
      </cdr:nvSpPr>
      <cdr:spPr>
        <a:xfrm xmlns:a="http://schemas.openxmlformats.org/drawingml/2006/main">
          <a:off x="3250800" y="5030100"/>
          <a:ext cx="646331" cy="2924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b="0">
              <a:solidFill>
                <a:sysClr val="windowText" lastClr="000000"/>
              </a:solidFill>
            </a:rPr>
            <a:t>（年度）</a:t>
          </a:r>
          <a:endParaRPr kumimoji="1" lang="en-US" altLang="ja-JP" sz="1200" b="0">
            <a:solidFill>
              <a:sysClr val="windowText" lastClr="000000"/>
            </a:solidFill>
          </a:endParaRP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6</xdr:col>
      <xdr:colOff>152400</xdr:colOff>
      <xdr:row>2</xdr:row>
      <xdr:rowOff>142875</xdr:rowOff>
    </xdr:from>
    <xdr:to>
      <xdr:col>14</xdr:col>
      <xdr:colOff>295275</xdr:colOff>
      <xdr:row>30</xdr:row>
      <xdr:rowOff>57150</xdr:rowOff>
    </xdr:to>
    <xdr:graphicFrame macro="">
      <xdr:nvGraphicFramePr>
        <xdr:cNvPr id="384797"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0.35715</cdr:x>
      <cdr:y>0.38122</cdr:y>
    </cdr:from>
    <cdr:to>
      <cdr:x>0.66487</cdr:x>
      <cdr:y>0.56847</cdr:y>
    </cdr:to>
    <cdr:sp macro="" textlink="">
      <cdr:nvSpPr>
        <cdr:cNvPr id="3344385" name="Text Box 1"/>
        <cdr:cNvSpPr txBox="1">
          <a:spLocks xmlns:a="http://schemas.openxmlformats.org/drawingml/2006/main" noChangeArrowheads="1"/>
        </cdr:cNvSpPr>
      </cdr:nvSpPr>
      <cdr:spPr bwMode="auto">
        <a:xfrm xmlns:a="http://schemas.openxmlformats.org/drawingml/2006/main">
          <a:off x="1985603" y="2085108"/>
          <a:ext cx="1776486" cy="1134342"/>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300"/>
            </a:lnSpc>
            <a:defRPr sz="1000"/>
          </a:pPr>
          <a:r>
            <a:rPr lang="ja-JP" altLang="en-US" sz="1200" b="0" i="0" strike="noStrike">
              <a:solidFill>
                <a:srgbClr val="000000"/>
              </a:solidFill>
              <a:latin typeface="ＭＳ ゴシック"/>
              <a:ea typeface="ＭＳ ゴシック"/>
            </a:rPr>
            <a:t>二酸化炭素総排出量</a:t>
          </a:r>
        </a:p>
        <a:p xmlns:a="http://schemas.openxmlformats.org/drawingml/2006/main">
          <a:pPr algn="ctr" rtl="1">
            <a:lnSpc>
              <a:spcPts val="1300"/>
            </a:lnSpc>
            <a:defRPr sz="1000"/>
          </a:pPr>
          <a:r>
            <a:rPr lang="ja-JP" altLang="en-US" sz="1200" b="0" i="0" strike="noStrike">
              <a:solidFill>
                <a:srgbClr val="000000"/>
              </a:solidFill>
              <a:latin typeface="ＭＳ ゴシック"/>
              <a:ea typeface="ＭＳ ゴシック"/>
            </a:rPr>
            <a:t>京都議定書の基準年</a:t>
          </a:r>
        </a:p>
        <a:p xmlns:a="http://schemas.openxmlformats.org/drawingml/2006/main">
          <a:pPr algn="ctr" rtl="1">
            <a:lnSpc>
              <a:spcPts val="1200"/>
            </a:lnSpc>
            <a:defRPr sz="1000"/>
          </a:pPr>
          <a:r>
            <a:rPr lang="en-US" altLang="ja-JP" sz="1200" b="0" i="0" strike="noStrike">
              <a:solidFill>
                <a:srgbClr val="000000"/>
              </a:solidFill>
              <a:latin typeface="Arial"/>
              <a:cs typeface="Arial"/>
            </a:rPr>
            <a:t>11</a:t>
          </a:r>
          <a:r>
            <a:rPr lang="ja-JP" altLang="en-US" sz="1200" b="0" i="0" strike="noStrike">
              <a:solidFill>
                <a:srgbClr val="000000"/>
              </a:solidFill>
              <a:latin typeface="ＭＳ ゴシック"/>
              <a:ea typeface="ＭＳ ゴシック"/>
            </a:rPr>
            <a:t>億</a:t>
          </a:r>
          <a:r>
            <a:rPr lang="en-US" altLang="ja-JP" sz="1200" b="0" i="0" strike="noStrike">
              <a:solidFill>
                <a:srgbClr val="000000"/>
              </a:solidFill>
              <a:latin typeface="Arial"/>
              <a:cs typeface="Arial"/>
            </a:rPr>
            <a:t>4,400</a:t>
          </a:r>
          <a:r>
            <a:rPr lang="ja-JP" altLang="en-US" sz="1200" b="0" i="0" strike="noStrike">
              <a:solidFill>
                <a:srgbClr val="000000"/>
              </a:solidFill>
              <a:latin typeface="ＭＳ ゴシック"/>
              <a:ea typeface="ＭＳ ゴシック"/>
            </a:rPr>
            <a:t>万トン</a:t>
          </a:r>
        </a:p>
      </cdr:txBody>
    </cdr:sp>
  </cdr:relSizeAnchor>
  <cdr:relSizeAnchor xmlns:cdr="http://schemas.openxmlformats.org/drawingml/2006/chartDrawing">
    <cdr:from>
      <cdr:x>0.76308</cdr:x>
      <cdr:y>0.08341</cdr:y>
    </cdr:from>
    <cdr:to>
      <cdr:x>0.98132</cdr:x>
      <cdr:y>0.21655</cdr:y>
    </cdr:to>
    <cdr:sp macro="" textlink="">
      <cdr:nvSpPr>
        <cdr:cNvPr id="385026" name="Text Box 2"/>
        <cdr:cNvSpPr txBox="1">
          <a:spLocks xmlns:a="http://schemas.openxmlformats.org/drawingml/2006/main" noChangeArrowheads="1"/>
        </cdr:cNvSpPr>
      </cdr:nvSpPr>
      <cdr:spPr bwMode="auto">
        <a:xfrm xmlns:a="http://schemas.openxmlformats.org/drawingml/2006/main">
          <a:off x="4290430" y="452749"/>
          <a:ext cx="1219949" cy="7207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エネルギー転換部門</a:t>
          </a:r>
        </a:p>
        <a:p xmlns:a="http://schemas.openxmlformats.org/drawingml/2006/main">
          <a:pPr algn="ctr" rtl="0">
            <a:defRPr sz="1000"/>
          </a:pPr>
          <a:r>
            <a:rPr lang="ja-JP" altLang="en-US" sz="1025" b="0" i="0" strike="noStrike">
              <a:solidFill>
                <a:srgbClr val="000000"/>
              </a:solidFill>
              <a:latin typeface="ＭＳ ゴシック"/>
              <a:ea typeface="ＭＳ ゴシック"/>
            </a:rPr>
            <a:t>（発電所等）</a:t>
          </a:r>
        </a:p>
        <a:p xmlns:a="http://schemas.openxmlformats.org/drawingml/2006/main">
          <a:pPr algn="ctr" rtl="0">
            <a:defRPr sz="1000"/>
          </a:pPr>
          <a:r>
            <a:rPr lang="en-US" altLang="ja-JP" sz="1025" b="0" i="0" strike="noStrike">
              <a:solidFill>
                <a:srgbClr val="000000"/>
              </a:solidFill>
              <a:latin typeface="Arial"/>
              <a:ea typeface="+mn-ea"/>
              <a:cs typeface="Arial"/>
            </a:rPr>
            <a:t>6</a:t>
          </a:r>
          <a:r>
            <a:rPr lang="ja-JP" altLang="en-US" sz="1025" b="0" i="0" strike="noStrike">
              <a:solidFill>
                <a:srgbClr val="000000"/>
              </a:solidFill>
              <a:latin typeface="ＭＳ ゴシック"/>
              <a:ea typeface="ＭＳ ゴシック"/>
            </a:rPr>
            <a:t>％</a:t>
          </a:r>
        </a:p>
        <a:p xmlns:a="http://schemas.openxmlformats.org/drawingml/2006/main">
          <a:pPr algn="ctr" rtl="0">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28</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0.05112</cdr:x>
      <cdr:y>0.28176</cdr:y>
    </cdr:from>
    <cdr:to>
      <cdr:x>0.15108</cdr:x>
      <cdr:y>0.38059</cdr:y>
    </cdr:to>
    <cdr:sp macro="" textlink="">
      <cdr:nvSpPr>
        <cdr:cNvPr id="385027" name="Text Box 3"/>
        <cdr:cNvSpPr txBox="1">
          <a:spLocks xmlns:a="http://schemas.openxmlformats.org/drawingml/2006/main" noChangeArrowheads="1"/>
        </cdr:cNvSpPr>
      </cdr:nvSpPr>
      <cdr:spPr bwMode="auto">
        <a:xfrm xmlns:a="http://schemas.openxmlformats.org/drawingml/2006/main">
          <a:off x="287760" y="1567311"/>
          <a:ext cx="562718" cy="5497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家庭部門</a:t>
          </a:r>
        </a:p>
        <a:p xmlns:a="http://schemas.openxmlformats.org/drawingml/2006/main">
          <a:pPr algn="ctr" rtl="0">
            <a:defRPr sz="1000"/>
          </a:pPr>
          <a:r>
            <a:rPr lang="en-US" altLang="ja-JP" sz="1025" b="0" i="0" strike="noStrike">
              <a:solidFill>
                <a:srgbClr val="000000"/>
              </a:solidFill>
              <a:latin typeface="Arial"/>
              <a:cs typeface="Arial"/>
            </a:rPr>
            <a:t>11</a:t>
          </a:r>
          <a:r>
            <a:rPr lang="ja-JP" altLang="en-US" sz="1025" b="0" i="0" strike="noStrike">
              <a:solidFill>
                <a:srgbClr val="000000"/>
              </a:solidFill>
              <a:latin typeface="ＭＳ ゴシック"/>
              <a:ea typeface="ＭＳ ゴシック"/>
            </a:rPr>
            <a:t>％</a:t>
          </a:r>
        </a:p>
        <a:p xmlns:a="http://schemas.openxmlformats.org/drawingml/2006/main">
          <a:pPr algn="ctr" rtl="0">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5</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0.83536</cdr:x>
      <cdr:y>0.48787</cdr:y>
    </cdr:from>
    <cdr:to>
      <cdr:x>0.95899</cdr:x>
      <cdr:y>0.61634</cdr:y>
    </cdr:to>
    <cdr:sp macro="" textlink="">
      <cdr:nvSpPr>
        <cdr:cNvPr id="385028" name="Text Box 4"/>
        <cdr:cNvSpPr txBox="1">
          <a:spLocks xmlns:a="http://schemas.openxmlformats.org/drawingml/2006/main" noChangeArrowheads="1"/>
        </cdr:cNvSpPr>
      </cdr:nvSpPr>
      <cdr:spPr bwMode="auto">
        <a:xfrm xmlns:a="http://schemas.openxmlformats.org/drawingml/2006/main">
          <a:off x="4690793" y="2736776"/>
          <a:ext cx="694164" cy="7207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産業部門</a:t>
          </a:r>
        </a:p>
        <a:p xmlns:a="http://schemas.openxmlformats.org/drawingml/2006/main">
          <a:pPr algn="ctr" rtl="0">
            <a:defRPr sz="1000"/>
          </a:pPr>
          <a:r>
            <a:rPr lang="ja-JP" altLang="en-US" sz="1025" b="0" i="0" strike="noStrike">
              <a:solidFill>
                <a:srgbClr val="000000"/>
              </a:solidFill>
              <a:latin typeface="ＭＳ ゴシック"/>
              <a:ea typeface="ＭＳ ゴシック"/>
            </a:rPr>
            <a:t>（工場等）</a:t>
          </a:r>
        </a:p>
        <a:p xmlns:a="http://schemas.openxmlformats.org/drawingml/2006/main">
          <a:pPr algn="ctr" rtl="0">
            <a:defRPr sz="1000"/>
          </a:pPr>
          <a:r>
            <a:rPr lang="en-US" altLang="ja-JP" sz="1025" b="0" i="0" strike="noStrike">
              <a:solidFill>
                <a:srgbClr val="000000"/>
              </a:solidFill>
              <a:latin typeface="Arial"/>
              <a:cs typeface="Arial"/>
            </a:rPr>
            <a:t>42</a:t>
          </a:r>
          <a:r>
            <a:rPr lang="ja-JP" altLang="en-US" sz="1025" b="0" i="0" strike="noStrike">
              <a:solidFill>
                <a:srgbClr val="000000"/>
              </a:solidFill>
              <a:latin typeface="ＭＳ ゴシック"/>
              <a:ea typeface="ＭＳ ゴシック"/>
            </a:rPr>
            <a:t>％</a:t>
          </a:r>
        </a:p>
        <a:p xmlns:a="http://schemas.openxmlformats.org/drawingml/2006/main">
          <a:pPr algn="ctr" rtl="0">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34</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0.00845</cdr:x>
      <cdr:y>0.50639</cdr:y>
    </cdr:from>
    <cdr:to>
      <cdr:x>0.2198</cdr:x>
      <cdr:y>0.69521</cdr:y>
    </cdr:to>
    <cdr:sp macro="" textlink="">
      <cdr:nvSpPr>
        <cdr:cNvPr id="385029" name="Text Box 5"/>
        <cdr:cNvSpPr txBox="1">
          <a:spLocks xmlns:a="http://schemas.openxmlformats.org/drawingml/2006/main" noChangeArrowheads="1"/>
        </cdr:cNvSpPr>
      </cdr:nvSpPr>
      <cdr:spPr bwMode="auto">
        <a:xfrm xmlns:a="http://schemas.openxmlformats.org/drawingml/2006/main">
          <a:off x="47567" y="2816844"/>
          <a:ext cx="1189748" cy="1050305"/>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業務その他部門</a:t>
          </a:r>
        </a:p>
        <a:p xmlns:a="http://schemas.openxmlformats.org/drawingml/2006/main">
          <a:pPr algn="ctr" rtl="0">
            <a:defRPr sz="1000"/>
          </a:pPr>
          <a:r>
            <a:rPr lang="ja-JP" altLang="en-US" sz="1025" b="0" i="0" strike="noStrike">
              <a:solidFill>
                <a:srgbClr val="000000"/>
              </a:solidFill>
              <a:latin typeface="ＭＳ ゴシック"/>
              <a:ea typeface="ＭＳ ゴシック"/>
            </a:rPr>
            <a:t>（商業・ｻｰﾋﾞｽ・事業所等）</a:t>
          </a:r>
        </a:p>
        <a:p xmlns:a="http://schemas.openxmlformats.org/drawingml/2006/main">
          <a:pPr algn="ctr" rtl="0">
            <a:lnSpc>
              <a:spcPts val="1100"/>
            </a:lnSpc>
            <a:defRPr sz="1000"/>
          </a:pPr>
          <a:r>
            <a:rPr lang="en-US" altLang="ja-JP" sz="1025" b="0" i="0" strike="noStrike">
              <a:solidFill>
                <a:srgbClr val="000000"/>
              </a:solidFill>
              <a:latin typeface="Arial"/>
              <a:cs typeface="Arial"/>
            </a:rPr>
            <a:t>14</a:t>
          </a:r>
          <a:r>
            <a:rPr lang="ja-JP" altLang="en-US" sz="1025" b="0" i="0" strike="noStrike">
              <a:solidFill>
                <a:srgbClr val="000000"/>
              </a:solidFill>
              <a:latin typeface="ＭＳ ゴシック"/>
              <a:ea typeface="ＭＳ ゴシック"/>
            </a:rPr>
            <a:t>％</a:t>
          </a:r>
        </a:p>
        <a:p xmlns:a="http://schemas.openxmlformats.org/drawingml/2006/main">
          <a:pPr algn="ctr" rtl="0">
            <a:lnSpc>
              <a:spcPts val="1200"/>
            </a:lnSpc>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7</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0.11855</cdr:x>
      <cdr:y>0.76172</cdr:y>
    </cdr:from>
    <cdr:to>
      <cdr:x>0.34589</cdr:x>
      <cdr:y>0.92241</cdr:y>
    </cdr:to>
    <cdr:sp macro="" textlink="">
      <cdr:nvSpPr>
        <cdr:cNvPr id="385030" name="Text Box 6"/>
        <cdr:cNvSpPr txBox="1">
          <a:spLocks xmlns:a="http://schemas.openxmlformats.org/drawingml/2006/main" noChangeArrowheads="1"/>
        </cdr:cNvSpPr>
      </cdr:nvSpPr>
      <cdr:spPr bwMode="auto">
        <a:xfrm xmlns:a="http://schemas.openxmlformats.org/drawingml/2006/main">
          <a:off x="650889" y="4384377"/>
          <a:ext cx="1276403" cy="79962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運輸部門</a:t>
          </a:r>
        </a:p>
        <a:p xmlns:a="http://schemas.openxmlformats.org/drawingml/2006/main">
          <a:pPr algn="ctr" rtl="0">
            <a:defRPr sz="1000"/>
          </a:pPr>
          <a:r>
            <a:rPr lang="ja-JP" altLang="en-US" sz="1025" b="0" i="0" strike="noStrike">
              <a:solidFill>
                <a:srgbClr val="000000"/>
              </a:solidFill>
              <a:latin typeface="ＭＳ ゴシック"/>
              <a:ea typeface="ＭＳ ゴシック"/>
            </a:rPr>
            <a:t>（自動車・船舶等）</a:t>
          </a:r>
        </a:p>
        <a:p xmlns:a="http://schemas.openxmlformats.org/drawingml/2006/main">
          <a:pPr algn="ctr" rtl="0">
            <a:defRPr sz="1000"/>
          </a:pPr>
          <a:r>
            <a:rPr lang="en-US" altLang="ja-JP" sz="1025" b="0" i="0" strike="noStrike">
              <a:solidFill>
                <a:srgbClr val="000000"/>
              </a:solidFill>
              <a:latin typeface="Arial"/>
              <a:cs typeface="Arial"/>
            </a:rPr>
            <a:t>19</a:t>
          </a:r>
          <a:r>
            <a:rPr lang="ja-JP" altLang="en-US" sz="1025" b="0" i="0" strike="noStrike">
              <a:solidFill>
                <a:srgbClr val="000000"/>
              </a:solidFill>
              <a:latin typeface="ＭＳ ゴシック"/>
              <a:ea typeface="ＭＳ ゴシック"/>
            </a:rPr>
            <a:t>％</a:t>
          </a:r>
        </a:p>
        <a:p xmlns:a="http://schemas.openxmlformats.org/drawingml/2006/main">
          <a:pPr algn="ctr" rtl="0">
            <a:lnSpc>
              <a:spcPts val="1000"/>
            </a:lnSpc>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18</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0.17031</cdr:x>
      <cdr:y>0.01324</cdr:y>
    </cdr:from>
    <cdr:to>
      <cdr:x>0.51583</cdr:x>
      <cdr:y>0.11296</cdr:y>
    </cdr:to>
    <cdr:sp macro="" textlink="">
      <cdr:nvSpPr>
        <cdr:cNvPr id="385031" name="Text Box 7"/>
        <cdr:cNvSpPr txBox="1">
          <a:spLocks xmlns:a="http://schemas.openxmlformats.org/drawingml/2006/main" noChangeArrowheads="1"/>
        </cdr:cNvSpPr>
      </cdr:nvSpPr>
      <cdr:spPr bwMode="auto">
        <a:xfrm xmlns:a="http://schemas.openxmlformats.org/drawingml/2006/main">
          <a:off x="950856" y="74260"/>
          <a:ext cx="1942904" cy="5497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廃棄物（ﾌﾟﾗｽﾁｯｸ、廃油の焼却）</a:t>
          </a:r>
        </a:p>
        <a:p xmlns:a="http://schemas.openxmlformats.org/drawingml/2006/main">
          <a:pPr algn="ctr" rtl="0">
            <a:defRPr sz="1000"/>
          </a:pPr>
          <a:r>
            <a:rPr lang="en-US" altLang="ja-JP" sz="1025" b="0" i="0" strike="noStrike">
              <a:solidFill>
                <a:srgbClr val="000000"/>
              </a:solidFill>
              <a:latin typeface="Arial"/>
              <a:ea typeface="+mn-ea"/>
              <a:cs typeface="Arial"/>
            </a:rPr>
            <a:t>2</a:t>
          </a:r>
          <a:r>
            <a:rPr lang="ja-JP" altLang="en-US" sz="1025" b="0" i="0" strike="noStrike">
              <a:solidFill>
                <a:srgbClr val="000000"/>
              </a:solidFill>
              <a:latin typeface="ＭＳ ゴシック"/>
              <a:ea typeface="ＭＳ ゴシック"/>
            </a:rPr>
            <a:t>％</a:t>
          </a:r>
        </a:p>
        <a:p xmlns:a="http://schemas.openxmlformats.org/drawingml/2006/main">
          <a:pPr algn="ctr" rtl="0">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2</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0.53583</cdr:x>
      <cdr:y>0.01324</cdr:y>
    </cdr:from>
    <cdr:to>
      <cdr:x>0.79916</cdr:x>
      <cdr:y>0.11296</cdr:y>
    </cdr:to>
    <cdr:sp macro="" textlink="">
      <cdr:nvSpPr>
        <cdr:cNvPr id="385032" name="Text Box 8"/>
        <cdr:cNvSpPr txBox="1">
          <a:spLocks xmlns:a="http://schemas.openxmlformats.org/drawingml/2006/main" noChangeArrowheads="1"/>
        </cdr:cNvSpPr>
      </cdr:nvSpPr>
      <cdr:spPr bwMode="auto">
        <a:xfrm xmlns:a="http://schemas.openxmlformats.org/drawingml/2006/main">
          <a:off x="3006065" y="74260"/>
          <a:ext cx="1482842" cy="5497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その他（燃料の漏出等）</a:t>
          </a:r>
        </a:p>
        <a:p xmlns:a="http://schemas.openxmlformats.org/drawingml/2006/main">
          <a:pPr algn="ctr" rtl="0">
            <a:defRPr sz="1000"/>
          </a:pPr>
          <a:r>
            <a:rPr lang="en-US" altLang="ja-JP" sz="1025" b="0" i="0" strike="noStrike">
              <a:solidFill>
                <a:srgbClr val="000000"/>
              </a:solidFill>
              <a:latin typeface="Arial"/>
              <a:cs typeface="Arial"/>
            </a:rPr>
            <a:t>0.003</a:t>
          </a:r>
          <a:r>
            <a:rPr lang="ja-JP" altLang="en-US" sz="1025" b="0" i="0" strike="noStrike">
              <a:solidFill>
                <a:srgbClr val="000000"/>
              </a:solidFill>
              <a:latin typeface="ＭＳ ゴシック"/>
              <a:ea typeface="ＭＳ ゴシック"/>
            </a:rPr>
            <a:t>％</a:t>
          </a:r>
        </a:p>
        <a:p xmlns:a="http://schemas.openxmlformats.org/drawingml/2006/main">
          <a:pPr algn="ctr" rtl="0">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0.003</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0.029</cdr:x>
      <cdr:y>0.10955</cdr:y>
    </cdr:from>
    <cdr:to>
      <cdr:x>0.22237</cdr:x>
      <cdr:y>0.22375</cdr:y>
    </cdr:to>
    <cdr:sp macro="" textlink="">
      <cdr:nvSpPr>
        <cdr:cNvPr id="385033" name="Text Box 9"/>
        <cdr:cNvSpPr txBox="1">
          <a:spLocks xmlns:a="http://schemas.openxmlformats.org/drawingml/2006/main" noChangeArrowheads="1"/>
        </cdr:cNvSpPr>
      </cdr:nvSpPr>
      <cdr:spPr bwMode="auto">
        <a:xfrm xmlns:a="http://schemas.openxmlformats.org/drawingml/2006/main">
          <a:off x="163264" y="609356"/>
          <a:ext cx="1088503" cy="6353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25" b="0" i="0" strike="noStrike">
              <a:solidFill>
                <a:srgbClr val="000000"/>
              </a:solidFill>
              <a:latin typeface="ＭＳ ゴシック"/>
              <a:ea typeface="ＭＳ ゴシック"/>
            </a:rPr>
            <a:t>工業プロセス</a:t>
          </a:r>
        </a:p>
        <a:p xmlns:a="http://schemas.openxmlformats.org/drawingml/2006/main">
          <a:pPr algn="ctr" rtl="0">
            <a:lnSpc>
              <a:spcPts val="1200"/>
            </a:lnSpc>
            <a:defRPr sz="1000"/>
          </a:pPr>
          <a:r>
            <a:rPr lang="ja-JP" altLang="en-US" sz="1025" b="0" i="0" strike="noStrike">
              <a:solidFill>
                <a:srgbClr val="000000"/>
              </a:solidFill>
              <a:latin typeface="ＭＳ ゴシック"/>
              <a:ea typeface="ＭＳ ゴシック"/>
            </a:rPr>
            <a:t>（石灰石消費等）</a:t>
          </a:r>
        </a:p>
        <a:p xmlns:a="http://schemas.openxmlformats.org/drawingml/2006/main">
          <a:pPr algn="ctr" rtl="0">
            <a:defRPr sz="1000"/>
          </a:pPr>
          <a:r>
            <a:rPr lang="en-US" altLang="ja-JP" sz="1025" b="0" i="0" strike="noStrike">
              <a:solidFill>
                <a:srgbClr val="000000"/>
              </a:solidFill>
              <a:latin typeface="Arial"/>
              <a:cs typeface="Arial"/>
            </a:rPr>
            <a:t>5</a:t>
          </a:r>
          <a:r>
            <a:rPr lang="ja-JP" altLang="en-US" sz="1025" b="0" i="0" strike="noStrike">
              <a:solidFill>
                <a:srgbClr val="000000"/>
              </a:solidFill>
              <a:latin typeface="ＭＳ ゴシック"/>
              <a:ea typeface="ＭＳ ゴシック"/>
            </a:rPr>
            <a:t>％</a:t>
          </a:r>
        </a:p>
        <a:p xmlns:a="http://schemas.openxmlformats.org/drawingml/2006/main">
          <a:pPr algn="ctr" rtl="0">
            <a:lnSpc>
              <a:spcPts val="800"/>
            </a:lnSpc>
            <a:defRPr sz="1000"/>
          </a:pPr>
          <a:r>
            <a:rPr lang="ja-JP" altLang="en-US" sz="1025" b="0" i="0" strike="noStrike">
              <a:solidFill>
                <a:srgbClr val="000000"/>
              </a:solidFill>
              <a:latin typeface="ＭＳ ゴシック"/>
              <a:ea typeface="ＭＳ ゴシック"/>
            </a:rPr>
            <a:t>（</a:t>
          </a:r>
          <a:r>
            <a:rPr lang="en-US" altLang="ja-JP" sz="1025" b="0" i="0" strike="noStrike">
              <a:solidFill>
                <a:srgbClr val="000000"/>
              </a:solidFill>
              <a:latin typeface="Arial"/>
              <a:cs typeface="Arial"/>
            </a:rPr>
            <a:t>5</a:t>
          </a:r>
          <a:r>
            <a:rPr lang="ja-JP" altLang="en-US" sz="1025" b="0" i="0" strike="noStrike">
              <a:solidFill>
                <a:srgbClr val="000000"/>
              </a:solidFill>
              <a:latin typeface="ＭＳ ゴシック"/>
              <a:ea typeface="ＭＳ ゴシック"/>
            </a:rPr>
            <a:t>％）</a:t>
          </a:r>
        </a:p>
      </cdr:txBody>
    </cdr:sp>
  </cdr:relSizeAnchor>
  <cdr:relSizeAnchor xmlns:cdr="http://schemas.openxmlformats.org/drawingml/2006/chartDrawing">
    <cdr:from>
      <cdr:x>0.57005</cdr:x>
      <cdr:y>0.15818</cdr:y>
    </cdr:from>
    <cdr:to>
      <cdr:x>0.79616</cdr:x>
      <cdr:y>0.21273</cdr:y>
    </cdr:to>
    <cdr:sp macro="" textlink="">
      <cdr:nvSpPr>
        <cdr:cNvPr id="385034" name="Line 10"/>
        <cdr:cNvSpPr>
          <a:spLocks xmlns:a="http://schemas.openxmlformats.org/drawingml/2006/main" noChangeShapeType="1"/>
        </cdr:cNvSpPr>
      </cdr:nvSpPr>
      <cdr:spPr bwMode="auto">
        <a:xfrm xmlns:a="http://schemas.openxmlformats.org/drawingml/2006/main" flipV="1">
          <a:off x="3223096" y="795655"/>
          <a:ext cx="1302735" cy="2752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0.50761</cdr:x>
      <cdr:y>0.0793</cdr:y>
    </cdr:from>
    <cdr:to>
      <cdr:x>0.58627</cdr:x>
      <cdr:y>0.19863</cdr:y>
    </cdr:to>
    <cdr:sp macro="" textlink="">
      <cdr:nvSpPr>
        <cdr:cNvPr id="385035" name="Line 11"/>
        <cdr:cNvSpPr>
          <a:spLocks xmlns:a="http://schemas.openxmlformats.org/drawingml/2006/main" noChangeShapeType="1"/>
        </cdr:cNvSpPr>
      </cdr:nvSpPr>
      <cdr:spPr bwMode="auto">
        <a:xfrm xmlns:a="http://schemas.openxmlformats.org/drawingml/2006/main" flipV="1">
          <a:off x="2857500" y="441114"/>
          <a:ext cx="442775" cy="6637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0.40783</cdr:x>
      <cdr:y>0.07831</cdr:y>
    </cdr:from>
    <cdr:to>
      <cdr:x>0.48731</cdr:x>
      <cdr:y>0.19863</cdr:y>
    </cdr:to>
    <cdr:sp macro="" textlink="">
      <cdr:nvSpPr>
        <cdr:cNvPr id="385036" name="Line 12"/>
        <cdr:cNvSpPr>
          <a:spLocks xmlns:a="http://schemas.openxmlformats.org/drawingml/2006/main" noChangeShapeType="1"/>
        </cdr:cNvSpPr>
      </cdr:nvSpPr>
      <cdr:spPr bwMode="auto">
        <a:xfrm xmlns:a="http://schemas.openxmlformats.org/drawingml/2006/main" flipH="1" flipV="1">
          <a:off x="2295786" y="435606"/>
          <a:ext cx="447413" cy="6692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0.1994</cdr:x>
      <cdr:y>0.17218</cdr:y>
    </cdr:from>
    <cdr:to>
      <cdr:x>0.43903</cdr:x>
      <cdr:y>0.21223</cdr:y>
    </cdr:to>
    <cdr:sp macro="" textlink="">
      <cdr:nvSpPr>
        <cdr:cNvPr id="385037" name="Line 13"/>
        <cdr:cNvSpPr>
          <a:spLocks xmlns:a="http://schemas.openxmlformats.org/drawingml/2006/main" noChangeShapeType="1"/>
        </cdr:cNvSpPr>
      </cdr:nvSpPr>
      <cdr:spPr bwMode="auto">
        <a:xfrm xmlns:a="http://schemas.openxmlformats.org/drawingml/2006/main" flipH="1" flipV="1">
          <a:off x="1090216" y="865485"/>
          <a:ext cx="1373414" cy="2012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0.18664</cdr:x>
      <cdr:y>0.28645</cdr:y>
    </cdr:from>
    <cdr:to>
      <cdr:x>0.30608</cdr:x>
      <cdr:y>0.32085</cdr:y>
    </cdr:to>
    <cdr:sp macro="" textlink="">
      <cdr:nvSpPr>
        <cdr:cNvPr id="385038" name="Line 14"/>
        <cdr:cNvSpPr>
          <a:spLocks xmlns:a="http://schemas.openxmlformats.org/drawingml/2006/main" noChangeShapeType="1"/>
        </cdr:cNvSpPr>
      </cdr:nvSpPr>
      <cdr:spPr bwMode="auto">
        <a:xfrm xmlns:a="http://schemas.openxmlformats.org/drawingml/2006/main" flipH="1">
          <a:off x="1022307" y="1517233"/>
          <a:ext cx="676313" cy="2108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0.11855</cdr:x>
      <cdr:y>0.47089</cdr:y>
    </cdr:from>
    <cdr:to>
      <cdr:x>0.23858</cdr:x>
      <cdr:y>0.50639</cdr:y>
    </cdr:to>
    <cdr:sp macro="" textlink="">
      <cdr:nvSpPr>
        <cdr:cNvPr id="385039" name="Line 15"/>
        <cdr:cNvSpPr>
          <a:spLocks xmlns:a="http://schemas.openxmlformats.org/drawingml/2006/main" noChangeShapeType="1"/>
        </cdr:cNvSpPr>
      </cdr:nvSpPr>
      <cdr:spPr bwMode="auto">
        <a:xfrm xmlns:a="http://schemas.openxmlformats.org/drawingml/2006/main" flipH="1">
          <a:off x="667350" y="2619376"/>
          <a:ext cx="675674" cy="1974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0.2348</cdr:x>
      <cdr:y>0.67619</cdr:y>
    </cdr:from>
    <cdr:to>
      <cdr:x>0.32034</cdr:x>
      <cdr:y>0.76172</cdr:y>
    </cdr:to>
    <cdr:sp macro="" textlink="">
      <cdr:nvSpPr>
        <cdr:cNvPr id="385040" name="Line 16"/>
        <cdr:cNvSpPr>
          <a:spLocks xmlns:a="http://schemas.openxmlformats.org/drawingml/2006/main" noChangeShapeType="1"/>
        </cdr:cNvSpPr>
      </cdr:nvSpPr>
      <cdr:spPr bwMode="auto">
        <a:xfrm xmlns:a="http://schemas.openxmlformats.org/drawingml/2006/main" flipH="1">
          <a:off x="1287012" y="3880505"/>
          <a:ext cx="493376" cy="5038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0.77665</cdr:x>
      <cdr:y>0.4726</cdr:y>
    </cdr:from>
    <cdr:to>
      <cdr:x>0.87506</cdr:x>
      <cdr:y>0.48601</cdr:y>
    </cdr:to>
    <cdr:sp macro="" textlink="">
      <cdr:nvSpPr>
        <cdr:cNvPr id="385041" name="Line 17"/>
        <cdr:cNvSpPr>
          <a:spLocks xmlns:a="http://schemas.openxmlformats.org/drawingml/2006/main" noChangeShapeType="1"/>
        </cdr:cNvSpPr>
      </cdr:nvSpPr>
      <cdr:spPr bwMode="auto">
        <a:xfrm xmlns:a="http://schemas.openxmlformats.org/drawingml/2006/main" flipH="1" flipV="1">
          <a:off x="4371975" y="2628899"/>
          <a:ext cx="553978" cy="745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0.74272</cdr:x>
      <cdr:y>0.87252</cdr:y>
    </cdr:from>
    <cdr:to>
      <cdr:x>0.96904</cdr:x>
      <cdr:y>0.93588</cdr:y>
    </cdr:to>
    <cdr:sp macro="" textlink="">
      <cdr:nvSpPr>
        <cdr:cNvPr id="19" name="テキスト ボックス 18"/>
        <cdr:cNvSpPr txBox="1"/>
      </cdr:nvSpPr>
      <cdr:spPr>
        <a:xfrm xmlns:a="http://schemas.openxmlformats.org/drawingml/2006/main">
          <a:off x="4210050" y="4924425"/>
          <a:ext cx="1247775" cy="314325"/>
        </a:xfrm>
        <a:prstGeom xmlns:a="http://schemas.openxmlformats.org/drawingml/2006/main" prst="rect">
          <a:avLst/>
        </a:prstGeom>
        <a:ln xmlns:a="http://schemas.openxmlformats.org/drawingml/2006/main">
          <a:solidFill>
            <a:schemeClr val="tx1"/>
          </a:solidFill>
        </a:ln>
      </cdr:spPr>
      <cdr:txBody>
        <a:bodyPr xmlns:a="http://schemas.openxmlformats.org/drawingml/2006/main" wrap="none" rtlCol="0" anchor="ctr" anchorCtr="0"/>
        <a:lstStyle xmlns:a="http://schemas.openxmlformats.org/drawingml/2006/main"/>
        <a:p xmlns:a="http://schemas.openxmlformats.org/drawingml/2006/main">
          <a:r>
            <a:rPr lang="ja-JP" altLang="en-US" sz="1100"/>
            <a:t>（　）：直接排出</a:t>
          </a:r>
        </a:p>
      </cdr:txBody>
    </cdr:sp>
  </cdr:relSizeAnchor>
  <cdr:relSizeAnchor xmlns:cdr="http://schemas.openxmlformats.org/drawingml/2006/chartDrawing">
    <cdr:from>
      <cdr:x>0.38764</cdr:x>
      <cdr:y>0.29826</cdr:y>
    </cdr:from>
    <cdr:to>
      <cdr:x>0.62637</cdr:x>
      <cdr:y>0.34077</cdr:y>
    </cdr:to>
    <cdr:sp macro="" textlink="">
      <cdr:nvSpPr>
        <cdr:cNvPr id="20" name="テキスト ボックス 19"/>
        <cdr:cNvSpPr txBox="1"/>
      </cdr:nvSpPr>
      <cdr:spPr>
        <a:xfrm xmlns:a="http://schemas.openxmlformats.org/drawingml/2006/main">
          <a:off x="2156011" y="1597398"/>
          <a:ext cx="1374961" cy="25773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400">
              <a:latin typeface="HGP創英角ｺﾞｼｯｸUB" pitchFamily="50" charset="-128"/>
              <a:ea typeface="HGP創英角ｺﾞｼｯｸUB" pitchFamily="50" charset="-128"/>
            </a:rPr>
            <a:t>直接排出</a:t>
          </a:r>
        </a:p>
      </cdr:txBody>
    </cdr:sp>
  </cdr:relSizeAnchor>
  <cdr:relSizeAnchor xmlns:cdr="http://schemas.openxmlformats.org/drawingml/2006/chartDrawing">
    <cdr:from>
      <cdr:x>0.39059</cdr:x>
      <cdr:y>0.22588</cdr:y>
    </cdr:from>
    <cdr:to>
      <cdr:x>0.62906</cdr:x>
      <cdr:y>0.26791</cdr:y>
    </cdr:to>
    <cdr:sp macro="" textlink="">
      <cdr:nvSpPr>
        <cdr:cNvPr id="21" name="テキスト ボックス 1"/>
        <cdr:cNvSpPr txBox="1"/>
      </cdr:nvSpPr>
      <cdr:spPr>
        <a:xfrm xmlns:a="http://schemas.openxmlformats.org/drawingml/2006/main">
          <a:off x="2173942" y="1154206"/>
          <a:ext cx="1374961" cy="257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HGP創英角ｺﾞｼｯｸUB" pitchFamily="50" charset="-128"/>
              <a:ea typeface="HGP創英角ｺﾞｼｯｸUB" pitchFamily="50" charset="-128"/>
            </a:rPr>
            <a:t>間接排出</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6</xdr:col>
      <xdr:colOff>219075</xdr:colOff>
      <xdr:row>2</xdr:row>
      <xdr:rowOff>142875</xdr:rowOff>
    </xdr:from>
    <xdr:to>
      <xdr:col>14</xdr:col>
      <xdr:colOff>361950</xdr:colOff>
      <xdr:row>30</xdr:row>
      <xdr:rowOff>76200</xdr:rowOff>
    </xdr:to>
    <xdr:graphicFrame macro="">
      <xdr:nvGraphicFramePr>
        <xdr:cNvPr id="454426"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0.31842</cdr:x>
      <cdr:y>0.40232</cdr:y>
    </cdr:from>
    <cdr:to>
      <cdr:x>0.69568</cdr:x>
      <cdr:y>0.57213</cdr:y>
    </cdr:to>
    <cdr:sp macro="" textlink="">
      <cdr:nvSpPr>
        <cdr:cNvPr id="3345409" name="Text Box 1"/>
        <cdr:cNvSpPr txBox="1">
          <a:spLocks xmlns:a="http://schemas.openxmlformats.org/drawingml/2006/main" noChangeArrowheads="1"/>
        </cdr:cNvSpPr>
      </cdr:nvSpPr>
      <cdr:spPr bwMode="auto">
        <a:xfrm xmlns:a="http://schemas.openxmlformats.org/drawingml/2006/main">
          <a:off x="1792464" y="2237928"/>
          <a:ext cx="2123700" cy="944586"/>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500"/>
            </a:lnSpc>
            <a:defRPr sz="1000"/>
          </a:pPr>
          <a:r>
            <a:rPr lang="ja-JP" altLang="en-US" sz="1200" b="0" i="0" strike="noStrike">
              <a:solidFill>
                <a:srgbClr val="000000"/>
              </a:solidFill>
              <a:latin typeface="ＭＳ ゴシック"/>
              <a:ea typeface="ＭＳ ゴシック"/>
            </a:rPr>
            <a:t>二酸化炭素総排出量</a:t>
          </a:r>
        </a:p>
        <a:p xmlns:a="http://schemas.openxmlformats.org/drawingml/2006/main">
          <a:pPr algn="ctr" rtl="1">
            <a:lnSpc>
              <a:spcPts val="1500"/>
            </a:lnSpc>
            <a:defRPr sz="1000"/>
          </a:pPr>
          <a:r>
            <a:rPr lang="en-US" altLang="ja-JP" sz="1200" b="0" i="0" strike="noStrike">
              <a:solidFill>
                <a:srgbClr val="000000"/>
              </a:solidFill>
              <a:latin typeface="Arial"/>
              <a:cs typeface="Arial"/>
            </a:rPr>
            <a:t>2012</a:t>
          </a:r>
          <a:r>
            <a:rPr lang="ja-JP" altLang="en-US" sz="1200" b="0" i="0" strike="noStrike">
              <a:solidFill>
                <a:srgbClr val="000000"/>
              </a:solidFill>
              <a:latin typeface="ＭＳ ゴシック"/>
              <a:ea typeface="ＭＳ ゴシック"/>
            </a:rPr>
            <a:t>年度</a:t>
          </a:r>
          <a:endParaRPr lang="en-US" altLang="ja-JP" sz="1200" b="0" i="0" strike="noStrike">
            <a:solidFill>
              <a:srgbClr val="000000"/>
            </a:solidFill>
            <a:latin typeface="ＭＳ ゴシック"/>
            <a:ea typeface="ＭＳ ゴシック"/>
          </a:endParaRPr>
        </a:p>
        <a:p xmlns:a="http://schemas.openxmlformats.org/drawingml/2006/main">
          <a:pPr algn="ctr" rtl="1">
            <a:lnSpc>
              <a:spcPts val="1300"/>
            </a:lnSpc>
            <a:defRPr sz="1000"/>
          </a:pPr>
          <a:r>
            <a:rPr lang="ja-JP" altLang="en-US" sz="1200" b="0" i="0" strike="noStrike">
              <a:solidFill>
                <a:srgbClr val="000000"/>
              </a:solidFill>
              <a:latin typeface="ＭＳ ゴシック"/>
              <a:ea typeface="ＭＳ ゴシック"/>
            </a:rPr>
            <a:t>（</a:t>
          </a:r>
          <a:r>
            <a:rPr lang="ja-JP" altLang="en-US" sz="1200" b="0" i="0" strike="noStrike">
              <a:solidFill>
                <a:sysClr val="windowText" lastClr="000000"/>
              </a:solidFill>
              <a:latin typeface="ＭＳ ゴシック"/>
              <a:ea typeface="ＭＳ ゴシック"/>
            </a:rPr>
            <a:t>平成</a:t>
          </a:r>
          <a:r>
            <a:rPr lang="en-US" altLang="ja-JP" sz="1200" b="0" i="0" strike="noStrike">
              <a:solidFill>
                <a:sysClr val="windowText" lastClr="000000"/>
              </a:solidFill>
              <a:latin typeface="Arial"/>
              <a:ea typeface="+mn-ea"/>
              <a:cs typeface="Arial"/>
            </a:rPr>
            <a:t>24</a:t>
          </a:r>
          <a:r>
            <a:rPr lang="ja-JP" altLang="en-US" sz="1200" b="0" i="0" strike="noStrike">
              <a:solidFill>
                <a:sysClr val="windowText" lastClr="000000"/>
              </a:solidFill>
              <a:latin typeface="ＭＳ ゴシック"/>
              <a:ea typeface="ＭＳ ゴシック"/>
            </a:rPr>
            <a:t>年度）</a:t>
          </a:r>
        </a:p>
        <a:p xmlns:a="http://schemas.openxmlformats.org/drawingml/2006/main">
          <a:pPr algn="ctr" rtl="1">
            <a:lnSpc>
              <a:spcPts val="1400"/>
            </a:lnSpc>
            <a:defRPr sz="1000"/>
          </a:pPr>
          <a:r>
            <a:rPr lang="en-US" altLang="ja-JP" sz="1200" b="0" i="0" strike="noStrike">
              <a:solidFill>
                <a:sysClr val="windowText" lastClr="000000"/>
              </a:solidFill>
              <a:latin typeface="Arial"/>
              <a:cs typeface="Arial"/>
            </a:rPr>
            <a:t>12</a:t>
          </a:r>
          <a:r>
            <a:rPr lang="ja-JP" altLang="en-US" sz="1200" b="0" i="0" strike="noStrike">
              <a:solidFill>
                <a:sysClr val="windowText" lastClr="000000"/>
              </a:solidFill>
              <a:latin typeface="ＭＳ ゴシック"/>
              <a:ea typeface="ＭＳ ゴシック"/>
            </a:rPr>
            <a:t>億</a:t>
          </a:r>
          <a:r>
            <a:rPr lang="en-US" altLang="ja-JP" sz="1200" b="0" i="0" strike="noStrike">
              <a:solidFill>
                <a:sysClr val="windowText" lastClr="000000"/>
              </a:solidFill>
              <a:latin typeface="Arial" panose="020B0604020202020204" pitchFamily="34" charset="0"/>
              <a:ea typeface="ＭＳ ゴシック"/>
              <a:cs typeface="Arial" panose="020B0604020202020204" pitchFamily="34" charset="0"/>
            </a:rPr>
            <a:t>7</a:t>
          </a:r>
          <a:r>
            <a:rPr lang="en-US" altLang="ja-JP" sz="1200" b="0" i="0" strike="noStrike">
              <a:solidFill>
                <a:sysClr val="windowText" lastClr="000000"/>
              </a:solidFill>
              <a:latin typeface="Arial" panose="020B0604020202020204" pitchFamily="34" charset="0"/>
              <a:cs typeface="Arial" panose="020B0604020202020204" pitchFamily="34" charset="0"/>
            </a:rPr>
            <a:t>,6</a:t>
          </a:r>
          <a:r>
            <a:rPr lang="en-US" altLang="ja-JP" sz="1200" b="0" i="0" strike="noStrike">
              <a:solidFill>
                <a:sysClr val="windowText" lastClr="000000"/>
              </a:solidFill>
              <a:latin typeface="Arial"/>
              <a:cs typeface="Arial"/>
            </a:rPr>
            <a:t>00</a:t>
          </a:r>
          <a:r>
            <a:rPr lang="ja-JP" altLang="en-US" sz="1200" b="0" i="0" strike="noStrike">
              <a:solidFill>
                <a:sysClr val="windowText" lastClr="000000"/>
              </a:solidFill>
              <a:latin typeface="ＭＳ ゴシック"/>
              <a:ea typeface="ＭＳ ゴシック"/>
            </a:rPr>
            <a:t>万トン</a:t>
          </a:r>
        </a:p>
      </cdr:txBody>
    </cdr:sp>
  </cdr:relSizeAnchor>
  <cdr:relSizeAnchor xmlns:cdr="http://schemas.openxmlformats.org/drawingml/2006/chartDrawing">
    <cdr:from>
      <cdr:x>0.75045</cdr:x>
      <cdr:y>0.12649</cdr:y>
    </cdr:from>
    <cdr:to>
      <cdr:x>0.97779</cdr:x>
      <cdr:y>0.2684</cdr:y>
    </cdr:to>
    <cdr:sp macro="" textlink="">
      <cdr:nvSpPr>
        <cdr:cNvPr id="387074" name="Text Box 2"/>
        <cdr:cNvSpPr txBox="1">
          <a:spLocks xmlns:a="http://schemas.openxmlformats.org/drawingml/2006/main" noChangeArrowheads="1"/>
        </cdr:cNvSpPr>
      </cdr:nvSpPr>
      <cdr:spPr bwMode="auto">
        <a:xfrm xmlns:a="http://schemas.openxmlformats.org/drawingml/2006/main">
          <a:off x="4231413" y="646263"/>
          <a:ext cx="1274243" cy="7729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エネルギー転換部門</a:t>
          </a:r>
        </a:p>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（発電所等）</a:t>
          </a:r>
        </a:p>
        <a:p xmlns:a="http://schemas.openxmlformats.org/drawingml/2006/main">
          <a:pPr algn="ctr" rtl="1">
            <a:lnSpc>
              <a:spcPts val="1200"/>
            </a:lnSpc>
            <a:defRPr sz="1000"/>
          </a:pPr>
          <a:r>
            <a:rPr lang="en-US" altLang="ja-JP" sz="1000" b="0" i="0" strike="noStrike">
              <a:solidFill>
                <a:sysClr val="windowText" lastClr="000000"/>
              </a:solidFill>
              <a:latin typeface="Arial"/>
              <a:ea typeface="+mn-ea"/>
              <a:cs typeface="Arial"/>
            </a:rPr>
            <a:t>7</a:t>
          </a:r>
          <a:r>
            <a:rPr lang="ja-JP" altLang="en-US" sz="1000" b="0" i="0" strike="noStrike">
              <a:solidFill>
                <a:sysClr val="windowText" lastClr="000000"/>
              </a:solidFill>
              <a:latin typeface="ＭＳ ゴシック"/>
              <a:ea typeface="ＭＳ ゴシック"/>
            </a:rPr>
            <a:t>％</a:t>
          </a:r>
        </a:p>
        <a:p xmlns:a="http://schemas.openxmlformats.org/drawingml/2006/main">
          <a:pPr algn="ctr" rtl="1">
            <a:lnSpc>
              <a:spcPts val="1100"/>
            </a:lnSpc>
            <a:defRPr sz="1000"/>
          </a:pPr>
          <a:r>
            <a:rPr lang="ja-JP" altLang="en-US" sz="1000" b="0" i="0" strike="noStrike">
              <a:solidFill>
                <a:sysClr val="windowText" lastClr="000000"/>
              </a:solidFill>
              <a:latin typeface="ＭＳ ゴシック"/>
              <a:ea typeface="ＭＳ ゴシック"/>
            </a:rPr>
            <a:t>（</a:t>
          </a:r>
          <a:r>
            <a:rPr lang="en-US" altLang="ja-JP" sz="1000" b="0" i="0" strike="noStrike">
              <a:solidFill>
                <a:sysClr val="windowText" lastClr="000000"/>
              </a:solidFill>
              <a:latin typeface="Arial"/>
              <a:cs typeface="Arial"/>
            </a:rPr>
            <a:t>39</a:t>
          </a:r>
          <a:r>
            <a:rPr lang="ja-JP" altLang="en-US" sz="1000" b="0" i="0" strike="noStrike">
              <a:solidFill>
                <a:sysClr val="windowText" lastClr="000000"/>
              </a:solidFill>
              <a:latin typeface="ＭＳ ゴシック"/>
              <a:ea typeface="ＭＳ ゴシック"/>
            </a:rPr>
            <a:t>％）</a:t>
          </a:r>
        </a:p>
      </cdr:txBody>
    </cdr:sp>
  </cdr:relSizeAnchor>
  <cdr:relSizeAnchor xmlns:cdr="http://schemas.openxmlformats.org/drawingml/2006/chartDrawing">
    <cdr:from>
      <cdr:x>0.05978</cdr:x>
      <cdr:y>0.27158</cdr:y>
    </cdr:from>
    <cdr:to>
      <cdr:x>0.16002</cdr:x>
      <cdr:y>0.36813</cdr:y>
    </cdr:to>
    <cdr:sp macro="" textlink="">
      <cdr:nvSpPr>
        <cdr:cNvPr id="387075" name="Text Box 3"/>
        <cdr:cNvSpPr txBox="1">
          <a:spLocks xmlns:a="http://schemas.openxmlformats.org/drawingml/2006/main" noChangeArrowheads="1"/>
        </cdr:cNvSpPr>
      </cdr:nvSpPr>
      <cdr:spPr bwMode="auto">
        <a:xfrm xmlns:a="http://schemas.openxmlformats.org/drawingml/2006/main">
          <a:off x="336528" y="1510691"/>
          <a:ext cx="564257" cy="5370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家庭部門</a:t>
          </a:r>
        </a:p>
        <a:p xmlns:a="http://schemas.openxmlformats.org/drawingml/2006/main">
          <a:pPr algn="ctr" rtl="1">
            <a:defRPr sz="1000"/>
          </a:pPr>
          <a:r>
            <a:rPr lang="en-US" altLang="ja-JP" sz="1000" b="0" i="0" strike="noStrike">
              <a:solidFill>
                <a:srgbClr val="000000"/>
              </a:solidFill>
              <a:latin typeface="Arial"/>
              <a:cs typeface="Arial"/>
            </a:rPr>
            <a:t>16</a:t>
          </a:r>
          <a:r>
            <a:rPr lang="ja-JP" altLang="en-US" sz="1000" b="0" i="0" strike="noStrike">
              <a:solidFill>
                <a:srgbClr val="000000"/>
              </a:solidFill>
              <a:latin typeface="ＭＳ ゴシック"/>
              <a:ea typeface="ＭＳ ゴシック"/>
            </a:rPr>
            <a:t>％</a:t>
          </a:r>
        </a:p>
        <a:p xmlns:a="http://schemas.openxmlformats.org/drawingml/2006/main">
          <a:pPr algn="ctr" rtl="1">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cs typeface="Arial"/>
            </a:rPr>
            <a:t>5</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0.81116</cdr:x>
      <cdr:y>0.48894</cdr:y>
    </cdr:from>
    <cdr:to>
      <cdr:x>0.99155</cdr:x>
      <cdr:y>0.63487</cdr:y>
    </cdr:to>
    <cdr:sp macro="" textlink="">
      <cdr:nvSpPr>
        <cdr:cNvPr id="387076" name="Text Box 4"/>
        <cdr:cNvSpPr txBox="1">
          <a:spLocks xmlns:a="http://schemas.openxmlformats.org/drawingml/2006/main" noChangeArrowheads="1"/>
        </cdr:cNvSpPr>
      </cdr:nvSpPr>
      <cdr:spPr bwMode="auto">
        <a:xfrm xmlns:a="http://schemas.openxmlformats.org/drawingml/2006/main">
          <a:off x="4560366" y="2750268"/>
          <a:ext cx="1005786" cy="8692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産業部門</a:t>
          </a:r>
        </a:p>
        <a:p xmlns:a="http://schemas.openxmlformats.org/drawingml/2006/main">
          <a:pPr algn="ctr" rtl="1">
            <a:lnSpc>
              <a:spcPts val="1000"/>
            </a:lnSpc>
            <a:defRPr sz="1000"/>
          </a:pPr>
          <a:r>
            <a:rPr lang="ja-JP" altLang="en-US" sz="1000" b="0" i="0" strike="noStrike">
              <a:solidFill>
                <a:srgbClr val="000000"/>
              </a:solidFill>
              <a:latin typeface="ＭＳ ゴシック"/>
              <a:ea typeface="ＭＳ ゴシック"/>
            </a:rPr>
            <a:t>（工場等）</a:t>
          </a:r>
        </a:p>
        <a:p xmlns:a="http://schemas.openxmlformats.org/drawingml/2006/main">
          <a:pPr algn="ctr" rtl="1">
            <a:lnSpc>
              <a:spcPts val="1200"/>
            </a:lnSpc>
            <a:defRPr sz="1000"/>
          </a:pPr>
          <a:r>
            <a:rPr lang="en-US" altLang="ja-JP" sz="1000" b="0" i="0" strike="noStrike">
              <a:solidFill>
                <a:sysClr val="windowText" lastClr="000000"/>
              </a:solidFill>
              <a:latin typeface="Arial"/>
              <a:cs typeface="Arial"/>
            </a:rPr>
            <a:t>33</a:t>
          </a:r>
          <a:r>
            <a:rPr lang="ja-JP" altLang="en-US" sz="1000" b="0" i="0" strike="noStrike">
              <a:solidFill>
                <a:sysClr val="windowText" lastClr="000000"/>
              </a:solidFill>
              <a:latin typeface="ＭＳ ゴシック"/>
              <a:ea typeface="ＭＳ ゴシック"/>
            </a:rPr>
            <a:t>％</a:t>
          </a:r>
        </a:p>
        <a:p xmlns:a="http://schemas.openxmlformats.org/drawingml/2006/main">
          <a:pPr algn="ctr" rtl="1">
            <a:lnSpc>
              <a:spcPts val="1100"/>
            </a:lnSpc>
            <a:defRPr sz="1000"/>
          </a:pPr>
          <a:r>
            <a:rPr lang="ja-JP" altLang="en-US" sz="1000" b="0" i="0" strike="noStrike">
              <a:solidFill>
                <a:sysClr val="windowText" lastClr="000000"/>
              </a:solidFill>
              <a:latin typeface="ＭＳ ゴシック"/>
              <a:ea typeface="ＭＳ ゴシック"/>
            </a:rPr>
            <a:t>（</a:t>
          </a:r>
          <a:r>
            <a:rPr lang="en-US" altLang="ja-JP" sz="1000" b="0" i="0" strike="noStrike">
              <a:solidFill>
                <a:sysClr val="windowText" lastClr="000000"/>
              </a:solidFill>
              <a:latin typeface="Arial"/>
              <a:ea typeface="+mn-ea"/>
              <a:cs typeface="Arial"/>
            </a:rPr>
            <a:t>26</a:t>
          </a:r>
          <a:r>
            <a:rPr lang="ja-JP" altLang="en-US" sz="1000" b="0" i="0" strike="noStrike">
              <a:solidFill>
                <a:sysClr val="windowText" lastClr="000000"/>
              </a:solidFill>
              <a:latin typeface="ＭＳ ゴシック"/>
              <a:ea typeface="ＭＳ ゴシック"/>
            </a:rPr>
            <a:t>％）</a:t>
          </a:r>
        </a:p>
      </cdr:txBody>
    </cdr:sp>
  </cdr:relSizeAnchor>
  <cdr:relSizeAnchor xmlns:cdr="http://schemas.openxmlformats.org/drawingml/2006/chartDrawing">
    <cdr:from>
      <cdr:x>0</cdr:x>
      <cdr:y>0.5194</cdr:y>
    </cdr:from>
    <cdr:to>
      <cdr:x>0.23677</cdr:x>
      <cdr:y>0.69664</cdr:y>
    </cdr:to>
    <cdr:sp macro="" textlink="">
      <cdr:nvSpPr>
        <cdr:cNvPr id="387077" name="Text Box 5"/>
        <cdr:cNvSpPr txBox="1">
          <a:spLocks xmlns:a="http://schemas.openxmlformats.org/drawingml/2006/main" noChangeArrowheads="1"/>
        </cdr:cNvSpPr>
      </cdr:nvSpPr>
      <cdr:spPr bwMode="auto">
        <a:xfrm xmlns:a="http://schemas.openxmlformats.org/drawingml/2006/main">
          <a:off x="0" y="2889214"/>
          <a:ext cx="1332844" cy="9859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業務その他部門</a:t>
          </a:r>
        </a:p>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（商業･ｻｰﾋﾞｽ･事業所等）</a:t>
          </a:r>
        </a:p>
        <a:p xmlns:a="http://schemas.openxmlformats.org/drawingml/2006/main">
          <a:pPr algn="ctr" rtl="1">
            <a:lnSpc>
              <a:spcPts val="1100"/>
            </a:lnSpc>
            <a:defRPr sz="1000"/>
          </a:pPr>
          <a:r>
            <a:rPr lang="en-US" altLang="ja-JP" sz="1000" b="0" i="0" strike="noStrike">
              <a:solidFill>
                <a:srgbClr val="000000"/>
              </a:solidFill>
              <a:latin typeface="Arial"/>
              <a:cs typeface="Arial"/>
            </a:rPr>
            <a:t>21</a:t>
          </a:r>
          <a:r>
            <a:rPr lang="ja-JP" altLang="en-US" sz="1000" b="0" i="0" strike="noStrike">
              <a:solidFill>
                <a:srgbClr val="000000"/>
              </a:solidFill>
              <a:latin typeface="ＭＳ ゴシック"/>
              <a:ea typeface="ＭＳ ゴシック"/>
            </a:rPr>
            <a:t>％</a:t>
          </a:r>
        </a:p>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ea typeface="+mn-ea"/>
              <a:cs typeface="Arial"/>
            </a:rPr>
            <a:t>7</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0.04139</cdr:x>
      <cdr:y>0.7391</cdr:y>
    </cdr:from>
    <cdr:to>
      <cdr:x>0.27682</cdr:x>
      <cdr:y>0.90904</cdr:y>
    </cdr:to>
    <cdr:sp macro="" textlink="">
      <cdr:nvSpPr>
        <cdr:cNvPr id="387078" name="Text Box 6"/>
        <cdr:cNvSpPr txBox="1">
          <a:spLocks xmlns:a="http://schemas.openxmlformats.org/drawingml/2006/main" noChangeArrowheads="1"/>
        </cdr:cNvSpPr>
      </cdr:nvSpPr>
      <cdr:spPr bwMode="auto">
        <a:xfrm xmlns:a="http://schemas.openxmlformats.org/drawingml/2006/main">
          <a:off x="228136" y="4245412"/>
          <a:ext cx="1299658" cy="8868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運輸部門</a:t>
          </a:r>
        </a:p>
        <a:p xmlns:a="http://schemas.openxmlformats.org/drawingml/2006/main">
          <a:pPr algn="ctr" rtl="1">
            <a:lnSpc>
              <a:spcPts val="1100"/>
            </a:lnSpc>
            <a:defRPr sz="1000"/>
          </a:pPr>
          <a:r>
            <a:rPr lang="ja-JP" altLang="en-US" sz="1000" b="0" i="0" strike="noStrike">
              <a:solidFill>
                <a:srgbClr val="000000"/>
              </a:solidFill>
              <a:latin typeface="ＭＳ ゴシック"/>
              <a:ea typeface="ＭＳ ゴシック"/>
            </a:rPr>
            <a:t>（自動車・船舶等）</a:t>
          </a:r>
        </a:p>
        <a:p xmlns:a="http://schemas.openxmlformats.org/drawingml/2006/main">
          <a:pPr algn="ctr" rtl="1">
            <a:lnSpc>
              <a:spcPts val="1200"/>
            </a:lnSpc>
            <a:defRPr sz="1000"/>
          </a:pPr>
          <a:r>
            <a:rPr lang="en-US" altLang="ja-JP" sz="1000" b="0" i="0" strike="noStrike">
              <a:solidFill>
                <a:srgbClr val="000000"/>
              </a:solidFill>
              <a:latin typeface="Arial"/>
              <a:ea typeface="+mn-ea"/>
              <a:cs typeface="Arial"/>
            </a:rPr>
            <a:t>18</a:t>
          </a:r>
          <a:r>
            <a:rPr lang="ja-JP" altLang="en-US" sz="1000" b="0" i="0" strike="noStrike">
              <a:solidFill>
                <a:srgbClr val="000000"/>
              </a:solidFill>
              <a:latin typeface="ＭＳ ゴシック"/>
              <a:ea typeface="ＭＳ ゴシック"/>
            </a:rPr>
            <a:t>％</a:t>
          </a:r>
        </a:p>
        <a:p xmlns:a="http://schemas.openxmlformats.org/drawingml/2006/main">
          <a:pPr algn="ctr" rtl="1">
            <a:lnSpc>
              <a:spcPts val="1200"/>
            </a:lnSpc>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ea typeface="+mn-ea"/>
              <a:cs typeface="Arial"/>
            </a:rPr>
            <a:t>17</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0.18346</cdr:x>
      <cdr:y>0.02873</cdr:y>
    </cdr:from>
    <cdr:to>
      <cdr:x>0.52104</cdr:x>
      <cdr:y>0.12817</cdr:y>
    </cdr:to>
    <cdr:sp macro="" textlink="">
      <cdr:nvSpPr>
        <cdr:cNvPr id="387079" name="Text Box 7"/>
        <cdr:cNvSpPr txBox="1">
          <a:spLocks xmlns:a="http://schemas.openxmlformats.org/drawingml/2006/main" noChangeArrowheads="1"/>
        </cdr:cNvSpPr>
      </cdr:nvSpPr>
      <cdr:spPr bwMode="auto">
        <a:xfrm xmlns:a="http://schemas.openxmlformats.org/drawingml/2006/main">
          <a:off x="1021577" y="156936"/>
          <a:ext cx="1896417" cy="5370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廃棄物（ﾌﾟﾗｽﾁｯｸ、廃油の焼却）</a:t>
          </a:r>
        </a:p>
        <a:p xmlns:a="http://schemas.openxmlformats.org/drawingml/2006/main">
          <a:pPr algn="ctr" rtl="1">
            <a:defRPr sz="1000"/>
          </a:pPr>
          <a:r>
            <a:rPr lang="en-US" altLang="ja-JP" sz="1000" b="0" i="0" strike="noStrike">
              <a:solidFill>
                <a:srgbClr val="000000"/>
              </a:solidFill>
              <a:latin typeface="Arial"/>
              <a:ea typeface="+mn-ea"/>
              <a:cs typeface="Arial"/>
            </a:rPr>
            <a:t>2</a:t>
          </a:r>
          <a:r>
            <a:rPr lang="ja-JP" altLang="en-US" sz="1000" b="0" i="0" strike="noStrike">
              <a:solidFill>
                <a:srgbClr val="000000"/>
              </a:solidFill>
              <a:latin typeface="ＭＳ ゴシック"/>
              <a:ea typeface="ＭＳ ゴシック"/>
            </a:rPr>
            <a:t>％</a:t>
          </a:r>
        </a:p>
        <a:p xmlns:a="http://schemas.openxmlformats.org/drawingml/2006/main">
          <a:pPr algn="ctr" rtl="1">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ea typeface="+mn-ea"/>
              <a:cs typeface="Arial"/>
            </a:rPr>
            <a:t>2</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0.54386</cdr:x>
      <cdr:y>0.05513</cdr:y>
    </cdr:from>
    <cdr:to>
      <cdr:x>0.80124</cdr:x>
      <cdr:y>0.15237</cdr:y>
    </cdr:to>
    <cdr:sp macro="" textlink="">
      <cdr:nvSpPr>
        <cdr:cNvPr id="387080" name="Text Box 8"/>
        <cdr:cNvSpPr txBox="1">
          <a:spLocks xmlns:a="http://schemas.openxmlformats.org/drawingml/2006/main" noChangeArrowheads="1"/>
        </cdr:cNvSpPr>
      </cdr:nvSpPr>
      <cdr:spPr bwMode="auto">
        <a:xfrm xmlns:a="http://schemas.openxmlformats.org/drawingml/2006/main">
          <a:off x="3048864" y="306437"/>
          <a:ext cx="1447576" cy="5370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strike="noStrike">
              <a:solidFill>
                <a:srgbClr val="000000"/>
              </a:solidFill>
              <a:latin typeface="ＭＳ ゴシック"/>
              <a:ea typeface="ＭＳ ゴシック"/>
            </a:rPr>
            <a:t>その他（燃料の漏出等）</a:t>
          </a:r>
        </a:p>
        <a:p xmlns:a="http://schemas.openxmlformats.org/drawingml/2006/main">
          <a:pPr algn="ctr" rtl="0">
            <a:defRPr sz="1000"/>
          </a:pPr>
          <a:r>
            <a:rPr lang="en-US" altLang="ja-JP" sz="1000" b="0" i="0" strike="noStrike">
              <a:solidFill>
                <a:srgbClr val="000000"/>
              </a:solidFill>
              <a:latin typeface="Arial"/>
              <a:cs typeface="Arial"/>
            </a:rPr>
            <a:t>0.002</a:t>
          </a:r>
          <a:r>
            <a:rPr lang="ja-JP" altLang="en-US" sz="1000" b="0" i="0" strike="noStrike">
              <a:solidFill>
                <a:srgbClr val="000000"/>
              </a:solidFill>
              <a:latin typeface="ＭＳ ゴシック"/>
              <a:ea typeface="ＭＳ ゴシック"/>
            </a:rPr>
            <a:t>％</a:t>
          </a:r>
        </a:p>
        <a:p xmlns:a="http://schemas.openxmlformats.org/drawingml/2006/main">
          <a:pPr algn="ctr" rtl="0">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cs typeface="Arial"/>
            </a:rPr>
            <a:t>0.002</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0.02293</cdr:x>
      <cdr:y>0.10084</cdr:y>
    </cdr:from>
    <cdr:to>
      <cdr:x>0.21398</cdr:x>
      <cdr:y>0.22927</cdr:y>
    </cdr:to>
    <cdr:sp macro="" textlink="">
      <cdr:nvSpPr>
        <cdr:cNvPr id="387081" name="Text Box 9"/>
        <cdr:cNvSpPr txBox="1">
          <a:spLocks xmlns:a="http://schemas.openxmlformats.org/drawingml/2006/main" noChangeArrowheads="1"/>
        </cdr:cNvSpPr>
      </cdr:nvSpPr>
      <cdr:spPr bwMode="auto">
        <a:xfrm xmlns:a="http://schemas.openxmlformats.org/drawingml/2006/main">
          <a:off x="127291" y="546195"/>
          <a:ext cx="1062855" cy="7037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strike="noStrike">
              <a:solidFill>
                <a:srgbClr val="000000"/>
              </a:solidFill>
              <a:latin typeface="ＭＳ ゴシック"/>
              <a:ea typeface="ＭＳ ゴシック"/>
            </a:rPr>
            <a:t>工業プロセス</a:t>
          </a:r>
        </a:p>
        <a:p xmlns:a="http://schemas.openxmlformats.org/drawingml/2006/main">
          <a:pPr algn="ctr" rtl="0">
            <a:defRPr sz="1000"/>
          </a:pPr>
          <a:r>
            <a:rPr lang="ja-JP" altLang="en-US" sz="1000" b="0" i="0" strike="noStrike">
              <a:solidFill>
                <a:srgbClr val="000000"/>
              </a:solidFill>
              <a:latin typeface="ＭＳ ゴシック"/>
              <a:ea typeface="ＭＳ ゴシック"/>
            </a:rPr>
            <a:t>（石灰石消費等）</a:t>
          </a:r>
        </a:p>
        <a:p xmlns:a="http://schemas.openxmlformats.org/drawingml/2006/main">
          <a:pPr algn="ctr" rtl="0">
            <a:defRPr sz="1000"/>
          </a:pPr>
          <a:r>
            <a:rPr lang="en-US" altLang="ja-JP" sz="1000" b="0" i="0" strike="noStrike">
              <a:solidFill>
                <a:srgbClr val="000000"/>
              </a:solidFill>
              <a:latin typeface="Arial"/>
              <a:ea typeface="+mn-ea"/>
              <a:cs typeface="Arial"/>
            </a:rPr>
            <a:t>3</a:t>
          </a:r>
          <a:r>
            <a:rPr lang="ja-JP" altLang="en-US" sz="1000" b="0" i="0" strike="noStrike">
              <a:solidFill>
                <a:srgbClr val="000000"/>
              </a:solidFill>
              <a:latin typeface="ＭＳ ゴシック"/>
              <a:ea typeface="ＭＳ ゴシック"/>
            </a:rPr>
            <a:t>％</a:t>
          </a:r>
        </a:p>
        <a:p xmlns:a="http://schemas.openxmlformats.org/drawingml/2006/main">
          <a:pPr algn="ctr" rtl="0">
            <a:defRPr sz="1000"/>
          </a:pPr>
          <a:r>
            <a:rPr lang="ja-JP" altLang="en-US" sz="1000" b="0" i="0" strike="noStrike">
              <a:solidFill>
                <a:srgbClr val="000000"/>
              </a:solidFill>
              <a:latin typeface="ＭＳ ゴシック"/>
              <a:ea typeface="ＭＳ ゴシック"/>
            </a:rPr>
            <a:t>（</a:t>
          </a:r>
          <a:r>
            <a:rPr lang="en-US" altLang="ja-JP" sz="1000" b="0" i="0" strike="noStrike">
              <a:solidFill>
                <a:srgbClr val="000000"/>
              </a:solidFill>
              <a:latin typeface="Arial"/>
              <a:ea typeface="+mn-ea"/>
              <a:cs typeface="Arial"/>
            </a:rPr>
            <a:t>3</a:t>
          </a:r>
          <a:r>
            <a:rPr lang="ja-JP" altLang="en-US" sz="1000" b="0" i="0" strike="noStrike">
              <a:solidFill>
                <a:srgbClr val="000000"/>
              </a:solidFill>
              <a:latin typeface="ＭＳ ゴシック"/>
              <a:ea typeface="ＭＳ ゴシック"/>
            </a:rPr>
            <a:t>％）</a:t>
          </a:r>
        </a:p>
      </cdr:txBody>
    </cdr:sp>
  </cdr:relSizeAnchor>
  <cdr:relSizeAnchor xmlns:cdr="http://schemas.openxmlformats.org/drawingml/2006/chartDrawing">
    <cdr:from>
      <cdr:x>0.57227</cdr:x>
      <cdr:y>0.18126</cdr:y>
    </cdr:from>
    <cdr:to>
      <cdr:x>0.76716</cdr:x>
      <cdr:y>0.20854</cdr:y>
    </cdr:to>
    <cdr:sp macro="" textlink="">
      <cdr:nvSpPr>
        <cdr:cNvPr id="387082" name="Line 10"/>
        <cdr:cNvSpPr>
          <a:spLocks xmlns:a="http://schemas.openxmlformats.org/drawingml/2006/main" noChangeShapeType="1"/>
        </cdr:cNvSpPr>
      </cdr:nvSpPr>
      <cdr:spPr bwMode="auto">
        <a:xfrm xmlns:a="http://schemas.openxmlformats.org/drawingml/2006/main" flipV="1">
          <a:off x="3223096" y="927100"/>
          <a:ext cx="1114254" cy="14376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0.50983</cdr:x>
      <cdr:y>0.12649</cdr:y>
    </cdr:from>
    <cdr:to>
      <cdr:x>0.59439</cdr:x>
      <cdr:y>0.20191</cdr:y>
    </cdr:to>
    <cdr:sp macro="" textlink="">
      <cdr:nvSpPr>
        <cdr:cNvPr id="387083" name="Line 11"/>
        <cdr:cNvSpPr>
          <a:spLocks xmlns:a="http://schemas.openxmlformats.org/drawingml/2006/main" noChangeShapeType="1"/>
        </cdr:cNvSpPr>
      </cdr:nvSpPr>
      <cdr:spPr bwMode="auto">
        <a:xfrm xmlns:a="http://schemas.openxmlformats.org/drawingml/2006/main" flipV="1">
          <a:off x="2868309" y="650518"/>
          <a:ext cx="479517" cy="382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0.40832</cdr:x>
      <cdr:y>0.07685</cdr:y>
    </cdr:from>
    <cdr:to>
      <cdr:x>0.48206</cdr:x>
      <cdr:y>0.20854</cdr:y>
    </cdr:to>
    <cdr:sp macro="" textlink="">
      <cdr:nvSpPr>
        <cdr:cNvPr id="387084" name="Line 12"/>
        <cdr:cNvSpPr>
          <a:spLocks xmlns:a="http://schemas.openxmlformats.org/drawingml/2006/main" noChangeShapeType="1"/>
        </cdr:cNvSpPr>
      </cdr:nvSpPr>
      <cdr:spPr bwMode="auto">
        <a:xfrm xmlns:a="http://schemas.openxmlformats.org/drawingml/2006/main" flipH="1" flipV="1">
          <a:off x="2290394" y="397212"/>
          <a:ext cx="419924" cy="6736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0.19768</cdr:x>
      <cdr:y>0.16874</cdr:y>
    </cdr:from>
    <cdr:to>
      <cdr:x>0.44162</cdr:x>
      <cdr:y>0.21233</cdr:y>
    </cdr:to>
    <cdr:sp macro="" textlink="">
      <cdr:nvSpPr>
        <cdr:cNvPr id="387085" name="Line 13"/>
        <cdr:cNvSpPr>
          <a:spLocks xmlns:a="http://schemas.openxmlformats.org/drawingml/2006/main" noChangeShapeType="1"/>
        </cdr:cNvSpPr>
      </cdr:nvSpPr>
      <cdr:spPr bwMode="auto">
        <a:xfrm xmlns:a="http://schemas.openxmlformats.org/drawingml/2006/main" flipH="1" flipV="1">
          <a:off x="1112795" y="938632"/>
          <a:ext cx="1373230" cy="2424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0.19719</cdr:x>
      <cdr:y>0.30137</cdr:y>
    </cdr:from>
    <cdr:to>
      <cdr:x>0.30118</cdr:x>
      <cdr:y>0.32256</cdr:y>
    </cdr:to>
    <cdr:sp macro="" textlink="">
      <cdr:nvSpPr>
        <cdr:cNvPr id="387086" name="Line 14"/>
        <cdr:cNvSpPr>
          <a:spLocks xmlns:a="http://schemas.openxmlformats.org/drawingml/2006/main" noChangeShapeType="1"/>
        </cdr:cNvSpPr>
      </cdr:nvSpPr>
      <cdr:spPr bwMode="auto">
        <a:xfrm xmlns:a="http://schemas.openxmlformats.org/drawingml/2006/main" flipH="1">
          <a:off x="1110036" y="1676400"/>
          <a:ext cx="585413" cy="1178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0.17597</cdr:x>
      <cdr:y>0.50514</cdr:y>
    </cdr:from>
    <cdr:to>
      <cdr:x>0.2335</cdr:x>
      <cdr:y>0.52911</cdr:y>
    </cdr:to>
    <cdr:sp macro="" textlink="">
      <cdr:nvSpPr>
        <cdr:cNvPr id="387087" name="Line 15"/>
        <cdr:cNvSpPr>
          <a:spLocks xmlns:a="http://schemas.openxmlformats.org/drawingml/2006/main" noChangeShapeType="1"/>
        </cdr:cNvSpPr>
      </cdr:nvSpPr>
      <cdr:spPr bwMode="auto">
        <a:xfrm xmlns:a="http://schemas.openxmlformats.org/drawingml/2006/main" flipH="1">
          <a:off x="990599" y="2809875"/>
          <a:ext cx="323849" cy="1333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0.25212</cdr:x>
      <cdr:y>0.75171</cdr:y>
    </cdr:from>
    <cdr:to>
      <cdr:x>0.4467</cdr:x>
      <cdr:y>0.78596</cdr:y>
    </cdr:to>
    <cdr:sp macro="" textlink="">
      <cdr:nvSpPr>
        <cdr:cNvPr id="387088" name="Line 16"/>
        <cdr:cNvSpPr>
          <a:spLocks xmlns:a="http://schemas.openxmlformats.org/drawingml/2006/main" noChangeShapeType="1"/>
        </cdr:cNvSpPr>
      </cdr:nvSpPr>
      <cdr:spPr bwMode="auto">
        <a:xfrm xmlns:a="http://schemas.openxmlformats.org/drawingml/2006/main" flipH="1">
          <a:off x="1419225" y="4181475"/>
          <a:ext cx="1095375" cy="1905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0.78511</cdr:x>
      <cdr:y>0.46918</cdr:y>
    </cdr:from>
    <cdr:to>
      <cdr:x>0.83966</cdr:x>
      <cdr:y>0.49017</cdr:y>
    </cdr:to>
    <cdr:sp macro="" textlink="">
      <cdr:nvSpPr>
        <cdr:cNvPr id="387089" name="Line 17"/>
        <cdr:cNvSpPr>
          <a:spLocks xmlns:a="http://schemas.openxmlformats.org/drawingml/2006/main" noChangeShapeType="1"/>
        </cdr:cNvSpPr>
      </cdr:nvSpPr>
      <cdr:spPr bwMode="auto">
        <a:xfrm xmlns:a="http://schemas.openxmlformats.org/drawingml/2006/main" flipH="1" flipV="1">
          <a:off x="4419600" y="2609850"/>
          <a:ext cx="307077" cy="1167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0.71863</cdr:x>
      <cdr:y>0.82848</cdr:y>
    </cdr:from>
    <cdr:to>
      <cdr:x>0.94028</cdr:x>
      <cdr:y>0.88916</cdr:y>
    </cdr:to>
    <cdr:sp macro="" textlink="">
      <cdr:nvSpPr>
        <cdr:cNvPr id="19" name="テキスト ボックス 1"/>
        <cdr:cNvSpPr txBox="1"/>
      </cdr:nvSpPr>
      <cdr:spPr>
        <a:xfrm xmlns:a="http://schemas.openxmlformats.org/drawingml/2006/main">
          <a:off x="4048125" y="4676775"/>
          <a:ext cx="1247775" cy="31432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　）：直接排出</a:t>
          </a:r>
        </a:p>
      </cdr:txBody>
    </cdr:sp>
  </cdr:relSizeAnchor>
  <cdr:relSizeAnchor xmlns:cdr="http://schemas.openxmlformats.org/drawingml/2006/chartDrawing">
    <cdr:from>
      <cdr:x>0.3892</cdr:x>
      <cdr:y>0.28863</cdr:y>
    </cdr:from>
    <cdr:to>
      <cdr:x>0.63069</cdr:x>
      <cdr:y>0.33141</cdr:y>
    </cdr:to>
    <cdr:sp macro="" textlink="">
      <cdr:nvSpPr>
        <cdr:cNvPr id="20" name="テキスト ボックス 1"/>
        <cdr:cNvSpPr txBox="1"/>
      </cdr:nvSpPr>
      <cdr:spPr>
        <a:xfrm xmlns:a="http://schemas.openxmlformats.org/drawingml/2006/main">
          <a:off x="2162735" y="1552575"/>
          <a:ext cx="1374961" cy="257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400">
              <a:latin typeface="HGP創英角ｺﾞｼｯｸUB" pitchFamily="50" charset="-128"/>
              <a:ea typeface="HGP創英角ｺﾞｼｯｸUB" pitchFamily="50" charset="-128"/>
            </a:rPr>
            <a:t>直接排出</a:t>
          </a:r>
        </a:p>
      </cdr:txBody>
    </cdr:sp>
  </cdr:relSizeAnchor>
  <cdr:relSizeAnchor xmlns:cdr="http://schemas.openxmlformats.org/drawingml/2006/chartDrawing">
    <cdr:from>
      <cdr:x>0.38217</cdr:x>
      <cdr:y>0.22175</cdr:y>
    </cdr:from>
    <cdr:to>
      <cdr:x>0.62391</cdr:x>
      <cdr:y>0.26528</cdr:y>
    </cdr:to>
    <cdr:sp macro="" textlink="">
      <cdr:nvSpPr>
        <cdr:cNvPr id="21" name="テキスト ボックス 1"/>
        <cdr:cNvSpPr txBox="1"/>
      </cdr:nvSpPr>
      <cdr:spPr>
        <a:xfrm xmlns:a="http://schemas.openxmlformats.org/drawingml/2006/main">
          <a:off x="2124637" y="1154206"/>
          <a:ext cx="1374961" cy="257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400">
              <a:latin typeface="HGP創英角ｺﾞｼｯｸUB" pitchFamily="50" charset="-128"/>
              <a:ea typeface="HGP創英角ｺﾞｼｯｸUB" pitchFamily="50" charset="-128"/>
            </a:rPr>
            <a:t>間接排出</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58</xdr:col>
      <xdr:colOff>28575</xdr:colOff>
      <xdr:row>2</xdr:row>
      <xdr:rowOff>219075</xdr:rowOff>
    </xdr:from>
    <xdr:to>
      <xdr:col>64</xdr:col>
      <xdr:colOff>28575</xdr:colOff>
      <xdr:row>23</xdr:row>
      <xdr:rowOff>161925</xdr:rowOff>
    </xdr:to>
    <xdr:graphicFrame macro="">
      <xdr:nvGraphicFramePr>
        <xdr:cNvPr id="38889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0.29435</cdr:x>
      <cdr:y>0.49323</cdr:y>
    </cdr:from>
    <cdr:to>
      <cdr:x>0.71505</cdr:x>
      <cdr:y>0.65182</cdr:y>
    </cdr:to>
    <cdr:sp macro="" textlink="">
      <cdr:nvSpPr>
        <cdr:cNvPr id="389122" name="Text Box 2"/>
        <cdr:cNvSpPr txBox="1">
          <a:spLocks xmlns:a="http://schemas.openxmlformats.org/drawingml/2006/main" noChangeArrowheads="1"/>
        </cdr:cNvSpPr>
      </cdr:nvSpPr>
      <cdr:spPr bwMode="auto">
        <a:xfrm xmlns:a="http://schemas.openxmlformats.org/drawingml/2006/main">
          <a:off x="1277510" y="2136988"/>
          <a:ext cx="1825875" cy="68711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400"/>
            </a:lnSpc>
            <a:defRPr sz="1000"/>
          </a:pPr>
          <a:r>
            <a:rPr lang="ja-JP" altLang="en-US" sz="1200" b="0" i="0" strike="noStrike">
              <a:solidFill>
                <a:srgbClr val="000000"/>
              </a:solidFill>
              <a:latin typeface="+mn-lt"/>
              <a:ea typeface="ＭＳ ゴシック"/>
            </a:rPr>
            <a:t>メタン総排出量</a:t>
          </a:r>
        </a:p>
        <a:p xmlns:a="http://schemas.openxmlformats.org/drawingml/2006/main">
          <a:pPr algn="ctr" rtl="1">
            <a:lnSpc>
              <a:spcPts val="1400"/>
            </a:lnSpc>
            <a:defRPr sz="1000"/>
          </a:pPr>
          <a:r>
            <a:rPr lang="en-US" altLang="ja-JP" sz="1200" b="0" i="0" strike="noStrike">
              <a:solidFill>
                <a:srgbClr val="000000"/>
              </a:solidFill>
              <a:latin typeface="+mn-lt"/>
              <a:cs typeface="Arial"/>
            </a:rPr>
            <a:t>2012</a:t>
          </a:r>
          <a:r>
            <a:rPr lang="ja-JP" altLang="en-US" sz="1200" b="0" i="0" strike="noStrike">
              <a:solidFill>
                <a:srgbClr val="000000"/>
              </a:solidFill>
              <a:latin typeface="+mn-lt"/>
              <a:ea typeface="ＭＳ ゴシック"/>
            </a:rPr>
            <a:t>年度（平成</a:t>
          </a:r>
          <a:r>
            <a:rPr lang="en-US" altLang="ja-JP" sz="1200" b="0" i="0" strike="noStrike">
              <a:solidFill>
                <a:srgbClr val="000000"/>
              </a:solidFill>
              <a:latin typeface="+mn-lt"/>
              <a:ea typeface="+mn-ea"/>
              <a:cs typeface="Arial"/>
            </a:rPr>
            <a:t>24</a:t>
          </a:r>
          <a:r>
            <a:rPr lang="ja-JP" altLang="en-US" sz="1200" b="0" i="0" strike="noStrike">
              <a:solidFill>
                <a:srgbClr val="000000"/>
              </a:solidFill>
              <a:latin typeface="+mn-lt"/>
              <a:ea typeface="ＭＳ ゴシック"/>
            </a:rPr>
            <a:t>年度）</a:t>
          </a:r>
        </a:p>
        <a:p xmlns:a="http://schemas.openxmlformats.org/drawingml/2006/main">
          <a:pPr algn="ctr" rtl="1">
            <a:lnSpc>
              <a:spcPts val="1400"/>
            </a:lnSpc>
            <a:defRPr sz="1000"/>
          </a:pPr>
          <a:r>
            <a:rPr lang="en-US" altLang="ja-JP" sz="1200" b="0" i="0" strike="noStrike">
              <a:solidFill>
                <a:sysClr val="windowText" lastClr="000000"/>
              </a:solidFill>
              <a:latin typeface="+mn-lt"/>
              <a:cs typeface="Arial"/>
            </a:rPr>
            <a:t>2,000</a:t>
          </a:r>
          <a:r>
            <a:rPr lang="ja-JP" altLang="en-US" sz="1200" b="0" i="0" strike="noStrike">
              <a:solidFill>
                <a:sysClr val="windowText" lastClr="000000"/>
              </a:solidFill>
              <a:latin typeface="+mn-lt"/>
              <a:ea typeface="ＭＳ ゴシック"/>
            </a:rPr>
            <a:t>万トン（</a:t>
          </a:r>
          <a:r>
            <a:rPr lang="en-US" altLang="ja-JP" sz="1200" b="0" i="0" strike="noStrike">
              <a:solidFill>
                <a:sysClr val="windowText" lastClr="000000"/>
              </a:solidFill>
              <a:latin typeface="+mn-lt"/>
              <a:cs typeface="Arial"/>
            </a:rPr>
            <a:t>CO</a:t>
          </a:r>
          <a:r>
            <a:rPr lang="en-US" altLang="ja-JP" sz="1200" b="0" i="0" strike="noStrike" baseline="-25000">
              <a:solidFill>
                <a:sysClr val="windowText" lastClr="000000"/>
              </a:solidFill>
              <a:latin typeface="+mn-lt"/>
              <a:cs typeface="Arial"/>
            </a:rPr>
            <a:t>2</a:t>
          </a:r>
          <a:r>
            <a:rPr lang="ja-JP" altLang="en-US" sz="1200" b="0" i="0" strike="noStrike">
              <a:solidFill>
                <a:sysClr val="windowText" lastClr="000000"/>
              </a:solidFill>
              <a:latin typeface="+mn-lt"/>
              <a:ea typeface="ＭＳ ゴシック"/>
            </a:rPr>
            <a:t>換算）</a:t>
          </a:r>
        </a:p>
      </cdr:txBody>
    </cdr:sp>
  </cdr:relSizeAnchor>
  <cdr:relSizeAnchor xmlns:cdr="http://schemas.openxmlformats.org/drawingml/2006/chartDrawing">
    <cdr:from>
      <cdr:x>0</cdr:x>
      <cdr:y>0.27125</cdr:y>
    </cdr:from>
    <cdr:to>
      <cdr:x>0</cdr:x>
      <cdr:y>0.28272</cdr:y>
    </cdr:to>
    <cdr:sp macro="" textlink="">
      <cdr:nvSpPr>
        <cdr:cNvPr id="389123" name="Text Box 3"/>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0.4978</cdr:x>
      <cdr:y>0.17621</cdr:y>
    </cdr:from>
    <cdr:to>
      <cdr:x>0.55286</cdr:x>
      <cdr:y>0.2511</cdr:y>
    </cdr:to>
    <cdr:cxnSp macro="">
      <cdr:nvCxnSpPr>
        <cdr:cNvPr id="5" name="直線コネクタ 4"/>
        <cdr:cNvCxnSpPr/>
      </cdr:nvCxnSpPr>
      <cdr:spPr bwMode="auto">
        <a:xfrm xmlns:a="http://schemas.openxmlformats.org/drawingml/2006/main" flipH="1">
          <a:off x="2152650" y="762000"/>
          <a:ext cx="238126" cy="3238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0.81571</cdr:x>
      <cdr:y>0.65712</cdr:y>
    </cdr:from>
    <cdr:to>
      <cdr:x>0.86123</cdr:x>
      <cdr:y>0.76652</cdr:y>
    </cdr:to>
    <cdr:cxnSp macro="">
      <cdr:nvCxnSpPr>
        <cdr:cNvPr id="12" name="直線コネクタ 11"/>
        <cdr:cNvCxnSpPr/>
      </cdr:nvCxnSpPr>
      <cdr:spPr bwMode="auto">
        <a:xfrm xmlns:a="http://schemas.openxmlformats.org/drawingml/2006/main" flipH="1" flipV="1">
          <a:off x="3527425" y="2841625"/>
          <a:ext cx="196850" cy="4730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0.41189</cdr:x>
      <cdr:y>0.18062</cdr:y>
    </cdr:from>
    <cdr:to>
      <cdr:x>0.46916</cdr:x>
      <cdr:y>0.2511</cdr:y>
    </cdr:to>
    <cdr:cxnSp macro="">
      <cdr:nvCxnSpPr>
        <cdr:cNvPr id="14" name="直線コネクタ 13"/>
        <cdr:cNvCxnSpPr/>
      </cdr:nvCxnSpPr>
      <cdr:spPr bwMode="auto">
        <a:xfrm xmlns:a="http://schemas.openxmlformats.org/drawingml/2006/main" flipH="1" flipV="1">
          <a:off x="1781175" y="781050"/>
          <a:ext cx="247650" cy="3048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0.25771</cdr:x>
      <cdr:y>0.26211</cdr:y>
    </cdr:from>
    <cdr:to>
      <cdr:x>0.41043</cdr:x>
      <cdr:y>0.26285</cdr:y>
    </cdr:to>
    <cdr:cxnSp macro="">
      <cdr:nvCxnSpPr>
        <cdr:cNvPr id="16" name="直線コネクタ 15"/>
        <cdr:cNvCxnSpPr/>
      </cdr:nvCxnSpPr>
      <cdr:spPr bwMode="auto">
        <a:xfrm xmlns:a="http://schemas.openxmlformats.org/drawingml/2006/main" flipH="1" flipV="1">
          <a:off x="1114425" y="1133475"/>
          <a:ext cx="660400" cy="31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0.15272</cdr:x>
      <cdr:y>0.39941</cdr:y>
    </cdr:from>
    <cdr:to>
      <cdr:x>0.19604</cdr:x>
      <cdr:y>0.46035</cdr:y>
    </cdr:to>
    <cdr:cxnSp macro="">
      <cdr:nvCxnSpPr>
        <cdr:cNvPr id="18" name="直線コネクタ 17"/>
        <cdr:cNvCxnSpPr/>
      </cdr:nvCxnSpPr>
      <cdr:spPr bwMode="auto">
        <a:xfrm xmlns:a="http://schemas.openxmlformats.org/drawingml/2006/main" flipH="1" flipV="1">
          <a:off x="660400" y="1727201"/>
          <a:ext cx="187325" cy="2635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19.xml><?xml version="1.0" encoding="utf-8"?>
<xdr:wsDr xmlns:xdr="http://schemas.openxmlformats.org/drawingml/2006/spreadsheetDrawing" xmlns:a="http://schemas.openxmlformats.org/drawingml/2006/main">
  <xdr:twoCellAnchor editAs="oneCell">
    <xdr:from>
      <xdr:col>58</xdr:col>
      <xdr:colOff>66675</xdr:colOff>
      <xdr:row>2</xdr:row>
      <xdr:rowOff>209550</xdr:rowOff>
    </xdr:from>
    <xdr:to>
      <xdr:col>64</xdr:col>
      <xdr:colOff>85726</xdr:colOff>
      <xdr:row>24</xdr:row>
      <xdr:rowOff>142875</xdr:rowOff>
    </xdr:to>
    <xdr:graphicFrame macro="">
      <xdr:nvGraphicFramePr>
        <xdr:cNvPr id="3919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0.05888</cdr:x>
      <cdr:y>0.69942</cdr:y>
    </cdr:from>
    <cdr:to>
      <cdr:x>0.13358</cdr:x>
      <cdr:y>0.76124</cdr:y>
    </cdr:to>
    <cdr:sp macro="" textlink="">
      <cdr:nvSpPr>
        <cdr:cNvPr id="373770" name="Rectangle 10"/>
        <cdr:cNvSpPr>
          <a:spLocks xmlns:a="http://schemas.openxmlformats.org/drawingml/2006/main" noChangeArrowheads="1"/>
        </cdr:cNvSpPr>
      </cdr:nvSpPr>
      <cdr:spPr bwMode="auto">
        <a:xfrm xmlns:a="http://schemas.openxmlformats.org/drawingml/2006/main">
          <a:off x="438068" y="3616157"/>
          <a:ext cx="555742" cy="319063"/>
        </a:xfrm>
        <a:prstGeom xmlns:a="http://schemas.openxmlformats.org/drawingml/2006/main" prst="rect">
          <a:avLst/>
        </a:prstGeom>
        <a:solidFill xmlns:a="http://schemas.openxmlformats.org/drawingml/2006/main">
          <a:srgbClr val="FFFFFF"/>
        </a:solidFill>
        <a:ln xmlns:a="http://schemas.openxmlformats.org/drawingml/2006/main" w="38100" cmpd="dbl"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1">
            <a:defRPr sz="1000"/>
          </a:pPr>
          <a:r>
            <a:rPr lang="ja-JP" altLang="en-US" sz="1050" b="0" i="0" strike="noStrike">
              <a:solidFill>
                <a:srgbClr val="000000"/>
              </a:solidFill>
              <a:latin typeface="ＭＳ Ｐゴシック"/>
              <a:ea typeface="ＭＳ Ｐゴシック"/>
            </a:rPr>
            <a:t>　</a:t>
          </a:r>
          <a:r>
            <a:rPr lang="en-US" altLang="ja-JP" sz="1050" b="0" i="0" strike="noStrike">
              <a:solidFill>
                <a:srgbClr val="000000"/>
              </a:solidFill>
              <a:latin typeface="Arial"/>
              <a:cs typeface="Arial"/>
            </a:rPr>
            <a:t>0</a:t>
          </a:r>
        </a:p>
      </cdr:txBody>
    </cdr:sp>
  </cdr:relSizeAnchor>
  <cdr:relSizeAnchor xmlns:cdr="http://schemas.openxmlformats.org/drawingml/2006/chartDrawing">
    <cdr:from>
      <cdr:x>0.12</cdr:x>
      <cdr:y>0.73434</cdr:y>
    </cdr:from>
    <cdr:to>
      <cdr:x>0.17223</cdr:x>
      <cdr:y>0.8991</cdr:y>
    </cdr:to>
    <cdr:sp macro="" textlink="">
      <cdr:nvSpPr>
        <cdr:cNvPr id="3" name="テキスト ボックス 1"/>
        <cdr:cNvSpPr txBox="1"/>
      </cdr:nvSpPr>
      <cdr:spPr>
        <a:xfrm xmlns:a="http://schemas.openxmlformats.org/drawingml/2006/main" rot="16200000">
          <a:off x="595662" y="4223675"/>
          <a:ext cx="889816" cy="37430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lIns="0" tIns="0" rIns="0" bIns="0"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100"/>
            <a:t>京都議定書</a:t>
          </a:r>
          <a:endParaRPr lang="en-US" altLang="ja-JP" sz="1100"/>
        </a:p>
        <a:p xmlns:a="http://schemas.openxmlformats.org/drawingml/2006/main">
          <a:pPr algn="ctr"/>
          <a:r>
            <a:rPr lang="ja-JP" altLang="en-US" sz="1100"/>
            <a:t>の基準年</a:t>
          </a:r>
        </a:p>
      </cdr:txBody>
    </cdr:sp>
  </cdr:relSizeAnchor>
  <cdr:relSizeAnchor xmlns:cdr="http://schemas.openxmlformats.org/drawingml/2006/chartDrawing">
    <cdr:from>
      <cdr:x>0.02026</cdr:x>
      <cdr:y>0.12811</cdr:y>
    </cdr:from>
    <cdr:to>
      <cdr:x>0.07031</cdr:x>
      <cdr:y>0.71354</cdr:y>
    </cdr:to>
    <cdr:sp macro="" textlink="">
      <cdr:nvSpPr>
        <cdr:cNvPr id="4" name="テキスト ボックス 1"/>
        <cdr:cNvSpPr txBox="1"/>
      </cdr:nvSpPr>
      <cdr:spPr>
        <a:xfrm xmlns:a="http://schemas.openxmlformats.org/drawingml/2006/main" rot="16200000">
          <a:off x="-1194126" y="2004782"/>
          <a:ext cx="3036883" cy="3568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温室効果ガス排出量（百万トン</a:t>
          </a:r>
          <a:r>
            <a:rPr lang="en-US" altLang="ja-JP" sz="1200"/>
            <a:t>CO</a:t>
          </a:r>
          <a:r>
            <a:rPr lang="en-US" altLang="ja-JP" sz="1200" baseline="-25000"/>
            <a:t>2 </a:t>
          </a:r>
          <a:r>
            <a:rPr lang="ja-JP" altLang="en-US" sz="1200" baseline="0"/>
            <a:t>換算</a:t>
          </a:r>
          <a:r>
            <a:rPr lang="ja-JP" altLang="en-US" sz="1200"/>
            <a:t>）</a:t>
          </a:r>
        </a:p>
      </cdr:txBody>
    </cdr:sp>
  </cdr:relSizeAnchor>
</c:userShapes>
</file>

<file path=xl/drawings/drawing20.xml><?xml version="1.0" encoding="utf-8"?>
<c:userShapes xmlns:c="http://schemas.openxmlformats.org/drawingml/2006/chart">
  <cdr:relSizeAnchor xmlns:cdr="http://schemas.openxmlformats.org/drawingml/2006/chartDrawing">
    <cdr:from>
      <cdr:x>0.2876</cdr:x>
      <cdr:y>0.46449</cdr:y>
    </cdr:from>
    <cdr:to>
      <cdr:x>0.70831</cdr:x>
      <cdr:y>0.63189</cdr:y>
    </cdr:to>
    <cdr:sp macro="" textlink="">
      <cdr:nvSpPr>
        <cdr:cNvPr id="392194" name="Text Box 2"/>
        <cdr:cNvSpPr txBox="1">
          <a:spLocks xmlns:a="http://schemas.openxmlformats.org/drawingml/2006/main" noChangeArrowheads="1"/>
        </cdr:cNvSpPr>
      </cdr:nvSpPr>
      <cdr:spPr bwMode="auto">
        <a:xfrm xmlns:a="http://schemas.openxmlformats.org/drawingml/2006/main">
          <a:off x="1243663" y="2008632"/>
          <a:ext cx="1819298" cy="723895"/>
        </a:xfrm>
        <a:prstGeom xmlns:a="http://schemas.openxmlformats.org/drawingml/2006/main" prst="rect">
          <a:avLst/>
        </a:prstGeom>
        <a:noFill xmlns:a="http://schemas.openxmlformats.org/drawingml/2006/main"/>
        <a:ln xmlns:a="http://schemas.openxmlformats.org/drawingml/2006/main" w="6350">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lnSpc>
              <a:spcPts val="1400"/>
            </a:lnSpc>
            <a:defRPr sz="1000"/>
          </a:pPr>
          <a:r>
            <a:rPr lang="ja-JP" altLang="en-US" sz="1200" b="0" i="0" strike="noStrike">
              <a:solidFill>
                <a:srgbClr val="000000"/>
              </a:solidFill>
              <a:latin typeface="+mn-lt"/>
              <a:ea typeface="ＭＳ ゴシック"/>
            </a:rPr>
            <a:t>一酸化二窒素総排出量</a:t>
          </a:r>
        </a:p>
        <a:p xmlns:a="http://schemas.openxmlformats.org/drawingml/2006/main">
          <a:pPr algn="ctr" rtl="1">
            <a:lnSpc>
              <a:spcPts val="1400"/>
            </a:lnSpc>
            <a:defRPr sz="1000"/>
          </a:pPr>
          <a:r>
            <a:rPr lang="en-US" altLang="ja-JP" sz="1200" b="0" i="0" strike="noStrike">
              <a:solidFill>
                <a:srgbClr val="000000"/>
              </a:solidFill>
              <a:latin typeface="+mn-lt"/>
              <a:cs typeface="Arial"/>
            </a:rPr>
            <a:t>2012</a:t>
          </a:r>
          <a:r>
            <a:rPr lang="ja-JP" altLang="en-US" sz="1200" b="0" i="0" strike="noStrike">
              <a:solidFill>
                <a:srgbClr val="000000"/>
              </a:solidFill>
              <a:latin typeface="+mn-lt"/>
              <a:ea typeface="ＭＳ ゴシック"/>
            </a:rPr>
            <a:t>年度（平成</a:t>
          </a:r>
          <a:r>
            <a:rPr lang="en-US" altLang="ja-JP" sz="1200" b="0" i="0" strike="noStrike">
              <a:solidFill>
                <a:srgbClr val="000000"/>
              </a:solidFill>
              <a:latin typeface="+mn-lt"/>
              <a:ea typeface="+mn-ea"/>
              <a:cs typeface="Arial"/>
            </a:rPr>
            <a:t>24</a:t>
          </a:r>
          <a:r>
            <a:rPr lang="ja-JP" altLang="en-US" sz="1200" b="0" i="0" strike="noStrike">
              <a:solidFill>
                <a:srgbClr val="000000"/>
              </a:solidFill>
              <a:latin typeface="+mn-lt"/>
              <a:ea typeface="ＭＳ ゴシック"/>
            </a:rPr>
            <a:t>年度）</a:t>
          </a:r>
        </a:p>
        <a:p xmlns:a="http://schemas.openxmlformats.org/drawingml/2006/main">
          <a:pPr algn="ctr" rtl="1">
            <a:lnSpc>
              <a:spcPts val="1300"/>
            </a:lnSpc>
            <a:defRPr sz="1000"/>
          </a:pPr>
          <a:r>
            <a:rPr lang="en-US" altLang="ja-JP" sz="1200" b="0" i="0" strike="noStrike">
              <a:solidFill>
                <a:sysClr val="windowText" lastClr="000000"/>
              </a:solidFill>
              <a:latin typeface="+mn-lt"/>
              <a:cs typeface="Arial"/>
            </a:rPr>
            <a:t>2,020</a:t>
          </a:r>
          <a:r>
            <a:rPr lang="ja-JP" altLang="en-US" sz="1200" b="0" i="0" strike="noStrike">
              <a:solidFill>
                <a:sysClr val="windowText" lastClr="000000"/>
              </a:solidFill>
              <a:latin typeface="+mn-lt"/>
              <a:ea typeface="ＭＳ ゴシック"/>
            </a:rPr>
            <a:t>万トン</a:t>
          </a:r>
          <a:r>
            <a:rPr lang="ja-JP" altLang="en-US" sz="1200" b="0" i="0" strike="noStrike">
              <a:solidFill>
                <a:srgbClr val="000000"/>
              </a:solidFill>
              <a:latin typeface="+mn-lt"/>
              <a:ea typeface="ＭＳ ゴシック"/>
            </a:rPr>
            <a:t>（</a:t>
          </a:r>
          <a:r>
            <a:rPr lang="en-US" altLang="ja-JP" sz="1200" b="0" i="0" strike="noStrike">
              <a:solidFill>
                <a:srgbClr val="000000"/>
              </a:solidFill>
              <a:latin typeface="+mn-lt"/>
              <a:cs typeface="Arial"/>
            </a:rPr>
            <a:t>CO</a:t>
          </a:r>
          <a:r>
            <a:rPr lang="en-US" altLang="ja-JP" sz="1200" b="0" i="0" strike="noStrike" baseline="-25000">
              <a:solidFill>
                <a:srgbClr val="000000"/>
              </a:solidFill>
              <a:latin typeface="+mn-lt"/>
              <a:cs typeface="Arial"/>
            </a:rPr>
            <a:t>2</a:t>
          </a:r>
          <a:r>
            <a:rPr lang="ja-JP" altLang="en-US" sz="1200" b="0" i="0" strike="noStrike">
              <a:solidFill>
                <a:srgbClr val="000000"/>
              </a:solidFill>
              <a:latin typeface="+mn-lt"/>
              <a:ea typeface="ＭＳ ゴシック"/>
            </a:rPr>
            <a:t>換算）</a:t>
          </a:r>
        </a:p>
      </cdr:txBody>
    </cdr:sp>
  </cdr:relSizeAnchor>
  <cdr:relSizeAnchor xmlns:cdr="http://schemas.openxmlformats.org/drawingml/2006/chartDrawing">
    <cdr:from>
      <cdr:x>0</cdr:x>
      <cdr:y>0.21975</cdr:y>
    </cdr:from>
    <cdr:to>
      <cdr:x>0</cdr:x>
      <cdr:y>0.2322</cdr:y>
    </cdr:to>
    <cdr:sp macro="" textlink="">
      <cdr:nvSpPr>
        <cdr:cNvPr id="392195" name="Text Box 3"/>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0.82232</cdr:x>
      <cdr:y>0.34879</cdr:y>
    </cdr:from>
    <cdr:to>
      <cdr:x>0.8845</cdr:x>
      <cdr:y>0.44787</cdr:y>
    </cdr:to>
    <cdr:cxnSp macro="">
      <cdr:nvCxnSpPr>
        <cdr:cNvPr id="4" name="直線コネクタ 3"/>
        <cdr:cNvCxnSpPr/>
      </cdr:nvCxnSpPr>
      <cdr:spPr bwMode="auto">
        <a:xfrm xmlns:a="http://schemas.openxmlformats.org/drawingml/2006/main" flipH="1">
          <a:off x="3549039" y="1504950"/>
          <a:ext cx="268369" cy="4275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0.47871</cdr:x>
      <cdr:y>0.12188</cdr:y>
    </cdr:from>
    <cdr:to>
      <cdr:x>0.53377</cdr:x>
      <cdr:y>0.19677</cdr:y>
    </cdr:to>
    <cdr:cxnSp macro="">
      <cdr:nvCxnSpPr>
        <cdr:cNvPr id="5" name="直線コネクタ 4"/>
        <cdr:cNvCxnSpPr/>
      </cdr:nvCxnSpPr>
      <cdr:spPr bwMode="auto">
        <a:xfrm xmlns:a="http://schemas.openxmlformats.org/drawingml/2006/main" flipH="1">
          <a:off x="2070100" y="527050"/>
          <a:ext cx="238126" cy="3238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0.40308</cdr:x>
      <cdr:y>0.13656</cdr:y>
    </cdr:from>
    <cdr:to>
      <cdr:x>0.43686</cdr:x>
      <cdr:y>0.19897</cdr:y>
    </cdr:to>
    <cdr:cxnSp macro="">
      <cdr:nvCxnSpPr>
        <cdr:cNvPr id="6" name="直線コネクタ 5"/>
        <cdr:cNvCxnSpPr/>
      </cdr:nvCxnSpPr>
      <cdr:spPr bwMode="auto">
        <a:xfrm xmlns:a="http://schemas.openxmlformats.org/drawingml/2006/main">
          <a:off x="1743075" y="590550"/>
          <a:ext cx="146050" cy="2698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0.22467</cdr:x>
      <cdr:y>0.20705</cdr:y>
    </cdr:from>
    <cdr:to>
      <cdr:x>0.27239</cdr:x>
      <cdr:y>0.26358</cdr:y>
    </cdr:to>
    <cdr:cxnSp macro="">
      <cdr:nvCxnSpPr>
        <cdr:cNvPr id="8" name="直線コネクタ 7"/>
        <cdr:cNvCxnSpPr/>
      </cdr:nvCxnSpPr>
      <cdr:spPr bwMode="auto">
        <a:xfrm xmlns:a="http://schemas.openxmlformats.org/drawingml/2006/main">
          <a:off x="971550" y="895350"/>
          <a:ext cx="206375" cy="2444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0.11674</cdr:x>
      <cdr:y>0.63216</cdr:y>
    </cdr:from>
    <cdr:to>
      <cdr:x>0.15198</cdr:x>
      <cdr:y>0.69604</cdr:y>
    </cdr:to>
    <cdr:cxnSp macro="">
      <cdr:nvCxnSpPr>
        <cdr:cNvPr id="10" name="直線コネクタ 9"/>
        <cdr:cNvCxnSpPr/>
      </cdr:nvCxnSpPr>
      <cdr:spPr bwMode="auto">
        <a:xfrm xmlns:a="http://schemas.openxmlformats.org/drawingml/2006/main" flipV="1">
          <a:off x="504825" y="2733675"/>
          <a:ext cx="152400" cy="2762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1.xml><?xml version="1.0" encoding="utf-8"?>
<xdr:wsDr xmlns:xdr="http://schemas.openxmlformats.org/drawingml/2006/spreadsheetDrawing" xmlns:a="http://schemas.openxmlformats.org/drawingml/2006/main">
  <xdr:twoCellAnchor>
    <xdr:from>
      <xdr:col>57</xdr:col>
      <xdr:colOff>257175</xdr:colOff>
      <xdr:row>2</xdr:row>
      <xdr:rowOff>219074</xdr:rowOff>
    </xdr:from>
    <xdr:to>
      <xdr:col>63</xdr:col>
      <xdr:colOff>647700</xdr:colOff>
      <xdr:row>23</xdr:row>
      <xdr:rowOff>190496</xdr:rowOff>
    </xdr:to>
    <xdr:grpSp>
      <xdr:nvGrpSpPr>
        <xdr:cNvPr id="16656739" name="グループ化 5"/>
        <xdr:cNvGrpSpPr>
          <a:grpSpLocks/>
        </xdr:cNvGrpSpPr>
      </xdr:nvGrpSpPr>
      <xdr:grpSpPr bwMode="auto">
        <a:xfrm>
          <a:off x="22033706" y="707230"/>
          <a:ext cx="4343400" cy="4626766"/>
          <a:chOff x="16994282" y="462243"/>
          <a:chExt cx="4255994" cy="4296335"/>
        </a:xfrm>
      </xdr:grpSpPr>
      <xdr:graphicFrame macro="">
        <xdr:nvGraphicFramePr>
          <xdr:cNvPr id="16656746" name="Chart 1"/>
          <xdr:cNvGraphicFramePr>
            <a:graphicFrameLocks/>
          </xdr:cNvGraphicFramePr>
        </xdr:nvGraphicFramePr>
        <xdr:xfrm>
          <a:off x="16994282" y="462243"/>
          <a:ext cx="4255994" cy="42963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1"/>
          <xdr:cNvSpPr txBox="1"/>
        </xdr:nvSpPr>
        <xdr:spPr>
          <a:xfrm>
            <a:off x="18156712" y="2723970"/>
            <a:ext cx="1856138" cy="643220"/>
          </a:xfrm>
          <a:prstGeom prst="rect">
            <a:avLst/>
          </a:prstGeom>
          <a:ln>
            <a:noFill/>
          </a:ln>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200"/>
              <a:t>HFCs </a:t>
            </a:r>
            <a:r>
              <a:rPr lang="ja-JP" altLang="en-US" sz="1200"/>
              <a:t>排出量</a:t>
            </a:r>
            <a:endParaRPr lang="en-US" altLang="ja-JP" sz="1200"/>
          </a:p>
          <a:p>
            <a:pPr algn="ctr"/>
            <a:r>
              <a:rPr lang="en-US" altLang="ja-JP" sz="1200"/>
              <a:t>2012</a:t>
            </a:r>
            <a:r>
              <a:rPr lang="ja-JP" altLang="en-US" sz="1200"/>
              <a:t>年（平成</a:t>
            </a:r>
            <a:r>
              <a:rPr lang="en-US" altLang="ja-JP" sz="1200"/>
              <a:t>24</a:t>
            </a:r>
            <a:r>
              <a:rPr lang="ja-JP" altLang="en-US" sz="1200"/>
              <a:t>年）</a:t>
            </a:r>
            <a:endParaRPr lang="en-US" altLang="ja-JP" sz="1200"/>
          </a:p>
          <a:p>
            <a:pPr algn="ctr"/>
            <a:r>
              <a:rPr lang="en-US" altLang="ja-JP" sz="1200">
                <a:solidFill>
                  <a:sysClr val="windowText" lastClr="000000"/>
                </a:solidFill>
              </a:rPr>
              <a:t>2,290</a:t>
            </a:r>
            <a:r>
              <a:rPr lang="ja-JP" altLang="en-US" sz="1200">
                <a:solidFill>
                  <a:sysClr val="windowText" lastClr="000000"/>
                </a:solidFill>
              </a:rPr>
              <a:t>万トン</a:t>
            </a:r>
            <a:r>
              <a:rPr lang="ja-JP" altLang="en-US" sz="1200"/>
              <a:t>（</a:t>
            </a:r>
            <a:r>
              <a:rPr lang="en-US" altLang="ja-JP" sz="1200"/>
              <a:t>CO</a:t>
            </a:r>
            <a:r>
              <a:rPr lang="en-US" altLang="ja-JP" sz="1200" baseline="-25000"/>
              <a:t>2</a:t>
            </a:r>
            <a:r>
              <a:rPr lang="ja-JP" altLang="en-US" sz="1200"/>
              <a:t>換算）</a:t>
            </a:r>
          </a:p>
        </xdr:txBody>
      </xdr:sp>
    </xdr:grpSp>
    <xdr:clientData/>
  </xdr:twoCellAnchor>
  <xdr:twoCellAnchor>
    <xdr:from>
      <xdr:col>57</xdr:col>
      <xdr:colOff>257175</xdr:colOff>
      <xdr:row>26</xdr:row>
      <xdr:rowOff>19050</xdr:rowOff>
    </xdr:from>
    <xdr:to>
      <xdr:col>63</xdr:col>
      <xdr:colOff>647700</xdr:colOff>
      <xdr:row>47</xdr:row>
      <xdr:rowOff>47625</xdr:rowOff>
    </xdr:to>
    <xdr:grpSp>
      <xdr:nvGrpSpPr>
        <xdr:cNvPr id="16656740" name="グループ化 9"/>
        <xdr:cNvGrpSpPr>
          <a:grpSpLocks/>
        </xdr:cNvGrpSpPr>
      </xdr:nvGrpSpPr>
      <xdr:grpSpPr bwMode="auto">
        <a:xfrm>
          <a:off x="22033706" y="5769769"/>
          <a:ext cx="4343400" cy="4624387"/>
          <a:chOff x="17240250" y="4863353"/>
          <a:chExt cx="4255994" cy="4278966"/>
        </a:xfrm>
      </xdr:grpSpPr>
      <xdr:graphicFrame macro="">
        <xdr:nvGraphicFramePr>
          <xdr:cNvPr id="16656744" name="Chart 1"/>
          <xdr:cNvGraphicFramePr>
            <a:graphicFrameLocks/>
          </xdr:cNvGraphicFramePr>
        </xdr:nvGraphicFramePr>
        <xdr:xfrm>
          <a:off x="17240250" y="4863353"/>
          <a:ext cx="4255994" cy="4278966"/>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テキスト ボックス 1"/>
          <xdr:cNvSpPr txBox="1"/>
        </xdr:nvSpPr>
        <xdr:spPr>
          <a:xfrm>
            <a:off x="18487050" y="6804910"/>
            <a:ext cx="1734271" cy="640949"/>
          </a:xfrm>
          <a:prstGeom prst="rect">
            <a:avLst/>
          </a:prstGeom>
          <a:ln>
            <a:noFill/>
          </a:ln>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200"/>
              <a:t>PFCs </a:t>
            </a:r>
            <a:r>
              <a:rPr lang="ja-JP" altLang="en-US" sz="1200"/>
              <a:t>排出量</a:t>
            </a:r>
            <a:endParaRPr lang="en-US" altLang="ja-JP" sz="1200"/>
          </a:p>
          <a:p>
            <a:pPr algn="ctr"/>
            <a:r>
              <a:rPr lang="en-US" altLang="ja-JP" sz="1200"/>
              <a:t>2012</a:t>
            </a:r>
            <a:r>
              <a:rPr lang="ja-JP" altLang="en-US" sz="1200"/>
              <a:t>年（平成</a:t>
            </a:r>
            <a:r>
              <a:rPr lang="en-US" altLang="ja-JP" sz="1200"/>
              <a:t>24</a:t>
            </a:r>
            <a:r>
              <a:rPr lang="ja-JP" altLang="en-US" sz="1200"/>
              <a:t>年）</a:t>
            </a:r>
            <a:endParaRPr lang="en-US" altLang="ja-JP" sz="1200"/>
          </a:p>
          <a:p>
            <a:pPr algn="ctr"/>
            <a:r>
              <a:rPr lang="en-US" altLang="ja-JP" sz="1200">
                <a:solidFill>
                  <a:sysClr val="windowText" lastClr="000000"/>
                </a:solidFill>
              </a:rPr>
              <a:t>280</a:t>
            </a:r>
            <a:r>
              <a:rPr lang="ja-JP" altLang="en-US" sz="1200">
                <a:solidFill>
                  <a:sysClr val="windowText" lastClr="000000"/>
                </a:solidFill>
              </a:rPr>
              <a:t>万トン</a:t>
            </a:r>
            <a:r>
              <a:rPr lang="ja-JP" altLang="en-US" sz="1200"/>
              <a:t>（</a:t>
            </a:r>
            <a:r>
              <a:rPr lang="en-US" altLang="ja-JP" sz="1200"/>
              <a:t>CO</a:t>
            </a:r>
            <a:r>
              <a:rPr lang="en-US" altLang="ja-JP" sz="1200" baseline="-25000"/>
              <a:t>2</a:t>
            </a:r>
            <a:r>
              <a:rPr lang="ja-JP" altLang="en-US" sz="1200"/>
              <a:t>換算）</a:t>
            </a:r>
          </a:p>
        </xdr:txBody>
      </xdr:sp>
    </xdr:grpSp>
    <xdr:clientData/>
  </xdr:twoCellAnchor>
  <xdr:twoCellAnchor>
    <xdr:from>
      <xdr:col>57</xdr:col>
      <xdr:colOff>238125</xdr:colOff>
      <xdr:row>48</xdr:row>
      <xdr:rowOff>95250</xdr:rowOff>
    </xdr:from>
    <xdr:to>
      <xdr:col>63</xdr:col>
      <xdr:colOff>628650</xdr:colOff>
      <xdr:row>69</xdr:row>
      <xdr:rowOff>152400</xdr:rowOff>
    </xdr:to>
    <xdr:grpSp>
      <xdr:nvGrpSpPr>
        <xdr:cNvPr id="16656741" name="グループ化 8"/>
        <xdr:cNvGrpSpPr>
          <a:grpSpLocks/>
        </xdr:cNvGrpSpPr>
      </xdr:nvGrpSpPr>
      <xdr:grpSpPr bwMode="auto">
        <a:xfrm>
          <a:off x="22014656" y="10656094"/>
          <a:ext cx="4343400" cy="4617244"/>
          <a:chOff x="17109710" y="8704155"/>
          <a:chExt cx="4255994" cy="4288491"/>
        </a:xfrm>
      </xdr:grpSpPr>
      <xdr:graphicFrame macro="">
        <xdr:nvGraphicFramePr>
          <xdr:cNvPr id="16656742" name="Chart 1"/>
          <xdr:cNvGraphicFramePr>
            <a:graphicFrameLocks/>
          </xdr:cNvGraphicFramePr>
        </xdr:nvGraphicFramePr>
        <xdr:xfrm>
          <a:off x="17109710" y="8704155"/>
          <a:ext cx="4255994" cy="4288491"/>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テキスト ボックス 1"/>
          <xdr:cNvSpPr txBox="1"/>
        </xdr:nvSpPr>
        <xdr:spPr>
          <a:xfrm>
            <a:off x="18403382" y="10404438"/>
            <a:ext cx="1734271" cy="643370"/>
          </a:xfrm>
          <a:prstGeom prst="rect">
            <a:avLst/>
          </a:prstGeom>
          <a:ln>
            <a:noFill/>
          </a:ln>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200"/>
              <a:t>SF</a:t>
            </a:r>
            <a:r>
              <a:rPr lang="en-US" altLang="ja-JP" sz="1200" baseline="-25000"/>
              <a:t>6 </a:t>
            </a:r>
            <a:r>
              <a:rPr lang="ja-JP" altLang="en-US" sz="1200"/>
              <a:t>排出量</a:t>
            </a:r>
            <a:endParaRPr lang="en-US" altLang="ja-JP" sz="1200"/>
          </a:p>
          <a:p>
            <a:pPr algn="ctr"/>
            <a:r>
              <a:rPr lang="en-US" altLang="ja-JP" sz="1200"/>
              <a:t>2012</a:t>
            </a:r>
            <a:r>
              <a:rPr lang="ja-JP" altLang="en-US" sz="1200"/>
              <a:t>年（平成</a:t>
            </a:r>
            <a:r>
              <a:rPr lang="en-US" altLang="ja-JP" sz="1200"/>
              <a:t>24</a:t>
            </a:r>
            <a:r>
              <a:rPr lang="ja-JP" altLang="en-US" sz="1200"/>
              <a:t>年）</a:t>
            </a:r>
            <a:endParaRPr lang="en-US" altLang="ja-JP" sz="1200"/>
          </a:p>
          <a:p>
            <a:pPr algn="ctr"/>
            <a:r>
              <a:rPr lang="en-US" altLang="ja-JP" sz="1200">
                <a:solidFill>
                  <a:sysClr val="windowText" lastClr="000000"/>
                </a:solidFill>
              </a:rPr>
              <a:t>160</a:t>
            </a:r>
            <a:r>
              <a:rPr lang="ja-JP" altLang="en-US" sz="1200">
                <a:solidFill>
                  <a:sysClr val="windowText" lastClr="000000"/>
                </a:solidFill>
              </a:rPr>
              <a:t>万トン</a:t>
            </a:r>
            <a:r>
              <a:rPr lang="ja-JP" altLang="en-US" sz="1200"/>
              <a:t>（</a:t>
            </a:r>
            <a:r>
              <a:rPr lang="en-US" altLang="ja-JP" sz="1200"/>
              <a:t>CO</a:t>
            </a:r>
            <a:r>
              <a:rPr lang="en-US" altLang="ja-JP" sz="1200" baseline="-25000"/>
              <a:t>2</a:t>
            </a:r>
            <a:r>
              <a:rPr lang="ja-JP" altLang="en-US" sz="1200"/>
              <a:t>換算）</a:t>
            </a:r>
          </a:p>
        </xdr:txBody>
      </xdr:sp>
    </xdr:grpSp>
    <xdr:clientData/>
  </xdr:twoCellAnchor>
</xdr:wsDr>
</file>

<file path=xl/drawings/drawing22.xml><?xml version="1.0" encoding="utf-8"?>
<c:userShapes xmlns:c="http://schemas.openxmlformats.org/drawingml/2006/chart">
  <cdr:relSizeAnchor xmlns:cdr="http://schemas.openxmlformats.org/drawingml/2006/chartDrawing">
    <cdr:from>
      <cdr:x>0.48904</cdr:x>
      <cdr:y>0.16624</cdr:y>
    </cdr:from>
    <cdr:to>
      <cdr:x>0.73849</cdr:x>
      <cdr:y>0.29748</cdr:y>
    </cdr:to>
    <cdr:cxnSp macro="">
      <cdr:nvCxnSpPr>
        <cdr:cNvPr id="2" name="直線コネクタ 1"/>
        <cdr:cNvCxnSpPr/>
      </cdr:nvCxnSpPr>
      <cdr:spPr bwMode="auto">
        <a:xfrm xmlns:a="http://schemas.openxmlformats.org/drawingml/2006/main" flipV="1">
          <a:off x="2124075" y="769145"/>
          <a:ext cx="1083469" cy="6072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0.77961</cdr:x>
      <cdr:y>0.74267</cdr:y>
    </cdr:from>
    <cdr:to>
      <cdr:x>0.85022</cdr:x>
      <cdr:y>0.79736</cdr:y>
    </cdr:to>
    <cdr:cxnSp macro="">
      <cdr:nvCxnSpPr>
        <cdr:cNvPr id="3" name="直線コネクタ 2"/>
        <cdr:cNvCxnSpPr/>
      </cdr:nvCxnSpPr>
      <cdr:spPr bwMode="auto">
        <a:xfrm xmlns:a="http://schemas.openxmlformats.org/drawingml/2006/main">
          <a:off x="3386138" y="3436145"/>
          <a:ext cx="306708" cy="25305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0.48806</cdr:x>
      <cdr:y>0.17696</cdr:y>
    </cdr:from>
    <cdr:to>
      <cdr:x>0.56001</cdr:x>
      <cdr:y>0.29076</cdr:y>
    </cdr:to>
    <cdr:cxnSp macro="">
      <cdr:nvCxnSpPr>
        <cdr:cNvPr id="6" name="直線コネクタ 5"/>
        <cdr:cNvCxnSpPr/>
      </cdr:nvCxnSpPr>
      <cdr:spPr bwMode="auto">
        <a:xfrm xmlns:a="http://schemas.openxmlformats.org/drawingml/2006/main" flipV="1">
          <a:off x="2119845" y="818737"/>
          <a:ext cx="312508" cy="5265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0.43833</cdr:x>
      <cdr:y>0.14978</cdr:y>
    </cdr:from>
    <cdr:to>
      <cdr:x>0.47871</cdr:x>
      <cdr:y>0.28855</cdr:y>
    </cdr:to>
    <cdr:cxnSp macro="">
      <cdr:nvCxnSpPr>
        <cdr:cNvPr id="9" name="直線コネクタ 8"/>
        <cdr:cNvCxnSpPr/>
      </cdr:nvCxnSpPr>
      <cdr:spPr bwMode="auto">
        <a:xfrm xmlns:a="http://schemas.openxmlformats.org/drawingml/2006/main" flipH="1" flipV="1">
          <a:off x="1895475" y="647700"/>
          <a:ext cx="174625" cy="60007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0.27974</cdr:x>
      <cdr:y>0.14097</cdr:y>
    </cdr:from>
    <cdr:to>
      <cdr:x>0.45888</cdr:x>
      <cdr:y>0.3052</cdr:y>
    </cdr:to>
    <cdr:cxnSp macro="">
      <cdr:nvCxnSpPr>
        <cdr:cNvPr id="11" name="直線コネクタ 10"/>
        <cdr:cNvCxnSpPr/>
      </cdr:nvCxnSpPr>
      <cdr:spPr bwMode="auto">
        <a:xfrm xmlns:a="http://schemas.openxmlformats.org/drawingml/2006/main" flipH="1" flipV="1">
          <a:off x="1215024" y="652236"/>
          <a:ext cx="778083" cy="7598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0.23568</cdr:x>
      <cdr:y>0.22247</cdr:y>
    </cdr:from>
    <cdr:to>
      <cdr:x>0.43695</cdr:x>
      <cdr:y>0.31035</cdr:y>
    </cdr:to>
    <cdr:cxnSp macro="">
      <cdr:nvCxnSpPr>
        <cdr:cNvPr id="13" name="直線コネクタ 12"/>
        <cdr:cNvCxnSpPr/>
      </cdr:nvCxnSpPr>
      <cdr:spPr bwMode="auto">
        <a:xfrm xmlns:a="http://schemas.openxmlformats.org/drawingml/2006/main" flipH="1" flipV="1">
          <a:off x="1023655" y="1029317"/>
          <a:ext cx="874202" cy="40657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0.21491</cdr:x>
      <cdr:y>0.31035</cdr:y>
    </cdr:from>
    <cdr:to>
      <cdr:x>0.41776</cdr:x>
      <cdr:y>0.31549</cdr:y>
    </cdr:to>
    <cdr:cxnSp macro="">
      <cdr:nvCxnSpPr>
        <cdr:cNvPr id="17" name="直線コネクタ 16"/>
        <cdr:cNvCxnSpPr/>
      </cdr:nvCxnSpPr>
      <cdr:spPr bwMode="auto">
        <a:xfrm xmlns:a="http://schemas.openxmlformats.org/drawingml/2006/main" flipH="1">
          <a:off x="933450" y="1435895"/>
          <a:ext cx="881063" cy="238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0.50274</cdr:x>
      <cdr:y>0.28976</cdr:y>
    </cdr:from>
    <cdr:to>
      <cdr:x>0.74945</cdr:x>
      <cdr:y>0.30005</cdr:y>
    </cdr:to>
    <cdr:cxnSp macro="">
      <cdr:nvCxnSpPr>
        <cdr:cNvPr id="12" name="直線コネクタ 11"/>
        <cdr:cNvCxnSpPr/>
      </cdr:nvCxnSpPr>
      <cdr:spPr bwMode="auto">
        <a:xfrm xmlns:a="http://schemas.openxmlformats.org/drawingml/2006/main" flipV="1">
          <a:off x="2183608" y="1340645"/>
          <a:ext cx="1071561" cy="476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3.xml><?xml version="1.0" encoding="utf-8"?>
<c:userShapes xmlns:c="http://schemas.openxmlformats.org/drawingml/2006/chart">
  <cdr:relSizeAnchor xmlns:cdr="http://schemas.openxmlformats.org/drawingml/2006/chartDrawing">
    <cdr:from>
      <cdr:x>0.84141</cdr:x>
      <cdr:y>0.48018</cdr:y>
    </cdr:from>
    <cdr:to>
      <cdr:x>0.88767</cdr:x>
      <cdr:y>0.53524</cdr:y>
    </cdr:to>
    <cdr:cxnSp macro="">
      <cdr:nvCxnSpPr>
        <cdr:cNvPr id="2" name="直線コネクタ 1"/>
        <cdr:cNvCxnSpPr/>
      </cdr:nvCxnSpPr>
      <cdr:spPr bwMode="auto">
        <a:xfrm xmlns:a="http://schemas.openxmlformats.org/drawingml/2006/main" flipV="1">
          <a:off x="3638550" y="2076450"/>
          <a:ext cx="200025" cy="2381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0.57342</cdr:x>
      <cdr:y>0.13216</cdr:y>
    </cdr:from>
    <cdr:to>
      <cdr:x>0.64537</cdr:x>
      <cdr:y>0.19897</cdr:y>
    </cdr:to>
    <cdr:cxnSp macro="">
      <cdr:nvCxnSpPr>
        <cdr:cNvPr id="5" name="直線コネクタ 4"/>
        <cdr:cNvCxnSpPr/>
      </cdr:nvCxnSpPr>
      <cdr:spPr bwMode="auto">
        <a:xfrm xmlns:a="http://schemas.openxmlformats.org/drawingml/2006/main" flipV="1">
          <a:off x="2479675" y="571500"/>
          <a:ext cx="311150" cy="2889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0.50514</cdr:x>
      <cdr:y>0.13656</cdr:y>
    </cdr:from>
    <cdr:to>
      <cdr:x>0.52203</cdr:x>
      <cdr:y>0.18869</cdr:y>
    </cdr:to>
    <cdr:cxnSp macro="">
      <cdr:nvCxnSpPr>
        <cdr:cNvPr id="7" name="直線コネクタ 6"/>
        <cdr:cNvCxnSpPr/>
      </cdr:nvCxnSpPr>
      <cdr:spPr bwMode="auto">
        <a:xfrm xmlns:a="http://schemas.openxmlformats.org/drawingml/2006/main" flipV="1">
          <a:off x="2184400" y="590550"/>
          <a:ext cx="73025" cy="22542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0.42731</cdr:x>
      <cdr:y>0.11454</cdr:y>
    </cdr:from>
    <cdr:to>
      <cdr:x>0.49633</cdr:x>
      <cdr:y>0.19383</cdr:y>
    </cdr:to>
    <cdr:cxnSp macro="">
      <cdr:nvCxnSpPr>
        <cdr:cNvPr id="9" name="直線コネクタ 8"/>
        <cdr:cNvCxnSpPr/>
      </cdr:nvCxnSpPr>
      <cdr:spPr bwMode="auto">
        <a:xfrm xmlns:a="http://schemas.openxmlformats.org/drawingml/2006/main" flipH="1" flipV="1">
          <a:off x="1847850" y="495300"/>
          <a:ext cx="298450" cy="3429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0.12335</cdr:x>
      <cdr:y>0.40529</cdr:y>
    </cdr:from>
    <cdr:to>
      <cdr:x>0.16006</cdr:x>
      <cdr:y>0.48311</cdr:y>
    </cdr:to>
    <cdr:cxnSp macro="">
      <cdr:nvCxnSpPr>
        <cdr:cNvPr id="11" name="直線コネクタ 10"/>
        <cdr:cNvCxnSpPr/>
      </cdr:nvCxnSpPr>
      <cdr:spPr bwMode="auto">
        <a:xfrm xmlns:a="http://schemas.openxmlformats.org/drawingml/2006/main" flipH="1" flipV="1">
          <a:off x="533400" y="1752600"/>
          <a:ext cx="158750" cy="3365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4.xml><?xml version="1.0" encoding="utf-8"?>
<c:userShapes xmlns:c="http://schemas.openxmlformats.org/drawingml/2006/chart">
  <cdr:relSizeAnchor xmlns:cdr="http://schemas.openxmlformats.org/drawingml/2006/chartDrawing">
    <cdr:from>
      <cdr:x>0.13289</cdr:x>
      <cdr:y>0.3047</cdr:y>
    </cdr:from>
    <cdr:to>
      <cdr:x>0.1696</cdr:x>
      <cdr:y>0.38253</cdr:y>
    </cdr:to>
    <cdr:cxnSp macro="">
      <cdr:nvCxnSpPr>
        <cdr:cNvPr id="2" name="直線コネクタ 1"/>
        <cdr:cNvCxnSpPr/>
      </cdr:nvCxnSpPr>
      <cdr:spPr bwMode="auto">
        <a:xfrm xmlns:a="http://schemas.openxmlformats.org/drawingml/2006/main" flipH="1" flipV="1">
          <a:off x="574675" y="1317625"/>
          <a:ext cx="158750" cy="3365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0.63436</cdr:x>
      <cdr:y>0.09912</cdr:y>
    </cdr:from>
    <cdr:to>
      <cdr:x>0.71145</cdr:x>
      <cdr:y>0.14464</cdr:y>
    </cdr:to>
    <cdr:cxnSp macro="">
      <cdr:nvCxnSpPr>
        <cdr:cNvPr id="3" name="直線コネクタ 2"/>
        <cdr:cNvCxnSpPr/>
      </cdr:nvCxnSpPr>
      <cdr:spPr bwMode="auto">
        <a:xfrm xmlns:a="http://schemas.openxmlformats.org/drawingml/2006/main" flipV="1">
          <a:off x="2743200" y="428625"/>
          <a:ext cx="333375" cy="1968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0.80029</cdr:x>
      <cdr:y>0.22467</cdr:y>
    </cdr:from>
    <cdr:to>
      <cdr:x>0.85242</cdr:x>
      <cdr:y>0.27313</cdr:y>
    </cdr:to>
    <cdr:cxnSp macro="">
      <cdr:nvCxnSpPr>
        <cdr:cNvPr id="5" name="直線コネクタ 4"/>
        <cdr:cNvCxnSpPr/>
      </cdr:nvCxnSpPr>
      <cdr:spPr bwMode="auto">
        <a:xfrm xmlns:a="http://schemas.openxmlformats.org/drawingml/2006/main" flipV="1">
          <a:off x="3460750" y="971550"/>
          <a:ext cx="225425" cy="2095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0.74082</cdr:x>
      <cdr:y>0.7489</cdr:y>
    </cdr:from>
    <cdr:to>
      <cdr:x>0.80617</cdr:x>
      <cdr:y>0.75404</cdr:y>
    </cdr:to>
    <cdr:cxnSp macro="">
      <cdr:nvCxnSpPr>
        <cdr:cNvPr id="7" name="直線コネクタ 6"/>
        <cdr:cNvCxnSpPr/>
      </cdr:nvCxnSpPr>
      <cdr:spPr bwMode="auto">
        <a:xfrm xmlns:a="http://schemas.openxmlformats.org/drawingml/2006/main" flipV="1">
          <a:off x="3203575" y="3238500"/>
          <a:ext cx="282575" cy="222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5.xml><?xml version="1.0" encoding="utf-8"?>
<xdr:wsDr xmlns:xdr="http://schemas.openxmlformats.org/drawingml/2006/spreadsheetDrawing" xmlns:a="http://schemas.openxmlformats.org/drawingml/2006/main">
  <xdr:twoCellAnchor>
    <xdr:from>
      <xdr:col>50</xdr:col>
      <xdr:colOff>95250</xdr:colOff>
      <xdr:row>4</xdr:row>
      <xdr:rowOff>0</xdr:rowOff>
    </xdr:from>
    <xdr:to>
      <xdr:col>57</xdr:col>
      <xdr:colOff>371475</xdr:colOff>
      <xdr:row>32</xdr:row>
      <xdr:rowOff>76200</xdr:rowOff>
    </xdr:to>
    <xdr:graphicFrame macro="">
      <xdr:nvGraphicFramePr>
        <xdr:cNvPr id="1390244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50</xdr:col>
      <xdr:colOff>85725</xdr:colOff>
      <xdr:row>32</xdr:row>
      <xdr:rowOff>152400</xdr:rowOff>
    </xdr:from>
    <xdr:to>
      <xdr:col>57</xdr:col>
      <xdr:colOff>361950</xdr:colOff>
      <xdr:row>61</xdr:row>
      <xdr:rowOff>57150</xdr:rowOff>
    </xdr:to>
    <xdr:graphicFrame macro="">
      <xdr:nvGraphicFramePr>
        <xdr:cNvPr id="1390245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57</xdr:col>
      <xdr:colOff>504825</xdr:colOff>
      <xdr:row>4</xdr:row>
      <xdr:rowOff>19050</xdr:rowOff>
    </xdr:from>
    <xdr:to>
      <xdr:col>68</xdr:col>
      <xdr:colOff>161925</xdr:colOff>
      <xdr:row>32</xdr:row>
      <xdr:rowOff>95250</xdr:rowOff>
    </xdr:to>
    <xdr:graphicFrame macro="">
      <xdr:nvGraphicFramePr>
        <xdr:cNvPr id="1390245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57</xdr:col>
      <xdr:colOff>476250</xdr:colOff>
      <xdr:row>32</xdr:row>
      <xdr:rowOff>161925</xdr:rowOff>
    </xdr:from>
    <xdr:to>
      <xdr:col>68</xdr:col>
      <xdr:colOff>133350</xdr:colOff>
      <xdr:row>61</xdr:row>
      <xdr:rowOff>66675</xdr:rowOff>
    </xdr:to>
    <xdr:graphicFrame macro="">
      <xdr:nvGraphicFramePr>
        <xdr:cNvPr id="1390245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0.37834</cdr:x>
      <cdr:y>0.39915</cdr:y>
    </cdr:from>
    <cdr:to>
      <cdr:x>0.66923</cdr:x>
      <cdr:y>0.54623</cdr:y>
    </cdr:to>
    <cdr:sp macro="" textlink="">
      <cdr:nvSpPr>
        <cdr:cNvPr id="195585" name="Text Box 1"/>
        <cdr:cNvSpPr txBox="1">
          <a:spLocks xmlns:a="http://schemas.openxmlformats.org/drawingml/2006/main" noChangeArrowheads="1"/>
        </cdr:cNvSpPr>
      </cdr:nvSpPr>
      <cdr:spPr bwMode="auto">
        <a:xfrm xmlns:a="http://schemas.openxmlformats.org/drawingml/2006/main">
          <a:off x="2040369" y="2156742"/>
          <a:ext cx="1566810" cy="7928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strike="noStrike">
              <a:solidFill>
                <a:srgbClr val="000000"/>
              </a:solidFill>
              <a:latin typeface="+mn-lt"/>
              <a:ea typeface="ＭＳ Ｐゴシック"/>
            </a:rPr>
            <a:t>世帯当たり</a:t>
          </a:r>
          <a:r>
            <a:rPr lang="en-US" altLang="ja-JP" sz="1100" b="0" i="0" strike="noStrike">
              <a:solidFill>
                <a:srgbClr val="000000"/>
              </a:solidFill>
              <a:latin typeface="+mn-lt"/>
              <a:cs typeface="Arial"/>
            </a:rPr>
            <a:t>CO</a:t>
          </a:r>
          <a:r>
            <a:rPr lang="en-US" altLang="ja-JP" sz="1100" b="0" i="0" strike="noStrike" baseline="-25000">
              <a:solidFill>
                <a:srgbClr val="000000"/>
              </a:solidFill>
              <a:latin typeface="+mn-lt"/>
              <a:cs typeface="Arial"/>
            </a:rPr>
            <a:t>2</a:t>
          </a:r>
          <a:r>
            <a:rPr lang="ja-JP" altLang="en-US" sz="1100" b="0" i="0" strike="noStrike">
              <a:solidFill>
                <a:srgbClr val="000000"/>
              </a:solidFill>
              <a:latin typeface="+mn-lt"/>
              <a:ea typeface="ＭＳ Ｐゴシック"/>
            </a:rPr>
            <a:t>排出量</a:t>
          </a:r>
          <a:endParaRPr lang="en-US" altLang="ja-JP" sz="1100" b="0" i="0" strike="noStrike">
            <a:solidFill>
              <a:srgbClr val="000000"/>
            </a:solidFill>
            <a:latin typeface="+mn-lt"/>
            <a:ea typeface="ＭＳ Ｐゴシック"/>
          </a:endParaRPr>
        </a:p>
        <a:p xmlns:a="http://schemas.openxmlformats.org/drawingml/2006/main">
          <a:pPr algn="ctr" rtl="0">
            <a:defRPr sz="1000"/>
          </a:pPr>
          <a:r>
            <a:rPr lang="ja-JP" altLang="en-US" sz="1100" b="0" i="0" strike="noStrike">
              <a:solidFill>
                <a:sysClr val="windowText" lastClr="000000"/>
              </a:solidFill>
              <a:latin typeface="+mn-lt"/>
              <a:ea typeface="ＭＳ Ｐゴシック"/>
            </a:rPr>
            <a:t>約</a:t>
          </a:r>
          <a:r>
            <a:rPr lang="en-US" altLang="ja-JP" sz="1100" b="1" i="0" strike="noStrike">
              <a:solidFill>
                <a:sysClr val="windowText" lastClr="000000"/>
              </a:solidFill>
              <a:latin typeface="+mn-lt"/>
              <a:ea typeface="ＭＳ Ｐゴシック"/>
            </a:rPr>
            <a:t>5,270</a:t>
          </a:r>
          <a:r>
            <a:rPr lang="en-US" altLang="ja-JP" sz="1100" b="1" i="0" strike="noStrike">
              <a:solidFill>
                <a:sysClr val="windowText" lastClr="000000"/>
              </a:solidFill>
              <a:latin typeface="+mn-lt"/>
              <a:cs typeface="Arial"/>
            </a:rPr>
            <a:t> </a:t>
          </a:r>
          <a:r>
            <a:rPr lang="en-US" altLang="ja-JP" sz="1100" b="0" i="0" strike="noStrike">
              <a:solidFill>
                <a:sysClr val="windowText" lastClr="000000"/>
              </a:solidFill>
              <a:latin typeface="+mn-lt"/>
              <a:cs typeface="Arial"/>
            </a:rPr>
            <a:t>[kg CO</a:t>
          </a:r>
          <a:r>
            <a:rPr lang="en-US" altLang="ja-JP" sz="1100" b="0" i="0" strike="noStrike" baseline="-25000">
              <a:solidFill>
                <a:sysClr val="windowText" lastClr="000000"/>
              </a:solidFill>
              <a:latin typeface="+mn-lt"/>
              <a:cs typeface="Arial"/>
            </a:rPr>
            <a:t>2</a:t>
          </a:r>
          <a:r>
            <a:rPr lang="en-US" altLang="ja-JP" sz="1100" b="0" i="0" strike="noStrike">
              <a:solidFill>
                <a:srgbClr val="000000"/>
              </a:solidFill>
              <a:latin typeface="+mn-lt"/>
              <a:cs typeface="Arial"/>
            </a:rPr>
            <a:t>/</a:t>
          </a:r>
          <a:r>
            <a:rPr lang="ja-JP" altLang="en-US" sz="1100" b="0" i="0" strike="noStrike">
              <a:solidFill>
                <a:srgbClr val="000000"/>
              </a:solidFill>
              <a:latin typeface="+mn-lt"/>
              <a:ea typeface="ＭＳ Ｐゴシック"/>
            </a:rPr>
            <a:t>世帯］</a:t>
          </a:r>
        </a:p>
        <a:p xmlns:a="http://schemas.openxmlformats.org/drawingml/2006/main">
          <a:pPr algn="ctr" rtl="0">
            <a:defRPr sz="1000"/>
          </a:pPr>
          <a:r>
            <a:rPr lang="ja-JP" altLang="en-US" sz="1100" b="0" i="0" strike="noStrike">
              <a:solidFill>
                <a:srgbClr val="000000"/>
              </a:solidFill>
              <a:latin typeface="+mn-lt"/>
              <a:ea typeface="ＭＳ Ｐゴシック"/>
            </a:rPr>
            <a:t>（</a:t>
          </a:r>
          <a:r>
            <a:rPr lang="en-US" altLang="ja-JP" sz="1100" b="0" i="0" strike="noStrike">
              <a:solidFill>
                <a:srgbClr val="000000"/>
              </a:solidFill>
              <a:latin typeface="+mn-lt"/>
              <a:cs typeface="Arial"/>
            </a:rPr>
            <a:t>2012</a:t>
          </a:r>
          <a:r>
            <a:rPr lang="ja-JP" altLang="en-US" sz="1100" b="0" i="0" strike="noStrike">
              <a:solidFill>
                <a:srgbClr val="000000"/>
              </a:solidFill>
              <a:latin typeface="+mn-lt"/>
              <a:ea typeface="ＭＳ Ｐゴシック"/>
            </a:rPr>
            <a:t>年度）</a:t>
          </a:r>
        </a:p>
      </cdr:txBody>
    </cdr:sp>
  </cdr:relSizeAnchor>
  <cdr:relSizeAnchor xmlns:cdr="http://schemas.openxmlformats.org/drawingml/2006/chartDrawing">
    <cdr:from>
      <cdr:x>0.01764</cdr:x>
      <cdr:y>0.79365</cdr:y>
    </cdr:from>
    <cdr:to>
      <cdr:x>0.98765</cdr:x>
      <cdr:y>0.99829</cdr:y>
    </cdr:to>
    <cdr:sp macro="" textlink="">
      <cdr:nvSpPr>
        <cdr:cNvPr id="195589" name="Text Box 5"/>
        <cdr:cNvSpPr txBox="1">
          <a:spLocks xmlns:a="http://schemas.openxmlformats.org/drawingml/2006/main" noChangeArrowheads="1"/>
        </cdr:cNvSpPr>
      </cdr:nvSpPr>
      <cdr:spPr bwMode="auto">
        <a:xfrm xmlns:a="http://schemas.openxmlformats.org/drawingml/2006/main">
          <a:off x="95250" y="4286250"/>
          <a:ext cx="5238751" cy="11051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1">
            <a:defRPr sz="1000"/>
          </a:pPr>
          <a:r>
            <a:rPr lang="en-US" altLang="ja-JP" sz="900" b="0" i="0" strike="noStrike">
              <a:solidFill>
                <a:srgbClr val="000000"/>
              </a:solidFill>
              <a:latin typeface="+mn-lt"/>
              <a:ea typeface="+mj-ea"/>
            </a:rPr>
            <a:t>※</a:t>
          </a:r>
          <a:r>
            <a:rPr lang="ja-JP" altLang="en-US" sz="900" b="0" i="0" strike="noStrike">
              <a:solidFill>
                <a:srgbClr val="000000"/>
              </a:solidFill>
              <a:latin typeface="+mn-lt"/>
              <a:ea typeface="+mj-ea"/>
            </a:rPr>
            <a:t>　家庭からの</a:t>
          </a:r>
          <a:r>
            <a:rPr lang="en-US" altLang="ja-JP" sz="900" b="0" i="0" strike="noStrike">
              <a:solidFill>
                <a:srgbClr val="000000"/>
              </a:solidFill>
              <a:latin typeface="+mn-lt"/>
              <a:ea typeface="+mj-ea"/>
            </a:rPr>
            <a:t>CO</a:t>
          </a:r>
          <a:r>
            <a:rPr lang="en-US" altLang="ja-JP" sz="900" b="0" i="0" strike="noStrike" baseline="-25000">
              <a:solidFill>
                <a:srgbClr val="000000"/>
              </a:solidFill>
              <a:latin typeface="+mn-lt"/>
              <a:ea typeface="+mj-ea"/>
            </a:rPr>
            <a:t>2 </a:t>
          </a:r>
          <a:r>
            <a:rPr lang="ja-JP" altLang="en-US" sz="900" b="0" i="0" strike="noStrike">
              <a:solidFill>
                <a:srgbClr val="000000"/>
              </a:solidFill>
              <a:latin typeface="+mn-lt"/>
              <a:ea typeface="+mj-ea"/>
            </a:rPr>
            <a:t>排出量は、インベントリの家庭部門、運輸（旅客）部門の自家用乗用車（家計寄与分</a:t>
          </a:r>
          <a:r>
            <a:rPr lang="en-US" altLang="ja-JP" sz="900" b="0" i="0" strike="noStrike">
              <a:solidFill>
                <a:srgbClr val="000000"/>
              </a:solidFill>
              <a:latin typeface="+mn-lt"/>
              <a:ea typeface="+mj-ea"/>
            </a:rPr>
            <a:t>)</a:t>
          </a:r>
          <a:r>
            <a:rPr lang="ja-JP" altLang="en-US" sz="900" b="0" i="0" strike="noStrike">
              <a:solidFill>
                <a:srgbClr val="000000"/>
              </a:solidFill>
              <a:latin typeface="+mn-lt"/>
              <a:ea typeface="+mj-ea"/>
            </a:rPr>
            <a:t>、</a:t>
          </a:r>
          <a:endParaRPr lang="en-US" altLang="ja-JP" sz="900" b="0" i="0" strike="noStrike">
            <a:solidFill>
              <a:srgbClr val="000000"/>
            </a:solidFill>
            <a:latin typeface="+mn-lt"/>
            <a:ea typeface="+mj-ea"/>
          </a:endParaRPr>
        </a:p>
        <a:p xmlns:a="http://schemas.openxmlformats.org/drawingml/2006/main">
          <a:pPr algn="l" rtl="1">
            <a:spcAft>
              <a:spcPts val="300"/>
            </a:spcAft>
            <a:defRPr sz="1000"/>
          </a:pPr>
          <a:r>
            <a:rPr lang="ja-JP" altLang="en-US" sz="900" b="0" i="0" strike="noStrike">
              <a:solidFill>
                <a:srgbClr val="000000"/>
              </a:solidFill>
              <a:latin typeface="+mn-lt"/>
              <a:ea typeface="+mj-ea"/>
            </a:rPr>
            <a:t>　　　廃棄物（一般廃棄物）処理からの排出量及び水道からの排出量を足し合わせたもの。 </a:t>
          </a:r>
          <a:endParaRPr lang="en-US" altLang="ja-JP" sz="900" b="0" i="0" strike="noStrike">
            <a:solidFill>
              <a:srgbClr val="000000"/>
            </a:solidFill>
            <a:latin typeface="+mn-lt"/>
            <a:ea typeface="+mj-ea"/>
          </a:endParaRPr>
        </a:p>
        <a:p xmlns:a="http://schemas.openxmlformats.org/drawingml/2006/main">
          <a:pPr marL="0" marR="0" indent="0" algn="l" defTabSz="914400" rtl="1" eaLnBrk="1" fontAlgn="auto" latinLnBrk="0" hangingPunct="1">
            <a:lnSpc>
              <a:spcPct val="100000"/>
            </a:lnSpc>
            <a:spcBef>
              <a:spcPts val="0"/>
            </a:spcBef>
            <a:spcAft>
              <a:spcPts val="300"/>
            </a:spcAft>
            <a:buClrTx/>
            <a:buSzTx/>
            <a:buFontTx/>
            <a:buNone/>
            <a:tabLst/>
            <a:defRPr sz="1000"/>
          </a:pPr>
          <a:r>
            <a:rPr lang="en-US" altLang="ja-JP" sz="900" b="0" i="0">
              <a:latin typeface="+mn-lt"/>
              <a:ea typeface="+mj-ea"/>
              <a:cs typeface="+mn-cs"/>
            </a:rPr>
            <a:t>※</a:t>
          </a:r>
          <a:r>
            <a:rPr lang="ja-JP" altLang="ja-JP" sz="900" b="0" i="0">
              <a:latin typeface="+mn-lt"/>
              <a:ea typeface="+mj-ea"/>
              <a:cs typeface="+mn-cs"/>
            </a:rPr>
            <a:t>　電力及び熱</a:t>
          </a:r>
          <a:r>
            <a:rPr lang="ja-JP" altLang="en-US" sz="900" b="0" i="0">
              <a:latin typeface="+mn-lt"/>
              <a:ea typeface="+mj-ea"/>
              <a:cs typeface="+mn-cs"/>
            </a:rPr>
            <a:t>の</a:t>
          </a:r>
          <a:r>
            <a:rPr lang="en-US" altLang="ja-JP" sz="900" b="0" i="0">
              <a:latin typeface="+mn-lt"/>
              <a:ea typeface="+mj-ea"/>
              <a:cs typeface="+mn-cs"/>
            </a:rPr>
            <a:t>CO</a:t>
          </a:r>
          <a:r>
            <a:rPr lang="en-US" altLang="ja-JP" sz="900" b="0" i="0" baseline="-25000">
              <a:latin typeface="+mn-lt"/>
              <a:ea typeface="+mj-ea"/>
              <a:cs typeface="+mn-cs"/>
            </a:rPr>
            <a:t>2 </a:t>
          </a:r>
          <a:r>
            <a:rPr lang="ja-JP" altLang="en-US" sz="900" b="0" i="0">
              <a:latin typeface="+mn-lt"/>
              <a:ea typeface="+mj-ea"/>
              <a:cs typeface="+mn-cs"/>
            </a:rPr>
            <a:t>排出量</a:t>
          </a:r>
          <a:r>
            <a:rPr lang="ja-JP" altLang="ja-JP" sz="900" b="0" i="0">
              <a:latin typeface="+mn-lt"/>
              <a:ea typeface="+mj-ea"/>
              <a:cs typeface="+mn-cs"/>
            </a:rPr>
            <a:t>は、自家発電を含まない、電力会社等から購入する電力や熱に由来する</a:t>
          </a:r>
          <a:r>
            <a:rPr lang="ja-JP" altLang="en-US" sz="900" b="0" i="0">
              <a:latin typeface="+mn-lt"/>
              <a:ea typeface="+mj-ea"/>
              <a:cs typeface="+mn-cs"/>
            </a:rPr>
            <a:t>もの</a:t>
          </a:r>
          <a:r>
            <a:rPr lang="ja-JP" altLang="ja-JP" sz="900" b="0" i="0">
              <a:latin typeface="+mn-lt"/>
              <a:ea typeface="+mj-ea"/>
              <a:cs typeface="+mn-cs"/>
            </a:rPr>
            <a:t>。</a:t>
          </a:r>
          <a:r>
            <a:rPr lang="ja-JP" altLang="en-US" sz="900" b="0" i="0" strike="noStrike">
              <a:solidFill>
                <a:srgbClr val="000000"/>
              </a:solidFill>
              <a:latin typeface="+mn-lt"/>
              <a:ea typeface="+mj-ea"/>
            </a:rPr>
            <a:t> </a:t>
          </a:r>
        </a:p>
        <a:p xmlns:a="http://schemas.openxmlformats.org/drawingml/2006/main">
          <a:r>
            <a:rPr lang="en-US" altLang="ja-JP" sz="900" b="0" i="0" strike="noStrike">
              <a:solidFill>
                <a:srgbClr val="000000"/>
              </a:solidFill>
              <a:latin typeface="+mn-lt"/>
              <a:ea typeface="+mj-ea"/>
            </a:rPr>
            <a:t>※</a:t>
          </a:r>
          <a:r>
            <a:rPr lang="ja-JP" altLang="en-US" sz="900" b="0" i="0" strike="noStrike">
              <a:solidFill>
                <a:srgbClr val="000000"/>
              </a:solidFill>
              <a:latin typeface="+mn-lt"/>
              <a:ea typeface="+mj-ea"/>
            </a:rPr>
            <a:t>　</a:t>
          </a:r>
          <a:r>
            <a:rPr lang="ja-JP" altLang="en-US" sz="900">
              <a:latin typeface="+mn-lt"/>
              <a:ea typeface="+mj-ea"/>
              <a:cs typeface="+mn-cs"/>
            </a:rPr>
            <a:t>一般廃棄物は非バイオマス起源（プラスチック等）の焼却による</a:t>
          </a:r>
          <a:r>
            <a:rPr lang="en-US" sz="900">
              <a:latin typeface="+mn-lt"/>
              <a:ea typeface="+mj-ea"/>
              <a:cs typeface="+mn-cs"/>
            </a:rPr>
            <a:t>CO</a:t>
          </a:r>
          <a:r>
            <a:rPr lang="en-US" sz="900" baseline="-25000">
              <a:latin typeface="+mn-lt"/>
              <a:ea typeface="+mj-ea"/>
              <a:cs typeface="+mn-cs"/>
            </a:rPr>
            <a:t>2</a:t>
          </a:r>
          <a:r>
            <a:rPr lang="en-US" sz="900">
              <a:latin typeface="+mn-lt"/>
              <a:ea typeface="+mj-ea"/>
              <a:cs typeface="+mn-cs"/>
            </a:rPr>
            <a:t> </a:t>
          </a:r>
          <a:r>
            <a:rPr lang="ja-JP" altLang="en-US" sz="900">
              <a:latin typeface="+mn-lt"/>
              <a:ea typeface="+mj-ea"/>
              <a:cs typeface="+mn-cs"/>
            </a:rPr>
            <a:t>及び廃棄物処理施設で使用する</a:t>
          </a:r>
          <a:endParaRPr lang="en-US" altLang="ja-JP" sz="900">
            <a:latin typeface="+mn-lt"/>
            <a:ea typeface="+mj-ea"/>
            <a:cs typeface="+mn-cs"/>
          </a:endParaRPr>
        </a:p>
        <a:p xmlns:a="http://schemas.openxmlformats.org/drawingml/2006/main">
          <a:pPr>
            <a:spcAft>
              <a:spcPts val="300"/>
            </a:spcAft>
          </a:pPr>
          <a:r>
            <a:rPr lang="ja-JP" altLang="en-US" sz="900">
              <a:latin typeface="+mn-lt"/>
              <a:ea typeface="+mj-ea"/>
              <a:cs typeface="+mn-cs"/>
            </a:rPr>
            <a:t>　　　エネルギー起源</a:t>
          </a:r>
          <a:r>
            <a:rPr lang="en-US" sz="900">
              <a:latin typeface="+mn-lt"/>
              <a:ea typeface="+mj-ea"/>
              <a:cs typeface="+mn-cs"/>
            </a:rPr>
            <a:t>CO</a:t>
          </a:r>
          <a:r>
            <a:rPr lang="en-US" sz="900" baseline="-25000">
              <a:latin typeface="+mn-lt"/>
              <a:ea typeface="+mj-ea"/>
              <a:cs typeface="+mn-cs"/>
            </a:rPr>
            <a:t>2</a:t>
          </a:r>
          <a:r>
            <a:rPr lang="en-US" sz="900">
              <a:latin typeface="+mn-lt"/>
              <a:ea typeface="+mj-ea"/>
              <a:cs typeface="+mn-cs"/>
            </a:rPr>
            <a:t> </a:t>
          </a:r>
          <a:r>
            <a:rPr lang="ja-JP" altLang="en-US" sz="900">
              <a:latin typeface="+mn-lt"/>
              <a:ea typeface="+mj-ea"/>
              <a:cs typeface="+mn-cs"/>
            </a:rPr>
            <a:t>のうち、生活系ごみ由来分を推計したもの。</a:t>
          </a:r>
          <a:endParaRPr lang="en-US" altLang="ja-JP" sz="900">
            <a:latin typeface="+mn-lt"/>
            <a:ea typeface="+mj-ea"/>
            <a:cs typeface="+mn-cs"/>
          </a:endParaRPr>
        </a:p>
        <a:p xmlns:a="http://schemas.openxmlformats.org/drawingml/2006/main">
          <a:r>
            <a:rPr lang="en-US" altLang="ja-JP" sz="900" b="0" i="0">
              <a:latin typeface="+mn-lt"/>
              <a:ea typeface="+mj-ea"/>
              <a:cs typeface="+mn-cs"/>
            </a:rPr>
            <a:t>※</a:t>
          </a:r>
          <a:r>
            <a:rPr lang="ja-JP" altLang="ja-JP" sz="900" b="0" i="0">
              <a:latin typeface="+mn-lt"/>
              <a:ea typeface="+mj-ea"/>
              <a:cs typeface="+mn-cs"/>
            </a:rPr>
            <a:t>　</a:t>
          </a:r>
          <a:r>
            <a:rPr lang="ja-JP" altLang="en-US" sz="900" b="0" i="0">
              <a:latin typeface="+mn-lt"/>
              <a:ea typeface="+mj-ea"/>
              <a:cs typeface="+mn-cs"/>
            </a:rPr>
            <a:t>水道は、水処理施設で使用するエネルギー起源</a:t>
          </a:r>
          <a:r>
            <a:rPr lang="en-US" altLang="ja-JP" sz="900" b="0" i="0">
              <a:latin typeface="+mn-lt"/>
              <a:ea typeface="+mj-ea"/>
              <a:cs typeface="+mn-cs"/>
            </a:rPr>
            <a:t>CO</a:t>
          </a:r>
          <a:r>
            <a:rPr lang="en-US" altLang="ja-JP" sz="900" b="0" i="0" baseline="-25000">
              <a:latin typeface="+mn-lt"/>
              <a:ea typeface="+mj-ea"/>
              <a:cs typeface="+mn-cs"/>
            </a:rPr>
            <a:t>2 </a:t>
          </a:r>
          <a:r>
            <a:rPr lang="ja-JP" altLang="en-US" sz="900" b="0" i="0">
              <a:latin typeface="+mn-lt"/>
              <a:ea typeface="+mj-ea"/>
              <a:cs typeface="+mn-cs"/>
            </a:rPr>
            <a:t>のうち、家庭寄与分を推計したもの。</a:t>
          </a:r>
          <a:endParaRPr lang="ja-JP" altLang="en-US" sz="900" b="0" i="0" strike="noStrike">
            <a:solidFill>
              <a:srgbClr val="000000"/>
            </a:solidFill>
            <a:latin typeface="+mn-lt"/>
            <a:ea typeface="+mj-ea"/>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0.38481</cdr:x>
      <cdr:y>0.38697</cdr:y>
    </cdr:from>
    <cdr:to>
      <cdr:x>0.67408</cdr:x>
      <cdr:y>0.52633</cdr:y>
    </cdr:to>
    <cdr:sp macro="" textlink="">
      <cdr:nvSpPr>
        <cdr:cNvPr id="231425" name="Text Box 1"/>
        <cdr:cNvSpPr txBox="1">
          <a:spLocks xmlns:a="http://schemas.openxmlformats.org/drawingml/2006/main" noChangeArrowheads="1"/>
        </cdr:cNvSpPr>
      </cdr:nvSpPr>
      <cdr:spPr bwMode="auto">
        <a:xfrm xmlns:a="http://schemas.openxmlformats.org/drawingml/2006/main">
          <a:off x="2081955" y="2083017"/>
          <a:ext cx="1564704" cy="7538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100" b="0" i="0" strike="noStrike">
              <a:solidFill>
                <a:srgbClr val="000000"/>
              </a:solidFill>
              <a:latin typeface="+mn-lt"/>
              <a:ea typeface="ＭＳ Ｐゴシック"/>
            </a:rPr>
            <a:t>世帯当たり</a:t>
          </a:r>
          <a:r>
            <a:rPr lang="en-US" altLang="ja-JP" sz="1100" b="0" i="0" strike="noStrike">
              <a:solidFill>
                <a:srgbClr val="000000"/>
              </a:solidFill>
              <a:latin typeface="+mn-lt"/>
              <a:cs typeface="Arial"/>
            </a:rPr>
            <a:t>CO</a:t>
          </a:r>
          <a:r>
            <a:rPr lang="en-US" altLang="ja-JP" sz="1100" b="0" i="0" strike="noStrike" baseline="-25000">
              <a:solidFill>
                <a:srgbClr val="000000"/>
              </a:solidFill>
              <a:latin typeface="+mn-lt"/>
              <a:cs typeface="Arial"/>
            </a:rPr>
            <a:t>2</a:t>
          </a:r>
          <a:r>
            <a:rPr lang="ja-JP" altLang="en-US" sz="1100" b="0" i="0" strike="noStrike">
              <a:solidFill>
                <a:srgbClr val="000000"/>
              </a:solidFill>
              <a:latin typeface="+mn-lt"/>
              <a:ea typeface="ＭＳ Ｐゴシック"/>
            </a:rPr>
            <a:t>排出量</a:t>
          </a:r>
        </a:p>
        <a:p xmlns:a="http://schemas.openxmlformats.org/drawingml/2006/main">
          <a:pPr algn="ctr" rtl="1">
            <a:defRPr sz="1000"/>
          </a:pPr>
          <a:r>
            <a:rPr lang="ja-JP" altLang="en-US" sz="1100" b="0" i="0" strike="noStrike">
              <a:solidFill>
                <a:sysClr val="windowText" lastClr="000000"/>
              </a:solidFill>
              <a:latin typeface="+mn-lt"/>
              <a:ea typeface="ＭＳ Ｐゴシック"/>
            </a:rPr>
            <a:t>約</a:t>
          </a:r>
          <a:r>
            <a:rPr lang="en-US" altLang="ja-JP" sz="1100" b="1" i="0" strike="noStrike">
              <a:solidFill>
                <a:sysClr val="windowText" lastClr="000000"/>
              </a:solidFill>
              <a:latin typeface="+mn-lt"/>
              <a:ea typeface="+mn-ea"/>
              <a:cs typeface="Arial"/>
            </a:rPr>
            <a:t>5,270</a:t>
          </a:r>
          <a:r>
            <a:rPr lang="en-US" altLang="ja-JP" sz="1100" b="1" i="0" strike="noStrike">
              <a:solidFill>
                <a:sysClr val="windowText" lastClr="000000"/>
              </a:solidFill>
              <a:latin typeface="+mn-lt"/>
              <a:cs typeface="Arial"/>
            </a:rPr>
            <a:t> </a:t>
          </a:r>
          <a:r>
            <a:rPr lang="en-US" altLang="ja-JP" sz="1100" b="0" i="0" strike="noStrike">
              <a:solidFill>
                <a:sysClr val="windowText" lastClr="000000"/>
              </a:solidFill>
              <a:latin typeface="+mn-lt"/>
              <a:cs typeface="Arial"/>
            </a:rPr>
            <a:t>[kg CO</a:t>
          </a:r>
          <a:r>
            <a:rPr lang="en-US" altLang="ja-JP" sz="1100" b="0" i="0" strike="noStrike" baseline="-25000">
              <a:solidFill>
                <a:sysClr val="windowText" lastClr="000000"/>
              </a:solidFill>
              <a:latin typeface="+mn-lt"/>
              <a:cs typeface="Arial"/>
            </a:rPr>
            <a:t>2</a:t>
          </a:r>
          <a:r>
            <a:rPr lang="en-US" altLang="ja-JP" sz="1100" b="0" i="0" strike="noStrike">
              <a:solidFill>
                <a:sysClr val="windowText" lastClr="000000"/>
              </a:solidFill>
              <a:latin typeface="+mn-lt"/>
              <a:cs typeface="Arial"/>
            </a:rPr>
            <a:t>/</a:t>
          </a:r>
          <a:r>
            <a:rPr lang="ja-JP" altLang="en-US" sz="1100" b="0" i="0" strike="noStrike">
              <a:solidFill>
                <a:sysClr val="windowText" lastClr="000000"/>
              </a:solidFill>
              <a:latin typeface="+mn-lt"/>
              <a:ea typeface="ＭＳ Ｐゴシック"/>
            </a:rPr>
            <a:t>世帯］</a:t>
          </a:r>
        </a:p>
        <a:p xmlns:a="http://schemas.openxmlformats.org/drawingml/2006/main">
          <a:pPr algn="ctr" rtl="1">
            <a:defRPr sz="1000"/>
          </a:pPr>
          <a:r>
            <a:rPr lang="ja-JP" altLang="en-US" sz="1100" b="0" i="0" strike="noStrike">
              <a:solidFill>
                <a:srgbClr val="000000"/>
              </a:solidFill>
              <a:latin typeface="+mn-lt"/>
              <a:ea typeface="ＭＳ Ｐゴシック"/>
            </a:rPr>
            <a:t>（</a:t>
          </a:r>
          <a:r>
            <a:rPr lang="en-US" altLang="ja-JP" sz="1100" b="0" i="0" strike="noStrike">
              <a:solidFill>
                <a:srgbClr val="000000"/>
              </a:solidFill>
              <a:latin typeface="+mn-lt"/>
              <a:cs typeface="Arial"/>
            </a:rPr>
            <a:t>2012</a:t>
          </a:r>
          <a:r>
            <a:rPr lang="ja-JP" altLang="en-US" sz="1100" b="0" i="0" strike="noStrike">
              <a:solidFill>
                <a:srgbClr val="000000"/>
              </a:solidFill>
              <a:latin typeface="+mn-lt"/>
              <a:ea typeface="ＭＳ Ｐゴシック"/>
            </a:rPr>
            <a:t>年度）</a:t>
          </a:r>
        </a:p>
      </cdr:txBody>
    </cdr:sp>
  </cdr:relSizeAnchor>
  <cdr:relSizeAnchor xmlns:cdr="http://schemas.openxmlformats.org/drawingml/2006/chartDrawing">
    <cdr:from>
      <cdr:x>0.09583</cdr:x>
      <cdr:y>0.77249</cdr:y>
    </cdr:from>
    <cdr:to>
      <cdr:x>0.94732</cdr:x>
      <cdr:y>1</cdr:y>
    </cdr:to>
    <cdr:sp macro="" textlink="">
      <cdr:nvSpPr>
        <cdr:cNvPr id="4" name="テキスト ボックス 1"/>
        <cdr:cNvSpPr txBox="1"/>
      </cdr:nvSpPr>
      <cdr:spPr>
        <a:xfrm xmlns:a="http://schemas.openxmlformats.org/drawingml/2006/main">
          <a:off x="517525" y="4171950"/>
          <a:ext cx="4598631" cy="12287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a:t>
          </a:r>
          <a:r>
            <a:rPr kumimoji="1" lang="ja-JP" altLang="en-US" sz="900"/>
            <a:t>　家庭からの</a:t>
          </a:r>
          <a:r>
            <a:rPr kumimoji="1" lang="en-US" altLang="ja-JP" sz="900"/>
            <a:t>CO2 </a:t>
          </a:r>
          <a:r>
            <a:rPr kumimoji="1" lang="ja-JP" altLang="en-US" sz="900"/>
            <a:t>排出量は、インベントリの家庭部門、運輸（旅客）部門の自家用乗用車</a:t>
          </a:r>
        </a:p>
        <a:p xmlns:a="http://schemas.openxmlformats.org/drawingml/2006/main">
          <a:pPr>
            <a:lnSpc>
              <a:spcPts val="1100"/>
            </a:lnSpc>
          </a:pPr>
          <a:r>
            <a:rPr kumimoji="1" lang="ja-JP" altLang="en-US" sz="900"/>
            <a:t>　　　</a:t>
          </a:r>
          <a:r>
            <a:rPr kumimoji="1" lang="en-US" altLang="ja-JP" sz="900"/>
            <a:t>(</a:t>
          </a:r>
          <a:r>
            <a:rPr kumimoji="1" lang="ja-JP" altLang="en-US" sz="900"/>
            <a:t>家計寄与分</a:t>
          </a:r>
          <a:r>
            <a:rPr kumimoji="1" lang="en-US" altLang="ja-JP" sz="900"/>
            <a:t>)</a:t>
          </a:r>
          <a:r>
            <a:rPr kumimoji="1" lang="ja-JP" altLang="en-US" sz="900"/>
            <a:t>、廃棄物（一般廃棄物）処理からの排出量及び水道からの排出量を足し</a:t>
          </a:r>
        </a:p>
        <a:p xmlns:a="http://schemas.openxmlformats.org/drawingml/2006/main">
          <a:r>
            <a:rPr kumimoji="1" lang="ja-JP" altLang="en-US" sz="900"/>
            <a:t>        合わせたものである。       </a:t>
          </a:r>
        </a:p>
        <a:p xmlns:a="http://schemas.openxmlformats.org/drawingml/2006/main">
          <a:r>
            <a:rPr kumimoji="1" lang="en-US" altLang="ja-JP" sz="900"/>
            <a:t>※</a:t>
          </a:r>
          <a:r>
            <a:rPr kumimoji="1" lang="ja-JP" altLang="en-US" sz="900"/>
            <a:t>　一般廃棄物は非バイオマス起源（プラスチック等）の焼却による</a:t>
          </a:r>
          <a:r>
            <a:rPr kumimoji="1" lang="en-US" altLang="ja-JP" sz="900"/>
            <a:t>CO2 </a:t>
          </a:r>
          <a:r>
            <a:rPr kumimoji="1" lang="ja-JP" altLang="en-US" sz="900"/>
            <a:t>及び廃棄物処理</a:t>
          </a:r>
        </a:p>
        <a:p xmlns:a="http://schemas.openxmlformats.org/drawingml/2006/main">
          <a:pPr>
            <a:lnSpc>
              <a:spcPts val="1100"/>
            </a:lnSpc>
          </a:pPr>
          <a:r>
            <a:rPr kumimoji="1" lang="ja-JP" altLang="en-US" sz="900"/>
            <a:t>　　　施設で使用するエネルギー起源</a:t>
          </a:r>
          <a:r>
            <a:rPr kumimoji="1" lang="en-US" altLang="ja-JP" sz="900"/>
            <a:t>CO2 </a:t>
          </a:r>
          <a:r>
            <a:rPr kumimoji="1" lang="ja-JP" altLang="en-US" sz="900"/>
            <a:t>のうち、生活系ごみ由来分を推計したものである。</a:t>
          </a:r>
        </a:p>
        <a:p xmlns:a="http://schemas.openxmlformats.org/drawingml/2006/main">
          <a:r>
            <a:rPr kumimoji="1" lang="en-US" altLang="ja-JP" sz="900"/>
            <a:t>※</a:t>
          </a:r>
          <a:r>
            <a:rPr kumimoji="1" lang="ja-JP" altLang="en-US" sz="900"/>
            <a:t>　日本エネルギー経済研究所　計量分析ユニット　家庭原単位マトリックスをもとに、</a:t>
          </a:r>
        </a:p>
        <a:p xmlns:a="http://schemas.openxmlformats.org/drawingml/2006/main">
          <a:r>
            <a:rPr kumimoji="1" lang="ja-JP" altLang="en-US" sz="900"/>
            <a:t>　　　国立環境研究所温室効果ガスインベントリオフィスが作成。</a:t>
          </a:r>
        </a:p>
        <a:p xmlns:a="http://schemas.openxmlformats.org/drawingml/2006/main">
          <a:endParaRPr kumimoji="1" lang="ja-JP" altLang="en-US" sz="1100"/>
        </a:p>
      </cdr:txBody>
    </cdr:sp>
  </cdr:relSizeAnchor>
</c:userShapes>
</file>

<file path=xl/drawings/drawing28.xml><?xml version="1.0" encoding="utf-8"?>
<c:userShapes xmlns:c="http://schemas.openxmlformats.org/drawingml/2006/chart">
  <cdr:relSizeAnchor xmlns:cdr="http://schemas.openxmlformats.org/drawingml/2006/chartDrawing">
    <cdr:from>
      <cdr:x>0.00529</cdr:x>
      <cdr:y>0.17639</cdr:y>
    </cdr:from>
    <cdr:to>
      <cdr:x>0.04595</cdr:x>
      <cdr:y>0.78493</cdr:y>
    </cdr:to>
    <cdr:sp macro="" textlink="">
      <cdr:nvSpPr>
        <cdr:cNvPr id="2" name="テキスト ボックス 1"/>
        <cdr:cNvSpPr txBox="1"/>
      </cdr:nvSpPr>
      <cdr:spPr>
        <a:xfrm xmlns:a="http://schemas.openxmlformats.org/drawingml/2006/main" rot="16200000">
          <a:off x="-1458584" y="2449187"/>
          <a:ext cx="3286126" cy="292751"/>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pPr algn="ctr"/>
          <a:r>
            <a:rPr lang="ja-JP" altLang="en-US" sz="1200">
              <a:latin typeface="+mn-lt"/>
              <a:ea typeface="+mn-ea"/>
            </a:rPr>
            <a:t>家庭からの</a:t>
          </a:r>
          <a:r>
            <a:rPr lang="en-US" altLang="ja-JP" sz="1200">
              <a:latin typeface="+mn-lt"/>
              <a:ea typeface="+mn-ea"/>
            </a:rPr>
            <a:t>CO</a:t>
          </a:r>
          <a:r>
            <a:rPr lang="en-US" altLang="ja-JP" sz="1200" baseline="-25000">
              <a:latin typeface="+mn-lt"/>
              <a:ea typeface="+mn-ea"/>
            </a:rPr>
            <a:t>2</a:t>
          </a:r>
          <a:r>
            <a:rPr lang="en-US" altLang="ja-JP" sz="1200">
              <a:latin typeface="+mn-lt"/>
              <a:ea typeface="+mn-ea"/>
            </a:rPr>
            <a:t> </a:t>
          </a:r>
          <a:r>
            <a:rPr lang="ja-JP" altLang="en-US" sz="1200">
              <a:latin typeface="+mn-lt"/>
              <a:ea typeface="+mn-ea"/>
            </a:rPr>
            <a:t>排出量　（</a:t>
          </a:r>
          <a:r>
            <a:rPr lang="en-US" altLang="ja-JP" sz="1200">
              <a:latin typeface="+mn-lt"/>
              <a:ea typeface="+mn-ea"/>
            </a:rPr>
            <a:t>kg-CO</a:t>
          </a:r>
          <a:r>
            <a:rPr lang="en-US" altLang="ja-JP" sz="1200" baseline="-25000">
              <a:latin typeface="+mn-lt"/>
              <a:ea typeface="+mn-ea"/>
            </a:rPr>
            <a:t>2 </a:t>
          </a:r>
          <a:r>
            <a:rPr lang="en-US" altLang="ja-JP" sz="1200">
              <a:latin typeface="+mn-lt"/>
              <a:ea typeface="+mn-ea"/>
            </a:rPr>
            <a:t>/</a:t>
          </a:r>
          <a:r>
            <a:rPr lang="ja-JP" altLang="en-US" sz="1200">
              <a:latin typeface="+mn-lt"/>
              <a:ea typeface="+mn-ea"/>
            </a:rPr>
            <a:t>世帯）</a:t>
          </a:r>
        </a:p>
      </cdr:txBody>
    </cdr:sp>
  </cdr:relSizeAnchor>
  <cdr:relSizeAnchor xmlns:cdr="http://schemas.openxmlformats.org/drawingml/2006/chartDrawing">
    <cdr:from>
      <cdr:x>0.47228</cdr:x>
      <cdr:y>0.91314</cdr:y>
    </cdr:from>
    <cdr:to>
      <cdr:x>0.56546</cdr:x>
      <cdr:y>0.9776</cdr:y>
    </cdr:to>
    <cdr:sp macro="" textlink="">
      <cdr:nvSpPr>
        <cdr:cNvPr id="3" name="テキスト ボックス 1"/>
        <cdr:cNvSpPr txBox="1"/>
      </cdr:nvSpPr>
      <cdr:spPr>
        <a:xfrm xmlns:a="http://schemas.openxmlformats.org/drawingml/2006/main">
          <a:off x="3400425" y="4930962"/>
          <a:ext cx="670908" cy="34808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（年度）</a:t>
          </a:r>
        </a:p>
      </cdr:txBody>
    </cdr:sp>
  </cdr:relSizeAnchor>
</c:userShapes>
</file>

<file path=xl/drawings/drawing29.xml><?xml version="1.0" encoding="utf-8"?>
<c:userShapes xmlns:c="http://schemas.openxmlformats.org/drawingml/2006/chart">
  <cdr:relSizeAnchor xmlns:cdr="http://schemas.openxmlformats.org/drawingml/2006/chartDrawing">
    <cdr:from>
      <cdr:x>0.00397</cdr:x>
      <cdr:y>0.11875</cdr:y>
    </cdr:from>
    <cdr:to>
      <cdr:x>0.04763</cdr:x>
      <cdr:y>0.86354</cdr:y>
    </cdr:to>
    <cdr:sp macro="" textlink="">
      <cdr:nvSpPr>
        <cdr:cNvPr id="2" name="テキスト ボックス 1"/>
        <cdr:cNvSpPr txBox="1"/>
      </cdr:nvSpPr>
      <cdr:spPr>
        <a:xfrm xmlns:a="http://schemas.openxmlformats.org/drawingml/2006/main" rot="16200000">
          <a:off x="-1825195" y="2495020"/>
          <a:ext cx="4021866" cy="31432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pPr algn="ctr"/>
          <a:r>
            <a:rPr lang="ja-JP" altLang="en-US" sz="1200">
              <a:latin typeface="+mn-lt"/>
              <a:ea typeface="+mn-ea"/>
            </a:rPr>
            <a:t>家庭からの</a:t>
          </a:r>
          <a:r>
            <a:rPr lang="en-US" altLang="ja-JP" sz="1200">
              <a:latin typeface="+mn-lt"/>
              <a:ea typeface="+mn-ea"/>
            </a:rPr>
            <a:t>CO</a:t>
          </a:r>
          <a:r>
            <a:rPr lang="en-US" altLang="ja-JP" sz="1200" baseline="-25000">
              <a:latin typeface="+mn-lt"/>
              <a:ea typeface="+mn-ea"/>
            </a:rPr>
            <a:t>2 </a:t>
          </a:r>
          <a:r>
            <a:rPr lang="ja-JP" altLang="en-US" sz="1200">
              <a:latin typeface="+mn-lt"/>
              <a:ea typeface="+mn-ea"/>
            </a:rPr>
            <a:t>排出量　（</a:t>
          </a:r>
          <a:r>
            <a:rPr lang="en-US" altLang="ja-JP" sz="1200">
              <a:latin typeface="+mn-lt"/>
              <a:ea typeface="+mn-ea"/>
            </a:rPr>
            <a:t>kg CO</a:t>
          </a:r>
          <a:r>
            <a:rPr lang="en-US" altLang="ja-JP" sz="1200" baseline="-25000">
              <a:latin typeface="+mn-lt"/>
              <a:ea typeface="+mn-ea"/>
            </a:rPr>
            <a:t>2 </a:t>
          </a:r>
          <a:r>
            <a:rPr lang="en-US" altLang="ja-JP" sz="1200">
              <a:latin typeface="+mn-lt"/>
              <a:ea typeface="+mn-ea"/>
            </a:rPr>
            <a:t>/</a:t>
          </a:r>
          <a:r>
            <a:rPr lang="ja-JP" altLang="en-US" sz="1200">
              <a:latin typeface="+mn-lt"/>
              <a:ea typeface="+mn-ea"/>
            </a:rPr>
            <a:t>世帯）</a:t>
          </a:r>
        </a:p>
      </cdr:txBody>
    </cdr:sp>
  </cdr:relSizeAnchor>
  <cdr:relSizeAnchor xmlns:cdr="http://schemas.openxmlformats.org/drawingml/2006/chartDrawing">
    <cdr:from>
      <cdr:x>0.46302</cdr:x>
      <cdr:y>0.92061</cdr:y>
    </cdr:from>
    <cdr:to>
      <cdr:x>0.55539</cdr:x>
      <cdr:y>0.9719</cdr:y>
    </cdr:to>
    <cdr:sp macro="" textlink="">
      <cdr:nvSpPr>
        <cdr:cNvPr id="3" name="テキスト ボックス 1"/>
        <cdr:cNvSpPr txBox="1"/>
      </cdr:nvSpPr>
      <cdr:spPr>
        <a:xfrm xmlns:a="http://schemas.openxmlformats.org/drawingml/2006/main">
          <a:off x="3333750" y="4971271"/>
          <a:ext cx="665069" cy="27700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（年度）</a:t>
          </a:r>
        </a:p>
      </cdr:txBody>
    </cdr:sp>
  </cdr:relSizeAnchor>
</c:userShapes>
</file>

<file path=xl/drawings/drawing3.xml><?xml version="1.0" encoding="utf-8"?>
<xdr:wsDr xmlns:xdr="http://schemas.openxmlformats.org/drawingml/2006/spreadsheetDrawing" xmlns:a="http://schemas.openxmlformats.org/drawingml/2006/main">
  <xdr:twoCellAnchor>
    <xdr:from>
      <xdr:col>28</xdr:col>
      <xdr:colOff>295275</xdr:colOff>
      <xdr:row>88</xdr:row>
      <xdr:rowOff>0</xdr:rowOff>
    </xdr:from>
    <xdr:to>
      <xdr:col>35</xdr:col>
      <xdr:colOff>142875</xdr:colOff>
      <xdr:row>88</xdr:row>
      <xdr:rowOff>0</xdr:rowOff>
    </xdr:to>
    <xdr:graphicFrame macro="">
      <xdr:nvGraphicFramePr>
        <xdr:cNvPr id="37558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50</xdr:col>
      <xdr:colOff>104775</xdr:colOff>
      <xdr:row>4</xdr:row>
      <xdr:rowOff>19050</xdr:rowOff>
    </xdr:from>
    <xdr:to>
      <xdr:col>57</xdr:col>
      <xdr:colOff>381000</xdr:colOff>
      <xdr:row>32</xdr:row>
      <xdr:rowOff>95250</xdr:rowOff>
    </xdr:to>
    <xdr:graphicFrame macro="">
      <xdr:nvGraphicFramePr>
        <xdr:cNvPr id="12705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457200</xdr:colOff>
      <xdr:row>4</xdr:row>
      <xdr:rowOff>19050</xdr:rowOff>
    </xdr:from>
    <xdr:to>
      <xdr:col>68</xdr:col>
      <xdr:colOff>114300</xdr:colOff>
      <xdr:row>32</xdr:row>
      <xdr:rowOff>95250</xdr:rowOff>
    </xdr:to>
    <xdr:graphicFrame macro="">
      <xdr:nvGraphicFramePr>
        <xdr:cNvPr id="1270559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50</xdr:col>
      <xdr:colOff>104775</xdr:colOff>
      <xdr:row>32</xdr:row>
      <xdr:rowOff>133350</xdr:rowOff>
    </xdr:from>
    <xdr:to>
      <xdr:col>57</xdr:col>
      <xdr:colOff>381000</xdr:colOff>
      <xdr:row>61</xdr:row>
      <xdr:rowOff>38100</xdr:rowOff>
    </xdr:to>
    <xdr:graphicFrame macro="">
      <xdr:nvGraphicFramePr>
        <xdr:cNvPr id="12705598"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57</xdr:col>
      <xdr:colOff>438150</xdr:colOff>
      <xdr:row>32</xdr:row>
      <xdr:rowOff>133350</xdr:rowOff>
    </xdr:from>
    <xdr:to>
      <xdr:col>68</xdr:col>
      <xdr:colOff>95250</xdr:colOff>
      <xdr:row>61</xdr:row>
      <xdr:rowOff>38100</xdr:rowOff>
    </xdr:to>
    <xdr:graphicFrame macro="">
      <xdr:nvGraphicFramePr>
        <xdr:cNvPr id="1270559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0.37042</cdr:x>
      <cdr:y>0.39315</cdr:y>
    </cdr:from>
    <cdr:to>
      <cdr:x>0.65424</cdr:x>
      <cdr:y>0.52934</cdr:y>
    </cdr:to>
    <cdr:sp macro="" textlink="">
      <cdr:nvSpPr>
        <cdr:cNvPr id="195585" name="Text Box 1"/>
        <cdr:cNvSpPr txBox="1">
          <a:spLocks xmlns:a="http://schemas.openxmlformats.org/drawingml/2006/main" noChangeArrowheads="1"/>
        </cdr:cNvSpPr>
      </cdr:nvSpPr>
      <cdr:spPr bwMode="auto">
        <a:xfrm xmlns:a="http://schemas.openxmlformats.org/drawingml/2006/main">
          <a:off x="1866452" y="2055883"/>
          <a:ext cx="1430091" cy="7121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strike="noStrike">
              <a:solidFill>
                <a:srgbClr val="000000"/>
              </a:solidFill>
              <a:latin typeface="+mn-lt"/>
              <a:ea typeface="ＭＳ Ｐゴシック"/>
            </a:rPr>
            <a:t>一人あたり</a:t>
          </a:r>
          <a:r>
            <a:rPr lang="en-US" altLang="ja-JP" sz="1100" b="0" i="0" strike="noStrike">
              <a:solidFill>
                <a:srgbClr val="000000"/>
              </a:solidFill>
              <a:latin typeface="+mn-lt"/>
              <a:cs typeface="Arial"/>
            </a:rPr>
            <a:t>CO</a:t>
          </a:r>
          <a:r>
            <a:rPr lang="en-US" altLang="ja-JP" sz="1100" b="0" i="0" strike="noStrike" baseline="-25000">
              <a:solidFill>
                <a:srgbClr val="000000"/>
              </a:solidFill>
              <a:latin typeface="+mn-lt"/>
              <a:cs typeface="Arial"/>
            </a:rPr>
            <a:t>2</a:t>
          </a:r>
          <a:r>
            <a:rPr lang="ja-JP" altLang="en-US" sz="1100" b="0" i="0" strike="noStrike">
              <a:solidFill>
                <a:srgbClr val="000000"/>
              </a:solidFill>
              <a:latin typeface="+mn-lt"/>
              <a:ea typeface="ＭＳ Ｐゴシック"/>
            </a:rPr>
            <a:t>排出量</a:t>
          </a:r>
        </a:p>
        <a:p xmlns:a="http://schemas.openxmlformats.org/drawingml/2006/main">
          <a:pPr algn="ctr" rtl="0">
            <a:defRPr sz="1000"/>
          </a:pPr>
          <a:r>
            <a:rPr lang="ja-JP" altLang="en-US" sz="1100" b="0" i="0" strike="noStrike">
              <a:solidFill>
                <a:sysClr val="windowText" lastClr="000000"/>
              </a:solidFill>
              <a:latin typeface="+mn-lt"/>
              <a:ea typeface="ＭＳ Ｐゴシック"/>
            </a:rPr>
            <a:t>約</a:t>
          </a:r>
          <a:r>
            <a:rPr lang="en-US" altLang="ja-JP" sz="1100" b="1" i="0" strike="noStrike">
              <a:solidFill>
                <a:sysClr val="windowText" lastClr="000000"/>
              </a:solidFill>
              <a:latin typeface="+mn-lt"/>
              <a:ea typeface="ＭＳ Ｐゴシック"/>
            </a:rPr>
            <a:t>2,240</a:t>
          </a:r>
          <a:r>
            <a:rPr lang="en-US" altLang="ja-JP" sz="1100" b="0" i="0" strike="noStrike">
              <a:solidFill>
                <a:sysClr val="windowText" lastClr="000000"/>
              </a:solidFill>
              <a:latin typeface="+mn-lt"/>
              <a:cs typeface="Arial"/>
            </a:rPr>
            <a:t> </a:t>
          </a:r>
          <a:r>
            <a:rPr lang="en-US" altLang="ja-JP" sz="1100" b="0" i="0" strike="noStrike">
              <a:solidFill>
                <a:srgbClr val="000000"/>
              </a:solidFill>
              <a:latin typeface="+mn-lt"/>
              <a:cs typeface="Arial"/>
            </a:rPr>
            <a:t>[kg CO</a:t>
          </a:r>
          <a:r>
            <a:rPr lang="en-US" altLang="ja-JP" sz="1100" b="0" i="0" strike="noStrike" baseline="-25000">
              <a:solidFill>
                <a:srgbClr val="000000"/>
              </a:solidFill>
              <a:latin typeface="+mn-lt"/>
              <a:cs typeface="Arial"/>
            </a:rPr>
            <a:t>2</a:t>
          </a:r>
          <a:r>
            <a:rPr lang="en-US" altLang="ja-JP" sz="1100" b="0" i="0" strike="noStrike">
              <a:solidFill>
                <a:srgbClr val="000000"/>
              </a:solidFill>
              <a:latin typeface="+mn-lt"/>
              <a:cs typeface="Arial"/>
            </a:rPr>
            <a:t>/</a:t>
          </a:r>
          <a:r>
            <a:rPr lang="ja-JP" altLang="en-US" sz="1100" b="0" i="0" strike="noStrike">
              <a:solidFill>
                <a:srgbClr val="000000"/>
              </a:solidFill>
              <a:latin typeface="+mn-lt"/>
              <a:ea typeface="ＭＳ Ｐゴシック"/>
              <a:cs typeface="+mn-cs"/>
            </a:rPr>
            <a:t>人</a:t>
          </a:r>
          <a:r>
            <a:rPr lang="ja-JP" altLang="en-US" sz="1100" b="0" i="0" strike="noStrike">
              <a:solidFill>
                <a:srgbClr val="000000"/>
              </a:solidFill>
              <a:latin typeface="+mn-lt"/>
              <a:ea typeface="ＭＳ Ｐゴシック"/>
            </a:rPr>
            <a:t>］</a:t>
          </a:r>
        </a:p>
        <a:p xmlns:a="http://schemas.openxmlformats.org/drawingml/2006/main">
          <a:pPr algn="ctr" rtl="0">
            <a:defRPr sz="1000"/>
          </a:pPr>
          <a:r>
            <a:rPr lang="ja-JP" altLang="en-US" sz="1100" b="0" i="0" strike="noStrike">
              <a:solidFill>
                <a:srgbClr val="000000"/>
              </a:solidFill>
              <a:latin typeface="+mn-lt"/>
              <a:ea typeface="ＭＳ Ｐゴシック"/>
            </a:rPr>
            <a:t>（</a:t>
          </a:r>
          <a:r>
            <a:rPr lang="en-US" altLang="ja-JP" sz="1100" b="0" i="0" strike="noStrike">
              <a:solidFill>
                <a:srgbClr val="000000"/>
              </a:solidFill>
              <a:latin typeface="+mn-lt"/>
              <a:cs typeface="Arial"/>
            </a:rPr>
            <a:t>2012</a:t>
          </a:r>
          <a:r>
            <a:rPr lang="ja-JP" altLang="en-US" sz="1100" b="0" i="0" strike="noStrike">
              <a:solidFill>
                <a:srgbClr val="000000"/>
              </a:solidFill>
              <a:latin typeface="+mn-lt"/>
              <a:ea typeface="ＭＳ Ｐゴシック"/>
            </a:rPr>
            <a:t>年度）</a:t>
          </a:r>
        </a:p>
      </cdr:txBody>
    </cdr:sp>
  </cdr:relSizeAnchor>
  <cdr:relSizeAnchor xmlns:cdr="http://schemas.openxmlformats.org/drawingml/2006/chartDrawing">
    <cdr:from>
      <cdr:x>0.02469</cdr:x>
      <cdr:y>0.78836</cdr:y>
    </cdr:from>
    <cdr:to>
      <cdr:x>0.99118</cdr:x>
      <cdr:y>0.98765</cdr:y>
    </cdr:to>
    <cdr:sp macro="" textlink="">
      <cdr:nvSpPr>
        <cdr:cNvPr id="195589" name="Text Box 5"/>
        <cdr:cNvSpPr txBox="1">
          <a:spLocks xmlns:a="http://schemas.openxmlformats.org/drawingml/2006/main" noChangeArrowheads="1"/>
        </cdr:cNvSpPr>
      </cdr:nvSpPr>
      <cdr:spPr bwMode="auto">
        <a:xfrm xmlns:a="http://schemas.openxmlformats.org/drawingml/2006/main">
          <a:off x="133350" y="4257675"/>
          <a:ext cx="5219700" cy="10763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1"/>
          <a:r>
            <a:rPr lang="en-US" altLang="ja-JP" sz="900" b="0" i="0">
              <a:latin typeface="+mn-lt"/>
              <a:ea typeface="+mn-ea"/>
              <a:cs typeface="+mn-cs"/>
            </a:rPr>
            <a:t>※</a:t>
          </a:r>
          <a:r>
            <a:rPr lang="ja-JP" altLang="ja-JP" sz="900" b="0" i="0">
              <a:latin typeface="+mn-lt"/>
              <a:ea typeface="+mn-ea"/>
              <a:cs typeface="+mn-cs"/>
            </a:rPr>
            <a:t>　家庭からの</a:t>
          </a:r>
          <a:r>
            <a:rPr lang="en-US" altLang="ja-JP" sz="900" b="0" i="0">
              <a:latin typeface="+mn-lt"/>
              <a:ea typeface="+mn-ea"/>
              <a:cs typeface="+mn-cs"/>
            </a:rPr>
            <a:t>CO</a:t>
          </a:r>
          <a:r>
            <a:rPr lang="en-US" altLang="ja-JP" sz="900" b="0" i="0" baseline="-25000">
              <a:latin typeface="+mn-lt"/>
              <a:ea typeface="+mn-ea"/>
              <a:cs typeface="+mn-cs"/>
            </a:rPr>
            <a:t>2 </a:t>
          </a:r>
          <a:r>
            <a:rPr lang="ja-JP" altLang="ja-JP" sz="900" b="0" i="0">
              <a:latin typeface="+mn-lt"/>
              <a:ea typeface="+mn-ea"/>
              <a:cs typeface="+mn-cs"/>
            </a:rPr>
            <a:t>排出量は、インベントリの家庭部門、運輸（旅客）部門の自家用乗用車（家計寄与分</a:t>
          </a:r>
          <a:r>
            <a:rPr lang="en-US" altLang="ja-JP" sz="900" b="0" i="0">
              <a:latin typeface="+mn-lt"/>
              <a:ea typeface="+mn-ea"/>
              <a:cs typeface="+mn-cs"/>
            </a:rPr>
            <a:t>)</a:t>
          </a:r>
          <a:r>
            <a:rPr lang="ja-JP" altLang="ja-JP" sz="900" b="0" i="0">
              <a:latin typeface="+mn-lt"/>
              <a:ea typeface="+mn-ea"/>
              <a:cs typeface="+mn-cs"/>
            </a:rPr>
            <a:t>、</a:t>
          </a:r>
          <a:endParaRPr lang="en-US" altLang="ja-JP" sz="900" b="0" i="0">
            <a:latin typeface="+mn-lt"/>
            <a:ea typeface="+mn-ea"/>
            <a:cs typeface="+mn-cs"/>
          </a:endParaRPr>
        </a:p>
        <a:p xmlns:a="http://schemas.openxmlformats.org/drawingml/2006/main">
          <a:pPr algn="l" rtl="1">
            <a:spcAft>
              <a:spcPts val="300"/>
            </a:spcAft>
          </a:pPr>
          <a:r>
            <a:rPr lang="ja-JP" altLang="ja-JP" sz="900" b="0" i="0">
              <a:latin typeface="+mn-lt"/>
              <a:ea typeface="+mn-ea"/>
              <a:cs typeface="+mn-cs"/>
            </a:rPr>
            <a:t>　　　廃棄物（一般廃棄物）処理からの排出量及び水道からの排出量を足し合わせたもの。 </a:t>
          </a:r>
          <a:endParaRPr lang="en-US" altLang="ja-JP" sz="900" b="0" i="0">
            <a:latin typeface="+mn-lt"/>
            <a:ea typeface="+mn-ea"/>
            <a:cs typeface="+mn-cs"/>
          </a:endParaRPr>
        </a:p>
        <a:p xmlns:a="http://schemas.openxmlformats.org/drawingml/2006/main">
          <a:pPr algn="l" rtl="1" eaLnBrk="1" fontAlgn="auto" latinLnBrk="0" hangingPunct="1">
            <a:spcAft>
              <a:spcPts val="300"/>
            </a:spcAft>
          </a:pPr>
          <a:r>
            <a:rPr lang="en-US" altLang="ja-JP" sz="900" b="0" i="0">
              <a:latin typeface="+mn-lt"/>
              <a:ea typeface="+mn-ea"/>
              <a:cs typeface="+mn-cs"/>
            </a:rPr>
            <a:t>※</a:t>
          </a:r>
          <a:r>
            <a:rPr lang="ja-JP" altLang="ja-JP" sz="900" b="0" i="0">
              <a:latin typeface="+mn-lt"/>
              <a:ea typeface="+mn-ea"/>
              <a:cs typeface="+mn-cs"/>
            </a:rPr>
            <a:t>　電力及び熱の</a:t>
          </a:r>
          <a:r>
            <a:rPr lang="en-US" altLang="ja-JP" sz="900" b="0" i="0">
              <a:latin typeface="+mn-lt"/>
              <a:ea typeface="+mn-ea"/>
              <a:cs typeface="+mn-cs"/>
            </a:rPr>
            <a:t>CO</a:t>
          </a:r>
          <a:r>
            <a:rPr lang="en-US" altLang="ja-JP" sz="900" b="0" i="0" baseline="-25000">
              <a:latin typeface="+mn-lt"/>
              <a:ea typeface="+mn-ea"/>
              <a:cs typeface="+mn-cs"/>
            </a:rPr>
            <a:t>2 </a:t>
          </a:r>
          <a:r>
            <a:rPr lang="ja-JP" altLang="ja-JP" sz="900" b="0" i="0">
              <a:latin typeface="+mn-lt"/>
              <a:ea typeface="+mn-ea"/>
              <a:cs typeface="+mn-cs"/>
            </a:rPr>
            <a:t>排出量は、自家発電を含まない、電力会社等から購入する電力や熱に由来するもの。 </a:t>
          </a:r>
          <a:endParaRPr lang="ja-JP" altLang="ja-JP" sz="900"/>
        </a:p>
        <a:p xmlns:a="http://schemas.openxmlformats.org/drawingml/2006/main">
          <a:pPr algn="l"/>
          <a:r>
            <a:rPr lang="en-US" altLang="ja-JP" sz="900" b="0" i="0">
              <a:latin typeface="+mn-lt"/>
              <a:ea typeface="+mn-ea"/>
              <a:cs typeface="+mn-cs"/>
            </a:rPr>
            <a:t>※</a:t>
          </a:r>
          <a:r>
            <a:rPr lang="ja-JP" altLang="ja-JP" sz="900" b="0" i="0">
              <a:latin typeface="+mn-lt"/>
              <a:ea typeface="+mn-ea"/>
              <a:cs typeface="+mn-cs"/>
            </a:rPr>
            <a:t>　</a:t>
          </a:r>
          <a:r>
            <a:rPr lang="ja-JP" altLang="ja-JP" sz="900">
              <a:latin typeface="+mn-lt"/>
              <a:ea typeface="+mn-ea"/>
              <a:cs typeface="+mn-cs"/>
            </a:rPr>
            <a:t>一般廃棄物は非バイオマス起源（プラスチック等）の焼却による</a:t>
          </a:r>
          <a:r>
            <a:rPr lang="en-US" altLang="ja-JP" sz="900">
              <a:latin typeface="+mn-lt"/>
              <a:ea typeface="+mn-ea"/>
              <a:cs typeface="+mn-cs"/>
            </a:rPr>
            <a:t>CO</a:t>
          </a:r>
          <a:r>
            <a:rPr lang="en-US" altLang="ja-JP" sz="900" baseline="-25000">
              <a:latin typeface="+mn-lt"/>
              <a:ea typeface="+mn-ea"/>
              <a:cs typeface="+mn-cs"/>
            </a:rPr>
            <a:t>2</a:t>
          </a:r>
          <a:r>
            <a:rPr lang="en-US" altLang="ja-JP" sz="900">
              <a:latin typeface="+mn-lt"/>
              <a:ea typeface="+mn-ea"/>
              <a:cs typeface="+mn-cs"/>
            </a:rPr>
            <a:t> </a:t>
          </a:r>
          <a:r>
            <a:rPr lang="ja-JP" altLang="ja-JP" sz="900">
              <a:latin typeface="+mn-lt"/>
              <a:ea typeface="+mn-ea"/>
              <a:cs typeface="+mn-cs"/>
            </a:rPr>
            <a:t>及び廃棄物処理施設で使用する</a:t>
          </a:r>
          <a:endParaRPr lang="en-US" altLang="ja-JP" sz="900">
            <a:latin typeface="+mn-lt"/>
            <a:ea typeface="+mn-ea"/>
            <a:cs typeface="+mn-cs"/>
          </a:endParaRPr>
        </a:p>
        <a:p xmlns:a="http://schemas.openxmlformats.org/drawingml/2006/main">
          <a:pPr algn="l">
            <a:spcAft>
              <a:spcPts val="300"/>
            </a:spcAft>
          </a:pPr>
          <a:r>
            <a:rPr lang="ja-JP" altLang="ja-JP" sz="900">
              <a:latin typeface="+mn-lt"/>
              <a:ea typeface="+mn-ea"/>
              <a:cs typeface="+mn-cs"/>
            </a:rPr>
            <a:t>　　　エネルー起源</a:t>
          </a:r>
          <a:r>
            <a:rPr lang="en-US" altLang="ja-JP" sz="900">
              <a:latin typeface="+mn-lt"/>
              <a:ea typeface="+mn-ea"/>
              <a:cs typeface="+mn-cs"/>
            </a:rPr>
            <a:t>CO</a:t>
          </a:r>
          <a:r>
            <a:rPr lang="en-US" altLang="ja-JP" sz="900" baseline="-25000">
              <a:latin typeface="+mn-lt"/>
              <a:ea typeface="+mn-ea"/>
              <a:cs typeface="+mn-cs"/>
            </a:rPr>
            <a:t>2</a:t>
          </a:r>
          <a:r>
            <a:rPr lang="en-US" altLang="ja-JP" sz="900">
              <a:latin typeface="+mn-lt"/>
              <a:ea typeface="+mn-ea"/>
              <a:cs typeface="+mn-cs"/>
            </a:rPr>
            <a:t> </a:t>
          </a:r>
          <a:r>
            <a:rPr lang="ja-JP" altLang="ja-JP" sz="900">
              <a:latin typeface="+mn-lt"/>
              <a:ea typeface="+mn-ea"/>
              <a:cs typeface="+mn-cs"/>
            </a:rPr>
            <a:t>のうち、生活系ごみ由来分を推計したもの。</a:t>
          </a:r>
          <a:endParaRPr lang="en-US" altLang="ja-JP" sz="900">
            <a:latin typeface="+mn-lt"/>
            <a:ea typeface="+mn-ea"/>
            <a:cs typeface="+mn-cs"/>
          </a:endParaRPr>
        </a:p>
        <a:p xmlns:a="http://schemas.openxmlformats.org/drawingml/2006/main">
          <a:pPr algn="l"/>
          <a:r>
            <a:rPr lang="en-US" altLang="ja-JP" sz="900" b="0" i="0">
              <a:latin typeface="+mn-lt"/>
              <a:ea typeface="+mn-ea"/>
              <a:cs typeface="+mn-cs"/>
            </a:rPr>
            <a:t>※</a:t>
          </a:r>
          <a:r>
            <a:rPr lang="ja-JP" altLang="ja-JP" sz="900" b="0" i="0">
              <a:latin typeface="+mn-lt"/>
              <a:ea typeface="+mn-ea"/>
              <a:cs typeface="+mn-cs"/>
            </a:rPr>
            <a:t>　水道は、水処理施設で使用するエネルギー起源</a:t>
          </a:r>
          <a:r>
            <a:rPr lang="en-US" altLang="ja-JP" sz="900" b="0" i="0">
              <a:latin typeface="+mn-lt"/>
              <a:ea typeface="+mn-ea"/>
              <a:cs typeface="+mn-cs"/>
            </a:rPr>
            <a:t>CO</a:t>
          </a:r>
          <a:r>
            <a:rPr lang="en-US" altLang="ja-JP" sz="900" b="0" i="0" baseline="-25000">
              <a:latin typeface="+mn-lt"/>
              <a:ea typeface="+mn-ea"/>
              <a:cs typeface="+mn-cs"/>
            </a:rPr>
            <a:t>2 </a:t>
          </a:r>
          <a:r>
            <a:rPr lang="ja-JP" altLang="ja-JP" sz="900" b="0" i="0">
              <a:latin typeface="+mn-lt"/>
              <a:ea typeface="+mn-ea"/>
              <a:cs typeface="+mn-cs"/>
            </a:rPr>
            <a:t>のうち、家庭寄与分を推計したもの。</a:t>
          </a:r>
        </a:p>
      </cdr:txBody>
    </cdr:sp>
  </cdr:relSizeAnchor>
</c:userShapes>
</file>

<file path=xl/drawings/drawing32.xml><?xml version="1.0" encoding="utf-8"?>
<c:userShapes xmlns:c="http://schemas.openxmlformats.org/drawingml/2006/chart">
  <cdr:relSizeAnchor xmlns:cdr="http://schemas.openxmlformats.org/drawingml/2006/chartDrawing">
    <cdr:from>
      <cdr:x>1.33401E-7</cdr:x>
      <cdr:y>0.10694</cdr:y>
    </cdr:from>
    <cdr:to>
      <cdr:x>0.05337</cdr:x>
      <cdr:y>0.85075</cdr:y>
    </cdr:to>
    <cdr:sp macro="" textlink="">
      <cdr:nvSpPr>
        <cdr:cNvPr id="2" name="テキスト ボックス 1"/>
        <cdr:cNvSpPr txBox="1"/>
      </cdr:nvSpPr>
      <cdr:spPr>
        <a:xfrm xmlns:a="http://schemas.openxmlformats.org/drawingml/2006/main" rot="16200000" flipH="1">
          <a:off x="-1461343" y="1939081"/>
          <a:ext cx="3322738" cy="400049"/>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pPr algn="ctr"/>
          <a:r>
            <a:rPr lang="ja-JP" altLang="en-US" sz="1200"/>
            <a:t>家庭からの</a:t>
          </a:r>
          <a:r>
            <a:rPr lang="en-US" altLang="ja-JP" sz="1200"/>
            <a:t>CO</a:t>
          </a:r>
          <a:r>
            <a:rPr lang="en-US" altLang="ja-JP" sz="1200" baseline="-25000"/>
            <a:t>2</a:t>
          </a:r>
          <a:r>
            <a:rPr lang="en-US" altLang="ja-JP" sz="1200"/>
            <a:t> </a:t>
          </a:r>
          <a:r>
            <a:rPr lang="ja-JP" altLang="en-US" sz="1200"/>
            <a:t>排出量（</a:t>
          </a:r>
          <a:r>
            <a:rPr lang="en-US" altLang="ja-JP" sz="1200"/>
            <a:t>kg-CO</a:t>
          </a:r>
          <a:r>
            <a:rPr lang="en-US" altLang="ja-JP" sz="1200" baseline="-25000"/>
            <a:t>2</a:t>
          </a:r>
          <a:r>
            <a:rPr lang="en-US" altLang="ja-JP" sz="1200"/>
            <a:t> /</a:t>
          </a:r>
          <a:r>
            <a:rPr lang="ja-JP" altLang="en-US" sz="1200"/>
            <a:t>人）</a:t>
          </a:r>
        </a:p>
      </cdr:txBody>
    </cdr:sp>
  </cdr:relSizeAnchor>
  <cdr:relSizeAnchor xmlns:cdr="http://schemas.openxmlformats.org/drawingml/2006/chartDrawing">
    <cdr:from>
      <cdr:x>0.86352</cdr:x>
      <cdr:y>0.81513</cdr:y>
    </cdr:from>
    <cdr:to>
      <cdr:x>0.86352</cdr:x>
      <cdr:y>0.94597</cdr:y>
    </cdr:to>
    <cdr:sp macro="" textlink="">
      <cdr:nvSpPr>
        <cdr:cNvPr id="3" name="テキスト ボックス 1"/>
        <cdr:cNvSpPr txBox="1"/>
      </cdr:nvSpPr>
      <cdr:spPr>
        <a:xfrm xmlns:a="http://schemas.openxmlformats.org/drawingml/2006/main">
          <a:off x="6233855" y="4410016"/>
          <a:ext cx="0" cy="70788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lnSpc>
              <a:spcPts val="1200"/>
            </a:lnSpc>
          </a:pPr>
          <a:r>
            <a:rPr lang="ja-JP" altLang="en-US" sz="1100"/>
            <a:t>（年度）</a:t>
          </a:r>
        </a:p>
      </cdr:txBody>
    </cdr:sp>
  </cdr:relSizeAnchor>
  <cdr:relSizeAnchor xmlns:cdr="http://schemas.openxmlformats.org/drawingml/2006/chartDrawing">
    <cdr:from>
      <cdr:x>0.47757</cdr:x>
      <cdr:y>0.889</cdr:y>
    </cdr:from>
    <cdr:to>
      <cdr:x>0.57811</cdr:x>
      <cdr:y>0.95361</cdr:y>
    </cdr:to>
    <cdr:sp macro="" textlink="">
      <cdr:nvSpPr>
        <cdr:cNvPr id="7" name="テキスト ボックス 1"/>
        <cdr:cNvSpPr txBox="1"/>
      </cdr:nvSpPr>
      <cdr:spPr>
        <a:xfrm xmlns:a="http://schemas.openxmlformats.org/drawingml/2006/main">
          <a:off x="3438525" y="4800600"/>
          <a:ext cx="723900" cy="34891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（年度）</a:t>
          </a:r>
        </a:p>
      </cdr:txBody>
    </cdr:sp>
  </cdr:relSizeAnchor>
</c:userShapes>
</file>

<file path=xl/drawings/drawing33.xml><?xml version="1.0" encoding="utf-8"?>
<c:userShapes xmlns:c="http://schemas.openxmlformats.org/drawingml/2006/chart">
  <cdr:relSizeAnchor xmlns:cdr="http://schemas.openxmlformats.org/drawingml/2006/chartDrawing">
    <cdr:from>
      <cdr:x>0.37131</cdr:x>
      <cdr:y>0.37376</cdr:y>
    </cdr:from>
    <cdr:to>
      <cdr:x>0.66107</cdr:x>
      <cdr:y>0.51313</cdr:y>
    </cdr:to>
    <cdr:sp macro="" textlink="">
      <cdr:nvSpPr>
        <cdr:cNvPr id="231425" name="Text Box 1"/>
        <cdr:cNvSpPr txBox="1">
          <a:spLocks xmlns:a="http://schemas.openxmlformats.org/drawingml/2006/main" noChangeArrowheads="1"/>
        </cdr:cNvSpPr>
      </cdr:nvSpPr>
      <cdr:spPr bwMode="auto">
        <a:xfrm xmlns:a="http://schemas.openxmlformats.org/drawingml/2006/main">
          <a:off x="1870922" y="1947646"/>
          <a:ext cx="1460021" cy="7260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100" b="0" i="0" strike="noStrike">
              <a:solidFill>
                <a:srgbClr val="000000"/>
              </a:solidFill>
              <a:latin typeface="+mn-lt"/>
              <a:ea typeface="ＭＳ Ｐゴシック"/>
            </a:rPr>
            <a:t>一人当たり</a:t>
          </a:r>
          <a:r>
            <a:rPr lang="en-US" altLang="ja-JP" sz="1100" b="0" i="0" strike="noStrike">
              <a:solidFill>
                <a:srgbClr val="000000"/>
              </a:solidFill>
              <a:latin typeface="+mn-lt"/>
              <a:cs typeface="Arial"/>
            </a:rPr>
            <a:t>CO</a:t>
          </a:r>
          <a:r>
            <a:rPr lang="en-US" altLang="ja-JP" sz="1100" b="0" i="0" strike="noStrike" baseline="-25000">
              <a:solidFill>
                <a:srgbClr val="000000"/>
              </a:solidFill>
              <a:latin typeface="+mn-lt"/>
              <a:cs typeface="Arial"/>
            </a:rPr>
            <a:t>2</a:t>
          </a:r>
          <a:r>
            <a:rPr lang="ja-JP" altLang="en-US" sz="1100" b="0" i="0" strike="noStrike">
              <a:solidFill>
                <a:srgbClr val="000000"/>
              </a:solidFill>
              <a:latin typeface="+mn-lt"/>
              <a:ea typeface="ＭＳ Ｐゴシック"/>
            </a:rPr>
            <a:t>排出量</a:t>
          </a:r>
        </a:p>
        <a:p xmlns:a="http://schemas.openxmlformats.org/drawingml/2006/main">
          <a:pPr algn="ctr" rtl="1">
            <a:defRPr sz="1000"/>
          </a:pPr>
          <a:r>
            <a:rPr lang="ja-JP" altLang="en-US" sz="1100" b="0" i="0" strike="noStrike">
              <a:solidFill>
                <a:sysClr val="windowText" lastClr="000000"/>
              </a:solidFill>
              <a:latin typeface="+mn-lt"/>
              <a:ea typeface="ＭＳ Ｐゴシック"/>
            </a:rPr>
            <a:t>約</a:t>
          </a:r>
          <a:r>
            <a:rPr lang="en-US" altLang="ja-JP" sz="1100" b="1" i="0" strike="noStrike">
              <a:solidFill>
                <a:sysClr val="windowText" lastClr="000000"/>
              </a:solidFill>
              <a:latin typeface="+mn-lt"/>
              <a:ea typeface="ＭＳ Ｐゴシック"/>
            </a:rPr>
            <a:t>2,240</a:t>
          </a:r>
          <a:r>
            <a:rPr lang="en-US" altLang="ja-JP" sz="1100" b="1" i="0" strike="noStrike">
              <a:solidFill>
                <a:sysClr val="windowText" lastClr="000000"/>
              </a:solidFill>
              <a:latin typeface="+mn-lt"/>
              <a:cs typeface="Arial"/>
            </a:rPr>
            <a:t> </a:t>
          </a:r>
          <a:r>
            <a:rPr lang="en-US" altLang="ja-JP" sz="1100" b="0" i="0" strike="noStrike">
              <a:solidFill>
                <a:sysClr val="windowText" lastClr="000000"/>
              </a:solidFill>
              <a:latin typeface="+mn-lt"/>
              <a:cs typeface="Arial"/>
            </a:rPr>
            <a:t>[kg </a:t>
          </a:r>
          <a:r>
            <a:rPr lang="en-US" altLang="ja-JP" sz="1100" b="0" i="0" strike="noStrike">
              <a:solidFill>
                <a:srgbClr val="000000"/>
              </a:solidFill>
              <a:latin typeface="+mn-lt"/>
              <a:cs typeface="Arial"/>
            </a:rPr>
            <a:t>CO</a:t>
          </a:r>
          <a:r>
            <a:rPr lang="en-US" altLang="ja-JP" sz="1100" b="0" i="0" strike="noStrike" baseline="-25000">
              <a:solidFill>
                <a:srgbClr val="000000"/>
              </a:solidFill>
              <a:latin typeface="+mn-lt"/>
              <a:cs typeface="Arial"/>
            </a:rPr>
            <a:t>2</a:t>
          </a:r>
          <a:r>
            <a:rPr lang="en-US" altLang="ja-JP" sz="1100" b="0" i="0" strike="noStrike">
              <a:solidFill>
                <a:srgbClr val="000000"/>
              </a:solidFill>
              <a:latin typeface="+mn-lt"/>
              <a:cs typeface="Arial"/>
            </a:rPr>
            <a:t>/</a:t>
          </a:r>
          <a:r>
            <a:rPr lang="ja-JP" altLang="en-US" sz="1100" b="0" i="0" strike="noStrike">
              <a:solidFill>
                <a:srgbClr val="000000"/>
              </a:solidFill>
              <a:latin typeface="+mn-lt"/>
              <a:ea typeface="ＭＳ Ｐゴシック"/>
              <a:cs typeface="+mn-cs"/>
            </a:rPr>
            <a:t>人</a:t>
          </a:r>
          <a:r>
            <a:rPr lang="ja-JP" altLang="en-US" sz="1100" b="0" i="0" strike="noStrike">
              <a:solidFill>
                <a:srgbClr val="000000"/>
              </a:solidFill>
              <a:latin typeface="+mn-lt"/>
              <a:ea typeface="ＭＳ Ｐゴシック"/>
            </a:rPr>
            <a:t>］</a:t>
          </a:r>
        </a:p>
        <a:p xmlns:a="http://schemas.openxmlformats.org/drawingml/2006/main">
          <a:pPr algn="ctr" rtl="1">
            <a:defRPr sz="1000"/>
          </a:pPr>
          <a:r>
            <a:rPr lang="ja-JP" altLang="en-US" sz="1100" b="0" i="0" strike="noStrike">
              <a:solidFill>
                <a:srgbClr val="000000"/>
              </a:solidFill>
              <a:latin typeface="+mn-lt"/>
              <a:ea typeface="ＭＳ Ｐゴシック"/>
            </a:rPr>
            <a:t>（</a:t>
          </a:r>
          <a:r>
            <a:rPr lang="en-US" altLang="ja-JP" sz="1100" b="0" i="0" strike="noStrike">
              <a:solidFill>
                <a:srgbClr val="000000"/>
              </a:solidFill>
              <a:latin typeface="+mn-lt"/>
              <a:cs typeface="Arial"/>
            </a:rPr>
            <a:t>2012</a:t>
          </a:r>
          <a:r>
            <a:rPr lang="ja-JP" altLang="en-US" sz="1100" b="0" i="0" strike="noStrike">
              <a:solidFill>
                <a:srgbClr val="000000"/>
              </a:solidFill>
              <a:latin typeface="+mn-lt"/>
              <a:ea typeface="ＭＳ Ｐゴシック"/>
            </a:rPr>
            <a:t>年度）</a:t>
          </a:r>
        </a:p>
      </cdr:txBody>
    </cdr:sp>
  </cdr:relSizeAnchor>
  <cdr:relSizeAnchor xmlns:cdr="http://schemas.openxmlformats.org/drawingml/2006/chartDrawing">
    <cdr:from>
      <cdr:x>0.1</cdr:x>
      <cdr:y>0</cdr:y>
    </cdr:from>
    <cdr:to>
      <cdr:x>0.95185</cdr:x>
      <cdr:y>0.07045</cdr:y>
    </cdr:to>
    <cdr:sp macro="" textlink="">
      <cdr:nvSpPr>
        <cdr:cNvPr id="4" name="テキスト ボックス 1"/>
        <cdr:cNvSpPr txBox="1"/>
      </cdr:nvSpPr>
      <cdr:spPr>
        <a:xfrm xmlns:a="http://schemas.openxmlformats.org/drawingml/2006/main">
          <a:off x="514350" y="0"/>
          <a:ext cx="4381500" cy="3905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600" b="1">
              <a:latin typeface="Calibri"/>
              <a:ea typeface="+mn-ea"/>
              <a:cs typeface="+mn-cs"/>
            </a:rPr>
            <a:t>2012</a:t>
          </a:r>
          <a:r>
            <a:rPr lang="ja-JP" altLang="ja-JP" sz="1600" b="1">
              <a:latin typeface="Calibri"/>
              <a:ea typeface="+mn-ea"/>
              <a:cs typeface="+mn-cs"/>
            </a:rPr>
            <a:t>年度の家庭からの</a:t>
          </a:r>
          <a:r>
            <a:rPr lang="en-US" altLang="ja-JP" sz="1600" b="1">
              <a:latin typeface="Calibri"/>
              <a:ea typeface="+mn-ea"/>
              <a:cs typeface="+mn-cs"/>
            </a:rPr>
            <a:t>CO</a:t>
          </a:r>
          <a:r>
            <a:rPr lang="en-US" altLang="ja-JP" sz="1600" b="1" baseline="-25000">
              <a:latin typeface="Calibri"/>
              <a:ea typeface="+mn-ea"/>
              <a:cs typeface="+mn-cs"/>
            </a:rPr>
            <a:t>2</a:t>
          </a:r>
          <a:r>
            <a:rPr lang="ja-JP" altLang="ja-JP" sz="1600" b="1">
              <a:latin typeface="Calibri"/>
              <a:ea typeface="+mn-ea"/>
              <a:cs typeface="+mn-cs"/>
            </a:rPr>
            <a:t>排出量</a:t>
          </a:r>
          <a:r>
            <a:rPr lang="ja-JP" altLang="en-US" sz="1600" b="1"/>
            <a:t>（用途別）</a:t>
          </a:r>
        </a:p>
      </cdr:txBody>
    </cdr:sp>
  </cdr:relSizeAnchor>
  <cdr:relSizeAnchor xmlns:cdr="http://schemas.openxmlformats.org/drawingml/2006/chartDrawing">
    <cdr:from>
      <cdr:x>0.10255</cdr:x>
      <cdr:y>0.74609</cdr:y>
    </cdr:from>
    <cdr:to>
      <cdr:x>0.95235</cdr:x>
      <cdr:y>0.98901</cdr:y>
    </cdr:to>
    <cdr:sp macro="" textlink="">
      <cdr:nvSpPr>
        <cdr:cNvPr id="6" name="テキスト ボックス 1"/>
        <cdr:cNvSpPr txBox="1"/>
      </cdr:nvSpPr>
      <cdr:spPr>
        <a:xfrm xmlns:a="http://schemas.openxmlformats.org/drawingml/2006/main">
          <a:off x="554935" y="4038376"/>
          <a:ext cx="4598631" cy="13148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a:t>
          </a:r>
          <a:r>
            <a:rPr kumimoji="1" lang="ja-JP" altLang="en-US" sz="900"/>
            <a:t>　家庭からの</a:t>
          </a:r>
          <a:r>
            <a:rPr kumimoji="1" lang="en-US" altLang="ja-JP" sz="900"/>
            <a:t>CO2 </a:t>
          </a:r>
          <a:r>
            <a:rPr kumimoji="1" lang="ja-JP" altLang="en-US" sz="900"/>
            <a:t>排出量は、インベントリの家庭部門、運輸（旅客）部門の自家用乗用車</a:t>
          </a:r>
        </a:p>
        <a:p xmlns:a="http://schemas.openxmlformats.org/drawingml/2006/main">
          <a:pPr>
            <a:lnSpc>
              <a:spcPts val="1100"/>
            </a:lnSpc>
          </a:pPr>
          <a:r>
            <a:rPr kumimoji="1" lang="ja-JP" altLang="en-US" sz="900"/>
            <a:t>　　　</a:t>
          </a:r>
          <a:r>
            <a:rPr kumimoji="1" lang="en-US" altLang="ja-JP" sz="900"/>
            <a:t>(</a:t>
          </a:r>
          <a:r>
            <a:rPr kumimoji="1" lang="ja-JP" altLang="en-US" sz="900"/>
            <a:t>家計寄与分</a:t>
          </a:r>
          <a:r>
            <a:rPr kumimoji="1" lang="en-US" altLang="ja-JP" sz="900"/>
            <a:t>)</a:t>
          </a:r>
          <a:r>
            <a:rPr kumimoji="1" lang="ja-JP" altLang="en-US" sz="900"/>
            <a:t>、廃棄物（一般廃棄物）処理からの排出量及び水道からの排出量を足し</a:t>
          </a:r>
        </a:p>
        <a:p xmlns:a="http://schemas.openxmlformats.org/drawingml/2006/main">
          <a:r>
            <a:rPr kumimoji="1" lang="ja-JP" altLang="en-US" sz="900"/>
            <a:t>        合わせたものである。       </a:t>
          </a:r>
        </a:p>
        <a:p xmlns:a="http://schemas.openxmlformats.org/drawingml/2006/main">
          <a:r>
            <a:rPr kumimoji="1" lang="en-US" altLang="ja-JP" sz="900"/>
            <a:t>※</a:t>
          </a:r>
          <a:r>
            <a:rPr kumimoji="1" lang="ja-JP" altLang="en-US" sz="900"/>
            <a:t>　一般廃棄物は非バイオマス起源（プラスチック等）の焼却による</a:t>
          </a:r>
          <a:r>
            <a:rPr kumimoji="1" lang="en-US" altLang="ja-JP" sz="900"/>
            <a:t>CO2 </a:t>
          </a:r>
          <a:r>
            <a:rPr kumimoji="1" lang="ja-JP" altLang="en-US" sz="900"/>
            <a:t>及び廃棄物処理</a:t>
          </a:r>
        </a:p>
        <a:p xmlns:a="http://schemas.openxmlformats.org/drawingml/2006/main">
          <a:pPr>
            <a:lnSpc>
              <a:spcPts val="1100"/>
            </a:lnSpc>
          </a:pPr>
          <a:r>
            <a:rPr kumimoji="1" lang="ja-JP" altLang="en-US" sz="900"/>
            <a:t>　　　施設で使用するエネルギー起源</a:t>
          </a:r>
          <a:r>
            <a:rPr kumimoji="1" lang="en-US" altLang="ja-JP" sz="900"/>
            <a:t>CO2 </a:t>
          </a:r>
          <a:r>
            <a:rPr kumimoji="1" lang="ja-JP" altLang="en-US" sz="900"/>
            <a:t>のうち、生活系ごみ由来分を推計したものである。</a:t>
          </a:r>
        </a:p>
        <a:p xmlns:a="http://schemas.openxmlformats.org/drawingml/2006/main">
          <a:r>
            <a:rPr kumimoji="1" lang="en-US" altLang="ja-JP" sz="900"/>
            <a:t>※</a:t>
          </a:r>
          <a:r>
            <a:rPr kumimoji="1" lang="ja-JP" altLang="en-US" sz="900"/>
            <a:t>　日本エネルギー経済研究所　計量分析ユニット　家庭原単位マトリックスをもとに、</a:t>
          </a:r>
        </a:p>
        <a:p xmlns:a="http://schemas.openxmlformats.org/drawingml/2006/main">
          <a:r>
            <a:rPr kumimoji="1" lang="ja-JP" altLang="en-US" sz="900"/>
            <a:t>　　　国立環境研究所温室効果ガスインベントリオフィスが作成。</a:t>
          </a:r>
        </a:p>
        <a:p xmlns:a="http://schemas.openxmlformats.org/drawingml/2006/main">
          <a:endParaRPr kumimoji="1" lang="ja-JP" altLang="en-US" sz="1100"/>
        </a:p>
      </cdr:txBody>
    </cdr:sp>
  </cdr:relSizeAnchor>
</c:userShapes>
</file>

<file path=xl/drawings/drawing34.xml><?xml version="1.0" encoding="utf-8"?>
<c:userShapes xmlns:c="http://schemas.openxmlformats.org/drawingml/2006/chart">
  <cdr:relSizeAnchor xmlns:cdr="http://schemas.openxmlformats.org/drawingml/2006/chartDrawing">
    <cdr:from>
      <cdr:x>0</cdr:x>
      <cdr:y>0.11875</cdr:y>
    </cdr:from>
    <cdr:to>
      <cdr:x>0.05793</cdr:x>
      <cdr:y>0.86354</cdr:y>
    </cdr:to>
    <cdr:sp macro="" textlink="">
      <cdr:nvSpPr>
        <cdr:cNvPr id="2" name="テキスト ボックス 1"/>
        <cdr:cNvSpPr txBox="1"/>
      </cdr:nvSpPr>
      <cdr:spPr>
        <a:xfrm xmlns:a="http://schemas.openxmlformats.org/drawingml/2006/main" rot="16200000">
          <a:off x="-1444496" y="1974979"/>
          <a:ext cx="3327142" cy="438150"/>
        </a:xfrm>
        <a:prstGeom xmlns:a="http://schemas.openxmlformats.org/drawingml/2006/main" prst="rect">
          <a:avLst/>
        </a:prstGeom>
      </cdr:spPr>
      <cdr:txBody>
        <a:bodyPr xmlns:a="http://schemas.openxmlformats.org/drawingml/2006/main" wrap="square" rtlCol="0" anchor="ctr">
          <a:noAutofit/>
        </a:bodyPr>
        <a:lstStyle xmlns:a="http://schemas.openxmlformats.org/drawingml/2006/main"/>
        <a:p xmlns:a="http://schemas.openxmlformats.org/drawingml/2006/main">
          <a:pPr algn="ctr"/>
          <a:r>
            <a:rPr lang="ja-JP" altLang="en-US" sz="1200"/>
            <a:t>家庭からの</a:t>
          </a:r>
          <a:r>
            <a:rPr lang="en-US" altLang="ja-JP" sz="1200"/>
            <a:t>CO</a:t>
          </a:r>
          <a:r>
            <a:rPr lang="en-US" altLang="ja-JP" sz="1200" baseline="-25000"/>
            <a:t>2</a:t>
          </a:r>
          <a:r>
            <a:rPr lang="en-US" altLang="ja-JP" sz="1200"/>
            <a:t> </a:t>
          </a:r>
          <a:r>
            <a:rPr lang="ja-JP" altLang="en-US" sz="1200"/>
            <a:t>排出量 （</a:t>
          </a:r>
          <a:r>
            <a:rPr lang="en-US" altLang="ja-JP" sz="1200"/>
            <a:t>kg</a:t>
          </a:r>
          <a:r>
            <a:rPr lang="en-US" altLang="ja-JP" sz="1200" baseline="0"/>
            <a:t> </a:t>
          </a:r>
          <a:r>
            <a:rPr lang="en-US" altLang="ja-JP" sz="1200"/>
            <a:t>CO</a:t>
          </a:r>
          <a:r>
            <a:rPr lang="en-US" altLang="ja-JP" sz="1200" baseline="-25000"/>
            <a:t>2 </a:t>
          </a:r>
          <a:r>
            <a:rPr lang="en-US" altLang="ja-JP" sz="1200"/>
            <a:t>/</a:t>
          </a:r>
          <a:r>
            <a:rPr lang="ja-JP" altLang="en-US" sz="1200"/>
            <a:t>人）</a:t>
          </a:r>
        </a:p>
      </cdr:txBody>
    </cdr:sp>
  </cdr:relSizeAnchor>
  <cdr:relSizeAnchor xmlns:cdr="http://schemas.openxmlformats.org/drawingml/2006/chartDrawing">
    <cdr:from>
      <cdr:x>0.44582</cdr:x>
      <cdr:y>0.90664</cdr:y>
    </cdr:from>
    <cdr:to>
      <cdr:x>0.54636</cdr:x>
      <cdr:y>0.97125</cdr:y>
    </cdr:to>
    <cdr:sp macro="" textlink="">
      <cdr:nvSpPr>
        <cdr:cNvPr id="3" name="テキスト ボックス 1"/>
        <cdr:cNvSpPr txBox="1"/>
      </cdr:nvSpPr>
      <cdr:spPr>
        <a:xfrm xmlns:a="http://schemas.openxmlformats.org/drawingml/2006/main">
          <a:off x="3209925" y="4895850"/>
          <a:ext cx="723900" cy="34891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（年度）</a:t>
          </a:r>
        </a:p>
      </cdr:txBody>
    </cdr:sp>
  </cdr:relSizeAnchor>
</c:userShapes>
</file>

<file path=xl/drawings/drawing35.xml><?xml version="1.0" encoding="utf-8"?>
<xdr:wsDr xmlns:xdr="http://schemas.openxmlformats.org/drawingml/2006/spreadsheetDrawing" xmlns:a="http://schemas.openxmlformats.org/drawingml/2006/main">
  <xdr:twoCellAnchor>
    <xdr:from>
      <xdr:col>28</xdr:col>
      <xdr:colOff>295275</xdr:colOff>
      <xdr:row>85</xdr:row>
      <xdr:rowOff>0</xdr:rowOff>
    </xdr:from>
    <xdr:to>
      <xdr:col>35</xdr:col>
      <xdr:colOff>142875</xdr:colOff>
      <xdr:row>85</xdr:row>
      <xdr:rowOff>0</xdr:rowOff>
    </xdr:to>
    <xdr:graphicFrame macro="">
      <xdr:nvGraphicFramePr>
        <xdr:cNvPr id="82138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0.56161</cdr:x>
      <cdr:y>0.31292</cdr:y>
    </cdr:from>
    <cdr:to>
      <cdr:x>0.6127</cdr:x>
      <cdr:y>0.40189</cdr:y>
    </cdr:to>
    <cdr:sp macro="" textlink="">
      <cdr:nvSpPr>
        <cdr:cNvPr id="375809" name="Text Box 1"/>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0.72251</cdr:x>
      <cdr:y>0.68534</cdr:y>
    </cdr:from>
    <cdr:to>
      <cdr:x>0.76545</cdr:x>
      <cdr:y>0.91048</cdr:y>
    </cdr:to>
    <cdr:sp macro="" textlink="">
      <cdr:nvSpPr>
        <cdr:cNvPr id="375810" name="Text Box 2"/>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0.721</cdr:x>
      <cdr:y>0.31575</cdr:y>
    </cdr:from>
    <cdr:to>
      <cdr:x>0.77396</cdr:x>
      <cdr:y>0.32271</cdr:y>
    </cdr:to>
    <cdr:sp macro="" textlink="">
      <cdr:nvSpPr>
        <cdr:cNvPr id="375811" name="Text Box 3"/>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0.721</cdr:x>
      <cdr:y>0.35708</cdr:y>
    </cdr:from>
    <cdr:to>
      <cdr:x>0.77392</cdr:x>
      <cdr:y>0.36382</cdr:y>
    </cdr:to>
    <cdr:sp macro="" textlink="">
      <cdr:nvSpPr>
        <cdr:cNvPr id="375812" name="Text Box 4"/>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0.721</cdr:x>
      <cdr:y>0.38079</cdr:y>
    </cdr:from>
    <cdr:to>
      <cdr:x>0.77392</cdr:x>
      <cdr:y>0.38754</cdr:y>
    </cdr:to>
    <cdr:sp macro="" textlink="">
      <cdr:nvSpPr>
        <cdr:cNvPr id="375813" name="Text Box 5"/>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0.63954</cdr:x>
      <cdr:y>0.33402</cdr:y>
    </cdr:from>
    <cdr:to>
      <cdr:x>0.68124</cdr:x>
      <cdr:y>0.33859</cdr:y>
    </cdr:to>
    <cdr:sp macro="" textlink="">
      <cdr:nvSpPr>
        <cdr:cNvPr id="375814" name="Text Box 6"/>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0.63954</cdr:x>
      <cdr:y>0.36578</cdr:y>
    </cdr:from>
    <cdr:to>
      <cdr:x>0.68124</cdr:x>
      <cdr:y>0.37057</cdr:y>
    </cdr:to>
    <cdr:sp macro="" textlink="">
      <cdr:nvSpPr>
        <cdr:cNvPr id="375815" name="Text Box 7"/>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0.63954</cdr:x>
      <cdr:y>0.38928</cdr:y>
    </cdr:from>
    <cdr:to>
      <cdr:x>0.68124</cdr:x>
      <cdr:y>0.39406</cdr:y>
    </cdr:to>
    <cdr:sp macro="" textlink="">
      <cdr:nvSpPr>
        <cdr:cNvPr id="375816" name="Text Box 8"/>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0.89023</cdr:x>
      <cdr:y>0.06725</cdr:y>
    </cdr:from>
    <cdr:to>
      <cdr:x>0.90648</cdr:x>
      <cdr:y>0.06725</cdr:y>
    </cdr:to>
    <cdr:sp macro="" textlink="">
      <cdr:nvSpPr>
        <cdr:cNvPr id="375817" name="Text Box 9"/>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0.89023</cdr:x>
      <cdr:y>0.082</cdr:y>
    </cdr:from>
    <cdr:to>
      <cdr:x>0.90648</cdr:x>
      <cdr:y>0.082</cdr:y>
    </cdr:to>
    <cdr:sp macro="" textlink="">
      <cdr:nvSpPr>
        <cdr:cNvPr id="375818" name="Text Box 10"/>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0.89023</cdr:x>
      <cdr:y>0.09275</cdr:y>
    </cdr:from>
    <cdr:to>
      <cdr:x>0.90648</cdr:x>
      <cdr:y>0.09275</cdr:y>
    </cdr:to>
    <cdr:sp macro="" textlink="">
      <cdr:nvSpPr>
        <cdr:cNvPr id="375819" name="Text Box 11"/>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4.xml><?xml version="1.0" encoding="utf-8"?>
<c:userShapes xmlns:c="http://schemas.openxmlformats.org/drawingml/2006/chart">
  <cdr:relSizeAnchor xmlns:cdr="http://schemas.openxmlformats.org/drawingml/2006/chartDrawing">
    <cdr:from>
      <cdr:x>0.7029</cdr:x>
      <cdr:y>0.31292</cdr:y>
    </cdr:from>
    <cdr:to>
      <cdr:x>0.72939</cdr:x>
      <cdr:y>0.40189</cdr:y>
    </cdr:to>
    <cdr:sp macro="" textlink="">
      <cdr:nvSpPr>
        <cdr:cNvPr id="375809" name="Text Box 1"/>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0.78556</cdr:x>
      <cdr:y>0.68534</cdr:y>
    </cdr:from>
    <cdr:to>
      <cdr:x>0.80778</cdr:x>
      <cdr:y>0.91048</cdr:y>
    </cdr:to>
    <cdr:sp macro="" textlink="">
      <cdr:nvSpPr>
        <cdr:cNvPr id="375810" name="Text Box 2"/>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0.78382</cdr:x>
      <cdr:y>0.31575</cdr:y>
    </cdr:from>
    <cdr:to>
      <cdr:x>0.81207</cdr:x>
      <cdr:y>0.32271</cdr:y>
    </cdr:to>
    <cdr:sp macro="" textlink="">
      <cdr:nvSpPr>
        <cdr:cNvPr id="375811" name="Text Box 3"/>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0.78381</cdr:x>
      <cdr:y>0.35708</cdr:y>
    </cdr:from>
    <cdr:to>
      <cdr:x>0.81204</cdr:x>
      <cdr:y>0.36382</cdr:y>
    </cdr:to>
    <cdr:sp macro="" textlink="">
      <cdr:nvSpPr>
        <cdr:cNvPr id="375812" name="Text Box 4"/>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0.78381</cdr:x>
      <cdr:y>0.38079</cdr:y>
    </cdr:from>
    <cdr:to>
      <cdr:x>0.81204</cdr:x>
      <cdr:y>0.38754</cdr:y>
    </cdr:to>
    <cdr:sp macro="" textlink="">
      <cdr:nvSpPr>
        <cdr:cNvPr id="375813" name="Text Box 5"/>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0.74266</cdr:x>
      <cdr:y>0.33402</cdr:y>
    </cdr:from>
    <cdr:to>
      <cdr:x>0.76347</cdr:x>
      <cdr:y>0.33859</cdr:y>
    </cdr:to>
    <cdr:sp macro="" textlink="">
      <cdr:nvSpPr>
        <cdr:cNvPr id="375814" name="Text Box 6"/>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0.36578</cdr:y>
    </cdr:from>
    <cdr:to>
      <cdr:x>0.76347</cdr:x>
      <cdr:y>0.37057</cdr:y>
    </cdr:to>
    <cdr:sp macro="" textlink="">
      <cdr:nvSpPr>
        <cdr:cNvPr id="375815" name="Text Box 7"/>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0.38928</cdr:y>
    </cdr:from>
    <cdr:to>
      <cdr:x>0.76347</cdr:x>
      <cdr:y>0.39406</cdr:y>
    </cdr:to>
    <cdr:sp macro="" textlink="">
      <cdr:nvSpPr>
        <cdr:cNvPr id="375816" name="Text Box 8"/>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0.86907</cdr:x>
      <cdr:y>0.06725</cdr:y>
    </cdr:from>
    <cdr:to>
      <cdr:x>0.87595</cdr:x>
      <cdr:y>0.06725</cdr:y>
    </cdr:to>
    <cdr:sp macro="" textlink="">
      <cdr:nvSpPr>
        <cdr:cNvPr id="375817" name="Text Box 9"/>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0.082</cdr:y>
    </cdr:from>
    <cdr:to>
      <cdr:x>0.87595</cdr:x>
      <cdr:y>0.082</cdr:y>
    </cdr:to>
    <cdr:sp macro="" textlink="">
      <cdr:nvSpPr>
        <cdr:cNvPr id="375818" name="Text Box 10"/>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0.09275</cdr:y>
    </cdr:from>
    <cdr:to>
      <cdr:x>0.87595</cdr:x>
      <cdr:y>0.09275</cdr:y>
    </cdr:to>
    <cdr:sp macro="" textlink="">
      <cdr:nvSpPr>
        <cdr:cNvPr id="375819" name="Text Box 11"/>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59</xdr:col>
      <xdr:colOff>371475</xdr:colOff>
      <xdr:row>20</xdr:row>
      <xdr:rowOff>123825</xdr:rowOff>
    </xdr:from>
    <xdr:to>
      <xdr:col>70</xdr:col>
      <xdr:colOff>123825</xdr:colOff>
      <xdr:row>49</xdr:row>
      <xdr:rowOff>161925</xdr:rowOff>
    </xdr:to>
    <xdr:graphicFrame macro="">
      <xdr:nvGraphicFramePr>
        <xdr:cNvPr id="1074316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0.41617</cdr:x>
      <cdr:y>0.40516</cdr:y>
    </cdr:from>
    <cdr:to>
      <cdr:x>0.83316</cdr:x>
      <cdr:y>0.45348</cdr:y>
    </cdr:to>
    <cdr:sp macro="" textlink="">
      <cdr:nvSpPr>
        <cdr:cNvPr id="2" name="テキスト ボックス 4"/>
        <cdr:cNvSpPr txBox="1"/>
      </cdr:nvSpPr>
      <cdr:spPr>
        <a:xfrm xmlns:a="http://schemas.openxmlformats.org/drawingml/2006/main">
          <a:off x="3010893" y="2172272"/>
          <a:ext cx="3016852"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運輸部門（自動車・船舶等）　</a:t>
          </a:r>
          <a:r>
            <a:rPr kumimoji="1" lang="en-US" altLang="ja-JP" sz="1000"/>
            <a:t>217</a:t>
          </a:r>
          <a:r>
            <a:rPr kumimoji="1" lang="ja-JP" altLang="en-US" sz="1000"/>
            <a:t>　→　</a:t>
          </a:r>
          <a:r>
            <a:rPr kumimoji="1" lang="en-US" altLang="ja-JP" sz="1000">
              <a:solidFill>
                <a:sysClr val="windowText" lastClr="000000"/>
              </a:solidFill>
            </a:rPr>
            <a:t>226</a:t>
          </a:r>
          <a:r>
            <a:rPr kumimoji="1" lang="ja-JP" altLang="en-US" sz="1000">
              <a:solidFill>
                <a:sysClr val="windowText" lastClr="000000"/>
              </a:solidFill>
            </a:rPr>
            <a:t>　（</a:t>
          </a:r>
          <a:r>
            <a:rPr kumimoji="1" lang="en-US" altLang="ja-JP" sz="1000">
              <a:solidFill>
                <a:sysClr val="windowText" lastClr="000000"/>
              </a:solidFill>
            </a:rPr>
            <a:t>4.1%</a:t>
          </a:r>
          <a:r>
            <a:rPr kumimoji="1" lang="ja-JP" altLang="en-US" sz="1000">
              <a:solidFill>
                <a:sysClr val="windowText" lastClr="000000"/>
              </a:solidFill>
            </a:rPr>
            <a:t>増）</a:t>
          </a:r>
        </a:p>
      </cdr:txBody>
    </cdr:sp>
  </cdr:relSizeAnchor>
  <cdr:relSizeAnchor xmlns:cdr="http://schemas.openxmlformats.org/drawingml/2006/chartDrawing">
    <cdr:from>
      <cdr:x>0.2312</cdr:x>
      <cdr:y>0.49824</cdr:y>
    </cdr:from>
    <cdr:to>
      <cdr:x>0.5885</cdr:x>
      <cdr:y>0.57497</cdr:y>
    </cdr:to>
    <cdr:sp macro="" textlink="">
      <cdr:nvSpPr>
        <cdr:cNvPr id="3" name="テキスト ボックス 4"/>
        <cdr:cNvSpPr txBox="1"/>
      </cdr:nvSpPr>
      <cdr:spPr>
        <a:xfrm xmlns:a="http://schemas.openxmlformats.org/drawingml/2006/main">
          <a:off x="1667084" y="2681341"/>
          <a:ext cx="2576218" cy="4129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000"/>
            <a:t>業務その他部門（商業・サービス・事業所等）</a:t>
          </a:r>
          <a:endParaRPr kumimoji="1" lang="en-US" altLang="ja-JP" sz="1000"/>
        </a:p>
        <a:p xmlns:a="http://schemas.openxmlformats.org/drawingml/2006/main">
          <a:pPr algn="ctr">
            <a:lnSpc>
              <a:spcPts val="1200"/>
            </a:lnSpc>
          </a:pPr>
          <a:r>
            <a:rPr kumimoji="1" lang="en-US" altLang="ja-JP" sz="1000"/>
            <a:t>164</a:t>
          </a:r>
          <a:r>
            <a:rPr kumimoji="1" lang="ja-JP" altLang="en-US" sz="1000"/>
            <a:t>　→</a:t>
          </a:r>
          <a:r>
            <a:rPr kumimoji="1" lang="ja-JP" altLang="en-US" sz="1000">
              <a:solidFill>
                <a:srgbClr val="FF0000"/>
              </a:solidFill>
            </a:rPr>
            <a:t>　</a:t>
          </a:r>
          <a:r>
            <a:rPr kumimoji="1" lang="en-US" altLang="ja-JP" sz="1000">
              <a:solidFill>
                <a:sysClr val="windowText" lastClr="000000"/>
              </a:solidFill>
            </a:rPr>
            <a:t>272</a:t>
          </a:r>
          <a:r>
            <a:rPr kumimoji="1" lang="ja-JP" altLang="en-US" sz="1000">
              <a:solidFill>
                <a:sysClr val="windowText" lastClr="000000"/>
              </a:solidFill>
            </a:rPr>
            <a:t>　（</a:t>
          </a:r>
          <a:r>
            <a:rPr kumimoji="1" lang="en-US" altLang="ja-JP" sz="1000">
              <a:solidFill>
                <a:sysClr val="windowText" lastClr="000000"/>
              </a:solidFill>
            </a:rPr>
            <a:t>65.8%</a:t>
          </a:r>
          <a:r>
            <a:rPr kumimoji="1" lang="ja-JP" altLang="en-US" sz="1000">
              <a:solidFill>
                <a:sysClr val="windowText" lastClr="000000"/>
              </a:solidFill>
            </a:rPr>
            <a:t>増）</a:t>
          </a:r>
        </a:p>
      </cdr:txBody>
    </cdr:sp>
  </cdr:relSizeAnchor>
  <cdr:relSizeAnchor xmlns:cdr="http://schemas.openxmlformats.org/drawingml/2006/chartDrawing">
    <cdr:from>
      <cdr:x>0.52476</cdr:x>
      <cdr:y>0.61967</cdr:y>
    </cdr:from>
    <cdr:to>
      <cdr:x>0.81779</cdr:x>
      <cdr:y>0.66799</cdr:y>
    </cdr:to>
    <cdr:sp macro="" textlink="">
      <cdr:nvSpPr>
        <cdr:cNvPr id="4" name="テキスト ボックス 4"/>
        <cdr:cNvSpPr txBox="1"/>
      </cdr:nvSpPr>
      <cdr:spPr>
        <a:xfrm xmlns:a="http://schemas.openxmlformats.org/drawingml/2006/main">
          <a:off x="3796484" y="3322371"/>
          <a:ext cx="2120068"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家庭部門　</a:t>
          </a:r>
          <a:r>
            <a:rPr kumimoji="1" lang="en-US" altLang="ja-JP" sz="1000"/>
            <a:t>127</a:t>
          </a:r>
          <a:r>
            <a:rPr kumimoji="1" lang="ja-JP" altLang="en-US" sz="1000"/>
            <a:t>　→　</a:t>
          </a:r>
          <a:r>
            <a:rPr kumimoji="1" lang="en-US" altLang="ja-JP" sz="1000"/>
            <a:t>203</a:t>
          </a:r>
          <a:r>
            <a:rPr kumimoji="1" lang="ja-JP" altLang="en-US" sz="1000">
              <a:solidFill>
                <a:sysClr val="windowText" lastClr="000000"/>
              </a:solidFill>
            </a:rPr>
            <a:t>　（</a:t>
          </a:r>
          <a:r>
            <a:rPr kumimoji="1" lang="en-US" altLang="ja-JP" sz="1000">
              <a:solidFill>
                <a:sysClr val="windowText" lastClr="000000"/>
              </a:solidFill>
            </a:rPr>
            <a:t>59.7%</a:t>
          </a:r>
          <a:r>
            <a:rPr kumimoji="1" lang="ja-JP" altLang="en-US" sz="1000">
              <a:solidFill>
                <a:sysClr val="windowText" lastClr="000000"/>
              </a:solidFill>
            </a:rPr>
            <a:t>増）</a:t>
          </a:r>
        </a:p>
      </cdr:txBody>
    </cdr:sp>
  </cdr:relSizeAnchor>
  <cdr:relSizeAnchor xmlns:cdr="http://schemas.openxmlformats.org/drawingml/2006/chartDrawing">
    <cdr:from>
      <cdr:x>0.16477</cdr:x>
      <cdr:y>0.68007</cdr:y>
    </cdr:from>
    <cdr:to>
      <cdr:x>0.63958</cdr:x>
      <cdr:y>0.72839</cdr:y>
    </cdr:to>
    <cdr:sp macro="" textlink="">
      <cdr:nvSpPr>
        <cdr:cNvPr id="5" name="テキスト ボックス 4"/>
        <cdr:cNvSpPr txBox="1"/>
      </cdr:nvSpPr>
      <cdr:spPr>
        <a:xfrm xmlns:a="http://schemas.openxmlformats.org/drawingml/2006/main">
          <a:off x="1192057" y="3646207"/>
          <a:ext cx="3435171"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エネルギー転換部門（発電所等）　</a:t>
          </a:r>
          <a:r>
            <a:rPr kumimoji="1" lang="en-US" altLang="ja-JP" sz="1000"/>
            <a:t>67.9</a:t>
          </a:r>
          <a:r>
            <a:rPr kumimoji="1" lang="ja-JP" altLang="en-US" sz="1000"/>
            <a:t>　→</a:t>
          </a:r>
          <a:r>
            <a:rPr kumimoji="1" lang="ja-JP" altLang="en-US" sz="1000">
              <a:solidFill>
                <a:sysClr val="windowText" lastClr="000000"/>
              </a:solidFill>
            </a:rPr>
            <a:t>　</a:t>
          </a:r>
          <a:r>
            <a:rPr kumimoji="1" lang="en-US" altLang="ja-JP" sz="1000">
              <a:solidFill>
                <a:sysClr val="windowText" lastClr="000000"/>
              </a:solidFill>
            </a:rPr>
            <a:t>87.8</a:t>
          </a:r>
          <a:r>
            <a:rPr kumimoji="1" lang="ja-JP" altLang="en-US" sz="1000">
              <a:solidFill>
                <a:sysClr val="windowText" lastClr="000000"/>
              </a:solidFill>
            </a:rPr>
            <a:t>　（</a:t>
          </a:r>
          <a:r>
            <a:rPr kumimoji="1" lang="en-US" altLang="ja-JP" sz="1000">
              <a:solidFill>
                <a:sysClr val="windowText" lastClr="000000"/>
              </a:solidFill>
            </a:rPr>
            <a:t>29.4%</a:t>
          </a:r>
          <a:r>
            <a:rPr kumimoji="1" lang="ja-JP" altLang="en-US" sz="1000">
              <a:solidFill>
                <a:sysClr val="windowText" lastClr="000000"/>
              </a:solidFill>
            </a:rPr>
            <a:t>増）</a:t>
          </a:r>
        </a:p>
      </cdr:txBody>
    </cdr:sp>
  </cdr:relSizeAnchor>
  <cdr:relSizeAnchor xmlns:cdr="http://schemas.openxmlformats.org/drawingml/2006/chartDrawing">
    <cdr:from>
      <cdr:x>0.16381</cdr:x>
      <cdr:y>0.74911</cdr:y>
    </cdr:from>
    <cdr:to>
      <cdr:x>0.52896</cdr:x>
      <cdr:y>0.79743</cdr:y>
    </cdr:to>
    <cdr:sp macro="" textlink="">
      <cdr:nvSpPr>
        <cdr:cNvPr id="6" name="テキスト ボックス 1"/>
        <cdr:cNvSpPr txBox="1"/>
      </cdr:nvSpPr>
      <cdr:spPr>
        <a:xfrm xmlns:a="http://schemas.openxmlformats.org/drawingml/2006/main">
          <a:off x="1185140" y="4016366"/>
          <a:ext cx="2641749"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工業プロセス分野　</a:t>
          </a:r>
          <a:r>
            <a:rPr kumimoji="1" lang="en-US" altLang="ja-JP" sz="1000"/>
            <a:t>62.3</a:t>
          </a:r>
          <a:r>
            <a:rPr kumimoji="1" lang="ja-JP" altLang="en-US" sz="1000"/>
            <a:t>　→</a:t>
          </a:r>
          <a:r>
            <a:rPr kumimoji="1" lang="ja-JP" altLang="en-US" sz="1000">
              <a:solidFill>
                <a:srgbClr val="FF0000"/>
              </a:solidFill>
            </a:rPr>
            <a:t>　</a:t>
          </a:r>
          <a:r>
            <a:rPr kumimoji="1" lang="en-US" altLang="ja-JP" sz="1000">
              <a:solidFill>
                <a:sysClr val="windowText" lastClr="000000"/>
              </a:solidFill>
            </a:rPr>
            <a:t>41.5</a:t>
          </a:r>
          <a:r>
            <a:rPr kumimoji="1" lang="ja-JP" altLang="en-US" sz="1000">
              <a:solidFill>
                <a:sysClr val="windowText" lastClr="000000"/>
              </a:solidFill>
            </a:rPr>
            <a:t>　（</a:t>
          </a:r>
          <a:r>
            <a:rPr kumimoji="1" lang="en-US" altLang="ja-JP" sz="1000">
              <a:solidFill>
                <a:sysClr val="windowText" lastClr="000000"/>
              </a:solidFill>
            </a:rPr>
            <a:t>33.4%</a:t>
          </a:r>
          <a:r>
            <a:rPr kumimoji="1" lang="ja-JP" altLang="en-US" sz="1000">
              <a:solidFill>
                <a:sysClr val="windowText" lastClr="000000"/>
              </a:solidFill>
            </a:rPr>
            <a:t>減）</a:t>
          </a:r>
        </a:p>
      </cdr:txBody>
    </cdr:sp>
  </cdr:relSizeAnchor>
  <cdr:relSizeAnchor xmlns:cdr="http://schemas.openxmlformats.org/drawingml/2006/chartDrawing">
    <cdr:from>
      <cdr:x>0.46872</cdr:x>
      <cdr:y>0.78955</cdr:y>
    </cdr:from>
    <cdr:to>
      <cdr:x>0.79742</cdr:x>
      <cdr:y>0.83787</cdr:y>
    </cdr:to>
    <cdr:sp macro="" textlink="">
      <cdr:nvSpPr>
        <cdr:cNvPr id="7" name="テキスト ボックス 1"/>
        <cdr:cNvSpPr txBox="1"/>
      </cdr:nvSpPr>
      <cdr:spPr>
        <a:xfrm xmlns:a="http://schemas.openxmlformats.org/drawingml/2006/main">
          <a:off x="3391070" y="4233186"/>
          <a:ext cx="2378088"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廃棄物分野　</a:t>
          </a:r>
          <a:r>
            <a:rPr kumimoji="1" lang="en-US" altLang="ja-JP" sz="1000"/>
            <a:t>22.7</a:t>
          </a:r>
          <a:r>
            <a:rPr kumimoji="1" lang="ja-JP" altLang="en-US" sz="1000"/>
            <a:t>　→</a:t>
          </a:r>
          <a:r>
            <a:rPr kumimoji="1" lang="ja-JP" altLang="en-US" sz="1000">
              <a:solidFill>
                <a:sysClr val="windowText" lastClr="000000"/>
              </a:solidFill>
            </a:rPr>
            <a:t>　</a:t>
          </a:r>
          <a:r>
            <a:rPr kumimoji="1" lang="en-US" altLang="ja-JP" sz="1000">
              <a:solidFill>
                <a:sysClr val="windowText" lastClr="000000"/>
              </a:solidFill>
            </a:rPr>
            <a:t>26.5</a:t>
          </a:r>
          <a:r>
            <a:rPr kumimoji="1" lang="ja-JP" altLang="en-US" sz="1000">
              <a:solidFill>
                <a:sysClr val="windowText" lastClr="000000"/>
              </a:solidFill>
            </a:rPr>
            <a:t>　（</a:t>
          </a:r>
          <a:r>
            <a:rPr kumimoji="1" lang="en-US" altLang="ja-JP" sz="1000">
              <a:solidFill>
                <a:sysClr val="windowText" lastClr="000000"/>
              </a:solidFill>
            </a:rPr>
            <a:t>16.9%</a:t>
          </a:r>
          <a:r>
            <a:rPr kumimoji="1" lang="ja-JP" altLang="en-US" sz="1000">
              <a:solidFill>
                <a:sysClr val="windowText" lastClr="000000"/>
              </a:solidFill>
            </a:rPr>
            <a:t>増）</a:t>
          </a:r>
        </a:p>
      </cdr:txBody>
    </cdr:sp>
  </cdr:relSizeAnchor>
  <cdr:relSizeAnchor xmlns:cdr="http://schemas.openxmlformats.org/drawingml/2006/chartDrawing">
    <cdr:from>
      <cdr:x>0.48446</cdr:x>
      <cdr:y>0.92604</cdr:y>
    </cdr:from>
    <cdr:to>
      <cdr:x>0.58127</cdr:x>
      <cdr:y>0.97583</cdr:y>
    </cdr:to>
    <cdr:sp macro="" textlink="">
      <cdr:nvSpPr>
        <cdr:cNvPr id="8" name="テキスト ボックス 7"/>
        <cdr:cNvSpPr txBox="1"/>
      </cdr:nvSpPr>
      <cdr:spPr>
        <a:xfrm xmlns:a="http://schemas.openxmlformats.org/drawingml/2006/main">
          <a:off x="3488133" y="5000624"/>
          <a:ext cx="697032" cy="26883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0.00397</cdr:x>
      <cdr:y>0.27869</cdr:y>
    </cdr:from>
    <cdr:to>
      <cdr:x>0.04882</cdr:x>
      <cdr:y>0.66675</cdr:y>
    </cdr:to>
    <cdr:sp macro="" textlink="">
      <cdr:nvSpPr>
        <cdr:cNvPr id="9" name="テキスト ボックス 1"/>
        <cdr:cNvSpPr txBox="1"/>
      </cdr:nvSpPr>
      <cdr:spPr>
        <a:xfrm xmlns:a="http://schemas.openxmlformats.org/drawingml/2006/main" rot="16200000">
          <a:off x="-857723" y="2391245"/>
          <a:ext cx="2095502" cy="3229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200"/>
            <a:t>CO</a:t>
          </a:r>
          <a:r>
            <a:rPr lang="en-US" altLang="ja-JP" sz="1200" baseline="-25000"/>
            <a:t>2</a:t>
          </a:r>
          <a:r>
            <a:rPr lang="ja-JP" altLang="en-US" sz="1200"/>
            <a:t>　排出量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0.48215</cdr:x>
      <cdr:y>0.12072</cdr:y>
    </cdr:from>
    <cdr:to>
      <cdr:x>0.78418</cdr:x>
      <cdr:y>0.16904</cdr:y>
    </cdr:to>
    <cdr:sp macro="" textlink="">
      <cdr:nvSpPr>
        <cdr:cNvPr id="10" name="テキスト ボックス 4"/>
        <cdr:cNvSpPr txBox="1"/>
      </cdr:nvSpPr>
      <cdr:spPr>
        <a:xfrm xmlns:a="http://schemas.openxmlformats.org/drawingml/2006/main">
          <a:off x="3488243" y="647242"/>
          <a:ext cx="2185085" cy="2590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産業部門　</a:t>
          </a:r>
          <a:r>
            <a:rPr kumimoji="1" lang="en-US" altLang="ja-JP" sz="1000"/>
            <a:t>482</a:t>
          </a:r>
          <a:r>
            <a:rPr kumimoji="1" lang="ja-JP" altLang="en-US" sz="1000"/>
            <a:t>　→　</a:t>
          </a:r>
          <a:r>
            <a:rPr kumimoji="1" lang="en-US" altLang="ja-JP" sz="1000">
              <a:solidFill>
                <a:sysClr val="windowText" lastClr="000000"/>
              </a:solidFill>
            </a:rPr>
            <a:t>418</a:t>
          </a:r>
          <a:r>
            <a:rPr kumimoji="1" lang="ja-JP" altLang="en-US" sz="1000">
              <a:solidFill>
                <a:sysClr val="windowText" lastClr="000000"/>
              </a:solidFill>
            </a:rPr>
            <a:t>　（</a:t>
          </a:r>
          <a:r>
            <a:rPr kumimoji="1" lang="en-US" altLang="ja-JP" sz="1000">
              <a:solidFill>
                <a:sysClr val="windowText" lastClr="000000"/>
              </a:solidFill>
            </a:rPr>
            <a:t>13.4%</a:t>
          </a:r>
          <a:r>
            <a:rPr kumimoji="1" lang="ja-JP" altLang="en-US" sz="1000">
              <a:solidFill>
                <a:sysClr val="windowText" lastClr="000000"/>
              </a:solidFill>
            </a:rPr>
            <a:t>減）</a:t>
          </a:r>
        </a:p>
      </cdr:txBody>
    </cdr:sp>
  </cdr:relSizeAnchor>
  <cdr:relSizeAnchor xmlns:cdr="http://schemas.openxmlformats.org/drawingml/2006/chartDrawing">
    <cdr:from>
      <cdr:x>0.7833</cdr:x>
      <cdr:y>0.06622</cdr:y>
    </cdr:from>
    <cdr:to>
      <cdr:x>0.97118</cdr:x>
      <cdr:y>0.11238</cdr:y>
    </cdr:to>
    <cdr:sp macro="" textlink="">
      <cdr:nvSpPr>
        <cdr:cNvPr id="11" name="テキスト ボックス 10"/>
        <cdr:cNvSpPr txBox="1"/>
      </cdr:nvSpPr>
      <cdr:spPr>
        <a:xfrm xmlns:a="http://schemas.openxmlformats.org/drawingml/2006/main">
          <a:off x="5639778" y="357609"/>
          <a:ext cx="1352736" cy="24926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1000"/>
            <a:t>（　）は基準年比増減率</a:t>
          </a:r>
        </a:p>
      </cdr:txBody>
    </cdr:sp>
  </cdr:relSizeAnchor>
  <cdr:relSizeAnchor xmlns:cdr="http://schemas.openxmlformats.org/drawingml/2006/chartDrawing">
    <cdr:from>
      <cdr:x>0.15915</cdr:x>
      <cdr:y>0.13447</cdr:y>
    </cdr:from>
    <cdr:to>
      <cdr:x>0.15915</cdr:x>
      <cdr:y>0.83446</cdr:y>
    </cdr:to>
    <cdr:sp macro="" textlink="">
      <cdr:nvSpPr>
        <cdr:cNvPr id="13" name="直線コネクタ 12"/>
        <cdr:cNvSpPr/>
      </cdr:nvSpPr>
      <cdr:spPr bwMode="auto">
        <a:xfrm xmlns:a="http://schemas.openxmlformats.org/drawingml/2006/main" rot="16200000" flipH="1" flipV="1">
          <a:off x="-744096" y="2614791"/>
          <a:ext cx="3780000"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000000"/>
          </a:solidFill>
          <a:prstDash val="sysDot"/>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0.11118</cdr:x>
      <cdr:y>0.83632</cdr:y>
    </cdr:from>
    <cdr:to>
      <cdr:x>0.15536</cdr:x>
      <cdr:y>0.99483</cdr:y>
    </cdr:to>
    <cdr:sp macro="" textlink="">
      <cdr:nvSpPr>
        <cdr:cNvPr id="14" name="テキスト ボックス 1"/>
        <cdr:cNvSpPr txBox="1"/>
      </cdr:nvSpPr>
      <cdr:spPr>
        <a:xfrm xmlns:a="http://schemas.openxmlformats.org/drawingml/2006/main" rot="16200000">
          <a:off x="532731" y="4784427"/>
          <a:ext cx="857249" cy="31809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lIns="0" tIns="0" rIns="0" bIns="0" rtlCol="0" anchor="ctr">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lnSpc>
              <a:spcPts val="1100"/>
            </a:lnSpc>
          </a:pPr>
          <a:r>
            <a:rPr lang="ja-JP" altLang="en-US" sz="1000"/>
            <a:t>京都議定書</a:t>
          </a:r>
          <a:endParaRPr lang="en-US" altLang="ja-JP" sz="1000"/>
        </a:p>
        <a:p xmlns:a="http://schemas.openxmlformats.org/drawingml/2006/main">
          <a:pPr algn="ctr">
            <a:lnSpc>
              <a:spcPts val="1100"/>
            </a:lnSpc>
          </a:pPr>
          <a:r>
            <a:rPr lang="ja-JP" altLang="en-US" sz="1000"/>
            <a:t>の基準年</a:t>
          </a:r>
        </a:p>
      </cdr:txBody>
    </cdr:sp>
  </cdr:relSizeAnchor>
</c:userShapes>
</file>

<file path=xl/drawings/drawing7.xml><?xml version="1.0" encoding="utf-8"?>
<xdr:wsDr xmlns:xdr="http://schemas.openxmlformats.org/drawingml/2006/spreadsheetDrawing" xmlns:a="http://schemas.openxmlformats.org/drawingml/2006/main">
  <xdr:twoCellAnchor>
    <xdr:from>
      <xdr:col>25</xdr:col>
      <xdr:colOff>123825</xdr:colOff>
      <xdr:row>28</xdr:row>
      <xdr:rowOff>114300</xdr:rowOff>
    </xdr:from>
    <xdr:to>
      <xdr:col>34</xdr:col>
      <xdr:colOff>38100</xdr:colOff>
      <xdr:row>60</xdr:row>
      <xdr:rowOff>28575</xdr:rowOff>
    </xdr:to>
    <xdr:graphicFrame macro="">
      <xdr:nvGraphicFramePr>
        <xdr:cNvPr id="145031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9525</xdr:colOff>
      <xdr:row>28</xdr:row>
      <xdr:rowOff>104775</xdr:rowOff>
    </xdr:from>
    <xdr:to>
      <xdr:col>45</xdr:col>
      <xdr:colOff>0</xdr:colOff>
      <xdr:row>60</xdr:row>
      <xdr:rowOff>19050</xdr:rowOff>
    </xdr:to>
    <xdr:graphicFrame macro="">
      <xdr:nvGraphicFramePr>
        <xdr:cNvPr id="1450317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0.24669</cdr:x>
      <cdr:y>0.01686</cdr:y>
    </cdr:from>
    <cdr:to>
      <cdr:x>0.74412</cdr:x>
      <cdr:y>0.0831</cdr:y>
    </cdr:to>
    <cdr:sp macro="" textlink="">
      <cdr:nvSpPr>
        <cdr:cNvPr id="3" name="テキスト ボックス 3"/>
        <cdr:cNvSpPr txBox="1"/>
      </cdr:nvSpPr>
      <cdr:spPr>
        <a:xfrm xmlns:a="http://schemas.openxmlformats.org/drawingml/2006/main">
          <a:off x="1868802" y="91020"/>
          <a:ext cx="3586879"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600" b="1">
              <a:solidFill>
                <a:sysClr val="windowText" lastClr="000000"/>
              </a:solidFill>
            </a:rPr>
            <a:t>一人あたり</a:t>
          </a:r>
          <a:r>
            <a:rPr kumimoji="1" lang="en-US" altLang="ja-JP" sz="1600" b="1">
              <a:solidFill>
                <a:sysClr val="windowText" lastClr="000000"/>
              </a:solidFill>
            </a:rPr>
            <a:t>CO</a:t>
          </a:r>
          <a:r>
            <a:rPr kumimoji="1" lang="en-US" altLang="ja-JP" sz="1600" b="1" baseline="-25000">
              <a:solidFill>
                <a:sysClr val="windowText" lastClr="000000"/>
              </a:solidFill>
            </a:rPr>
            <a:t>2</a:t>
          </a:r>
          <a:r>
            <a:rPr kumimoji="1" lang="en-US" altLang="ja-JP" sz="1600" b="1">
              <a:solidFill>
                <a:sysClr val="windowText" lastClr="000000"/>
              </a:solidFill>
            </a:rPr>
            <a:t> </a:t>
          </a:r>
          <a:r>
            <a:rPr kumimoji="1" lang="ja-JP" altLang="en-US" sz="1600" b="1">
              <a:solidFill>
                <a:sysClr val="windowText" lastClr="000000"/>
              </a:solidFill>
            </a:rPr>
            <a:t>排出量 （</a:t>
          </a:r>
          <a:r>
            <a:rPr kumimoji="1" lang="en-US" altLang="ja-JP" sz="1600" b="1">
              <a:solidFill>
                <a:sysClr val="windowText" lastClr="000000"/>
              </a:solidFill>
            </a:rPr>
            <a:t>CO</a:t>
          </a:r>
          <a:r>
            <a:rPr kumimoji="1" lang="en-US" altLang="ja-JP" sz="1600" b="1" baseline="-25000">
              <a:solidFill>
                <a:sysClr val="windowText" lastClr="000000"/>
              </a:solidFill>
            </a:rPr>
            <a:t>2 </a:t>
          </a:r>
          <a:r>
            <a:rPr kumimoji="1" lang="ja-JP" altLang="en-US" sz="1600" b="1">
              <a:solidFill>
                <a:sysClr val="windowText" lastClr="000000"/>
              </a:solidFill>
            </a:rPr>
            <a:t>総排出量）</a:t>
          </a:r>
          <a:r>
            <a:rPr kumimoji="1" lang="en-US" altLang="ja-JP" sz="1600" b="1">
              <a:solidFill>
                <a:sysClr val="windowText" lastClr="000000"/>
              </a:solidFill>
            </a:rPr>
            <a:t> </a:t>
          </a:r>
        </a:p>
      </cdr:txBody>
    </cdr:sp>
  </cdr:relSizeAnchor>
  <cdr:relSizeAnchor xmlns:cdr="http://schemas.openxmlformats.org/drawingml/2006/chartDrawing">
    <cdr:from>
      <cdr:x>0.9358</cdr:x>
      <cdr:y>0.13127</cdr:y>
    </cdr:from>
    <cdr:to>
      <cdr:x>0.97642</cdr:x>
      <cdr:y>0.81751</cdr:y>
    </cdr:to>
    <cdr:sp macro="" textlink="">
      <cdr:nvSpPr>
        <cdr:cNvPr id="6" name="テキスト ボックス 3"/>
        <cdr:cNvSpPr txBox="1"/>
      </cdr:nvSpPr>
      <cdr:spPr>
        <a:xfrm xmlns:a="http://schemas.openxmlformats.org/drawingml/2006/main" rot="5400000">
          <a:off x="5082443" y="2345740"/>
          <a:ext cx="3604844" cy="2925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一人あたり</a:t>
          </a:r>
          <a:r>
            <a:rPr kumimoji="1" lang="en-US" altLang="ja-JP" sz="1200"/>
            <a:t>CO</a:t>
          </a:r>
          <a:r>
            <a:rPr kumimoji="1" lang="en-US" altLang="ja-JP" sz="1200" baseline="-25000"/>
            <a:t>2</a:t>
          </a:r>
          <a:r>
            <a:rPr kumimoji="1" lang="en-US" altLang="ja-JP" sz="1200"/>
            <a:t> </a:t>
          </a:r>
          <a:r>
            <a:rPr kumimoji="1" lang="ja-JP" altLang="en-US" sz="1200"/>
            <a:t>排出量　（トン</a:t>
          </a:r>
          <a:r>
            <a:rPr kumimoji="1" lang="en-US" altLang="ja-JP" sz="1200"/>
            <a:t>CO</a:t>
          </a:r>
          <a:r>
            <a:rPr kumimoji="1" lang="en-US" altLang="ja-JP" sz="1200" baseline="-25000"/>
            <a:t>2</a:t>
          </a:r>
          <a:r>
            <a:rPr kumimoji="1" lang="en-US" altLang="ja-JP" sz="1200"/>
            <a:t> /</a:t>
          </a:r>
          <a:r>
            <a:rPr kumimoji="1" lang="ja-JP" altLang="en-US" sz="1200"/>
            <a:t>人、折れ線グラフ）</a:t>
          </a:r>
        </a:p>
      </cdr:txBody>
    </cdr:sp>
  </cdr:relSizeAnchor>
  <cdr:relSizeAnchor xmlns:cdr="http://schemas.openxmlformats.org/drawingml/2006/chartDrawing">
    <cdr:from>
      <cdr:x>0.02211</cdr:x>
      <cdr:y>0.19188</cdr:y>
    </cdr:from>
    <cdr:to>
      <cdr:x>0.06482</cdr:x>
      <cdr:y>0.73392</cdr:y>
    </cdr:to>
    <cdr:sp macro="" textlink="">
      <cdr:nvSpPr>
        <cdr:cNvPr id="7" name="テキスト ボックス 4"/>
        <cdr:cNvSpPr txBox="1"/>
      </cdr:nvSpPr>
      <cdr:spPr>
        <a:xfrm xmlns:a="http://schemas.openxmlformats.org/drawingml/2006/main" rot="16200000">
          <a:off x="-1150549" y="2345893"/>
          <a:ext cx="2927016" cy="3075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en-US" altLang="ja-JP" sz="1200"/>
            <a:t>CO</a:t>
          </a:r>
          <a:r>
            <a:rPr kumimoji="1" lang="en-US" altLang="ja-JP" sz="1200" baseline="-25000"/>
            <a:t>2</a:t>
          </a:r>
          <a:r>
            <a:rPr kumimoji="1" lang="en-US" altLang="ja-JP" sz="1200"/>
            <a:t> </a:t>
          </a:r>
          <a:r>
            <a:rPr kumimoji="1" lang="ja-JP" altLang="en-US" sz="1200"/>
            <a:t>総排出量　（百万トン</a:t>
          </a:r>
          <a:r>
            <a:rPr kumimoji="1" lang="en-US" altLang="ja-JP" sz="1200"/>
            <a:t>CO</a:t>
          </a:r>
          <a:r>
            <a:rPr kumimoji="1" lang="en-US" altLang="ja-JP" sz="1200" baseline="-25000"/>
            <a:t>2</a:t>
          </a:r>
          <a:r>
            <a:rPr kumimoji="1" lang="en-US" altLang="ja-JP" sz="1200"/>
            <a:t> </a:t>
          </a:r>
          <a:r>
            <a:rPr kumimoji="1" lang="ja-JP" altLang="en-US" sz="1200"/>
            <a:t>、棒グラフ） </a:t>
          </a:r>
        </a:p>
      </cdr:txBody>
    </cdr:sp>
  </cdr:relSizeAnchor>
  <cdr:relSizeAnchor xmlns:cdr="http://schemas.openxmlformats.org/drawingml/2006/chartDrawing">
    <cdr:from>
      <cdr:x>0.06437</cdr:x>
      <cdr:y>0.80143</cdr:y>
    </cdr:from>
    <cdr:to>
      <cdr:x>0.14395</cdr:x>
      <cdr:y>0.86061</cdr:y>
    </cdr:to>
    <cdr:sp macro="" textlink="">
      <cdr:nvSpPr>
        <cdr:cNvPr id="12" name="テキスト ボックス 11"/>
        <cdr:cNvSpPr txBox="1"/>
      </cdr:nvSpPr>
      <cdr:spPr>
        <a:xfrm xmlns:a="http://schemas.openxmlformats.org/drawingml/2006/main">
          <a:off x="465234" y="3887794"/>
          <a:ext cx="572976" cy="28883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p xmlns:a="http://schemas.openxmlformats.org/drawingml/2006/main">
          <a:pPr algn="r"/>
          <a:r>
            <a:rPr lang="en-US" altLang="ja-JP" sz="1200"/>
            <a:t>0</a:t>
          </a:r>
          <a:endParaRPr lang="ja-JP" altLang="en-US" sz="1200"/>
        </a:p>
      </cdr:txBody>
    </cdr:sp>
  </cdr:relSizeAnchor>
  <cdr:relSizeAnchor xmlns:cdr="http://schemas.openxmlformats.org/drawingml/2006/chartDrawing">
    <cdr:from>
      <cdr:x>0.88209</cdr:x>
      <cdr:y>0.80252</cdr:y>
    </cdr:from>
    <cdr:to>
      <cdr:x>0.93314</cdr:x>
      <cdr:y>0.85016</cdr:y>
    </cdr:to>
    <cdr:sp macro="" textlink="">
      <cdr:nvSpPr>
        <cdr:cNvPr id="13" name="テキスト ボックス 1"/>
        <cdr:cNvSpPr txBox="1"/>
      </cdr:nvSpPr>
      <cdr:spPr>
        <a:xfrm xmlns:a="http://schemas.openxmlformats.org/drawingml/2006/main">
          <a:off x="6351836" y="4215685"/>
          <a:ext cx="367606" cy="25025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200"/>
            <a:t>0</a:t>
          </a:r>
          <a:endParaRPr lang="ja-JP" altLang="en-US" sz="1200"/>
        </a:p>
      </cdr:txBody>
    </cdr:sp>
  </cdr:relSizeAnchor>
  <cdr:relSizeAnchor xmlns:cdr="http://schemas.openxmlformats.org/drawingml/2006/chartDrawing">
    <cdr:from>
      <cdr:x>0.45807</cdr:x>
      <cdr:y>0.9253</cdr:y>
    </cdr:from>
    <cdr:to>
      <cdr:x>0.54784</cdr:x>
      <cdr:y>0.97946</cdr:y>
    </cdr:to>
    <cdr:sp macro="" textlink="">
      <cdr:nvSpPr>
        <cdr:cNvPr id="14" name="テキスト ボックス 3"/>
        <cdr:cNvSpPr txBox="1"/>
      </cdr:nvSpPr>
      <cdr:spPr>
        <a:xfrm xmlns:a="http://schemas.openxmlformats.org/drawingml/2006/main">
          <a:off x="3298487" y="4860615"/>
          <a:ext cx="646425" cy="2845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b="0">
              <a:solidFill>
                <a:sysClr val="windowText" lastClr="000000"/>
              </a:solidFill>
            </a:rPr>
            <a:t>（年度）</a:t>
          </a:r>
          <a:endParaRPr kumimoji="1" lang="en-US" altLang="ja-JP" sz="1200" b="0">
            <a:solidFill>
              <a:sysClr val="windowText" lastClr="000000"/>
            </a:solidFill>
          </a:endParaRPr>
        </a:p>
      </cdr:txBody>
    </cdr:sp>
  </cdr:relSizeAnchor>
  <cdr:relSizeAnchor xmlns:cdr="http://schemas.openxmlformats.org/drawingml/2006/chartDrawing">
    <cdr:from>
      <cdr:x>0.15413</cdr:x>
      <cdr:y>0.78332</cdr:y>
    </cdr:from>
    <cdr:to>
      <cdr:x>0.87235</cdr:x>
      <cdr:y>0.83328</cdr:y>
    </cdr:to>
    <cdr:grpSp>
      <cdr:nvGrpSpPr>
        <cdr:cNvPr id="16" name="Group 14"/>
        <cdr:cNvGrpSpPr>
          <a:grpSpLocks xmlns:a="http://schemas.openxmlformats.org/drawingml/2006/main"/>
        </cdr:cNvGrpSpPr>
      </cdr:nvGrpSpPr>
      <cdr:grpSpPr bwMode="auto">
        <a:xfrm xmlns:a="http://schemas.openxmlformats.org/drawingml/2006/main">
          <a:off x="1109875" y="4111079"/>
          <a:ext cx="5171830" cy="262204"/>
          <a:chOff x="309354" y="1254171"/>
          <a:chExt cx="3413749" cy="58352"/>
        </a:xfrm>
      </cdr:grpSpPr>
      <cdr:pic>
        <cdr:nvPicPr>
          <cdr:cNvPr id="9" name="Picture 10"/>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9354" y="1254172"/>
            <a:ext cx="1516708" cy="58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0" name="Picture 1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826062" y="1254171"/>
            <a:ext cx="1516708" cy="58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1" name="Picture 1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207551" y="1254172"/>
            <a:ext cx="1515552" cy="58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userShapes>
</file>

<file path=xl/drawings/drawing9.xml><?xml version="1.0" encoding="utf-8"?>
<c:userShapes xmlns:c="http://schemas.openxmlformats.org/drawingml/2006/chart">
  <cdr:relSizeAnchor xmlns:cdr="http://schemas.openxmlformats.org/drawingml/2006/chartDrawing">
    <cdr:from>
      <cdr:x>0.17359</cdr:x>
      <cdr:y>0.0257</cdr:y>
    </cdr:from>
    <cdr:to>
      <cdr:x>0.84351</cdr:x>
      <cdr:y>0.09219</cdr:y>
    </cdr:to>
    <cdr:sp macro="" textlink="">
      <cdr:nvSpPr>
        <cdr:cNvPr id="3" name="テキスト ボックス 3"/>
        <cdr:cNvSpPr txBox="1"/>
      </cdr:nvSpPr>
      <cdr:spPr>
        <a:xfrm xmlns:a="http://schemas.openxmlformats.org/drawingml/2006/main">
          <a:off x="1248078" y="138762"/>
          <a:ext cx="4818050" cy="3590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600" b="1">
              <a:solidFill>
                <a:sysClr val="windowText" lastClr="000000"/>
              </a:solidFill>
              <a:latin typeface="+mn-lt"/>
            </a:rPr>
            <a:t>一人あたり</a:t>
          </a:r>
          <a:r>
            <a:rPr kumimoji="1" lang="en-US" altLang="ja-JP" sz="1600" b="1">
              <a:solidFill>
                <a:sysClr val="windowText" lastClr="000000"/>
              </a:solidFill>
              <a:latin typeface="+mn-lt"/>
            </a:rPr>
            <a:t>CO</a:t>
          </a:r>
          <a:r>
            <a:rPr kumimoji="1" lang="en-US" altLang="ja-JP" sz="1600" b="1" baseline="-25000">
              <a:solidFill>
                <a:sysClr val="windowText" lastClr="000000"/>
              </a:solidFill>
              <a:latin typeface="+mn-lt"/>
            </a:rPr>
            <a:t>2 </a:t>
          </a:r>
          <a:r>
            <a:rPr kumimoji="1" lang="ja-JP" altLang="en-US" sz="1600" b="1">
              <a:solidFill>
                <a:sysClr val="windowText" lastClr="000000"/>
              </a:solidFill>
              <a:latin typeface="+mn-lt"/>
            </a:rPr>
            <a:t>排出量 　</a:t>
          </a:r>
          <a:r>
            <a:rPr kumimoji="1" lang="en-US" altLang="ja-JP" sz="1600" b="1">
              <a:solidFill>
                <a:sysClr val="windowText" lastClr="000000"/>
              </a:solidFill>
              <a:latin typeface="+mn-lt"/>
            </a:rPr>
            <a:t>(</a:t>
          </a:r>
          <a:r>
            <a:rPr kumimoji="1" lang="ja-JP" altLang="en-US" sz="1600" b="1">
              <a:solidFill>
                <a:sysClr val="windowText" lastClr="000000"/>
              </a:solidFill>
              <a:latin typeface="+mn-lt"/>
            </a:rPr>
            <a:t>エネルギー起源</a:t>
          </a:r>
          <a:r>
            <a:rPr kumimoji="1" lang="en-US" altLang="ja-JP" sz="1600" b="1">
              <a:solidFill>
                <a:sysClr val="windowText" lastClr="000000"/>
              </a:solidFill>
              <a:latin typeface="+mn-lt"/>
            </a:rPr>
            <a:t>CO</a:t>
          </a:r>
          <a:r>
            <a:rPr kumimoji="1" lang="en-US" altLang="ja-JP" sz="1600" b="1" baseline="-25000">
              <a:solidFill>
                <a:sysClr val="windowText" lastClr="000000"/>
              </a:solidFill>
              <a:latin typeface="+mn-lt"/>
            </a:rPr>
            <a:t>2</a:t>
          </a:r>
          <a:r>
            <a:rPr kumimoji="1" lang="en-US" altLang="ja-JP" sz="1600" b="1">
              <a:solidFill>
                <a:sysClr val="windowText" lastClr="000000"/>
              </a:solidFill>
              <a:latin typeface="+mn-lt"/>
            </a:rPr>
            <a:t> </a:t>
          </a:r>
          <a:r>
            <a:rPr kumimoji="1" lang="ja-JP" altLang="en-US" sz="1600" b="1">
              <a:solidFill>
                <a:sysClr val="windowText" lastClr="000000"/>
              </a:solidFill>
              <a:latin typeface="+mn-lt"/>
            </a:rPr>
            <a:t>排出量</a:t>
          </a:r>
          <a:r>
            <a:rPr kumimoji="1" lang="en-US" altLang="ja-JP" sz="1600" b="1">
              <a:solidFill>
                <a:sysClr val="windowText" lastClr="000000"/>
              </a:solidFill>
              <a:latin typeface="+mn-lt"/>
            </a:rPr>
            <a:t>)</a:t>
          </a:r>
        </a:p>
      </cdr:txBody>
    </cdr:sp>
  </cdr:relSizeAnchor>
  <cdr:relSizeAnchor xmlns:cdr="http://schemas.openxmlformats.org/drawingml/2006/chartDrawing">
    <cdr:from>
      <cdr:x>0</cdr:x>
      <cdr:y>0.14075</cdr:y>
    </cdr:from>
    <cdr:to>
      <cdr:x>0</cdr:x>
      <cdr:y>0.14662</cdr:y>
    </cdr:to>
    <cdr:sp macro="" textlink="">
      <cdr:nvSpPr>
        <cdr:cNvPr id="7" name="テキスト ボックス 4"/>
        <cdr:cNvSpPr txBox="1"/>
      </cdr:nvSpPr>
      <cdr:spPr>
        <a:xfrm xmlns:a="http://schemas.openxmlformats.org/drawingml/2006/main" rot="16200000">
          <a:off x="-1317440" y="1988292"/>
          <a:ext cx="2955373" cy="3204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t>エネルギー起源</a:t>
          </a:r>
          <a:r>
            <a:rPr kumimoji="1" lang="en-US" altLang="ja-JP" sz="1100"/>
            <a:t>CO</a:t>
          </a:r>
          <a:r>
            <a:rPr kumimoji="1" lang="en-US" altLang="ja-JP" sz="700"/>
            <a:t>2</a:t>
          </a:r>
          <a:r>
            <a:rPr kumimoji="1" lang="ja-JP" altLang="en-US" sz="1100"/>
            <a:t>排出量</a:t>
          </a:r>
          <a:r>
            <a:rPr kumimoji="1" lang="en-US" altLang="ja-JP" sz="1100"/>
            <a:t>(Mt-CO</a:t>
          </a:r>
          <a:r>
            <a:rPr kumimoji="1" lang="en-US" altLang="ja-JP" sz="700"/>
            <a:t>2</a:t>
          </a:r>
          <a:r>
            <a:rPr kumimoji="1" lang="ja-JP" altLang="en-US" sz="1100"/>
            <a:t>、棒グラフ</a:t>
          </a:r>
          <a:r>
            <a:rPr kumimoji="1" lang="en-US" altLang="ja-JP" sz="1100"/>
            <a:t>)</a:t>
          </a:r>
          <a:r>
            <a:rPr kumimoji="1" lang="ja-JP" altLang="en-US" sz="1100"/>
            <a:t> </a:t>
          </a:r>
        </a:p>
      </cdr:txBody>
    </cdr:sp>
  </cdr:relSizeAnchor>
  <cdr:relSizeAnchor xmlns:cdr="http://schemas.openxmlformats.org/drawingml/2006/chartDrawing">
    <cdr:from>
      <cdr:x>0.0595</cdr:x>
      <cdr:y>0.80746</cdr:y>
    </cdr:from>
    <cdr:to>
      <cdr:x>0.14154</cdr:x>
      <cdr:y>0.87644</cdr:y>
    </cdr:to>
    <cdr:sp macro="" textlink="">
      <cdr:nvSpPr>
        <cdr:cNvPr id="11" name="テキスト ボックス 1"/>
        <cdr:cNvSpPr txBox="1"/>
      </cdr:nvSpPr>
      <cdr:spPr>
        <a:xfrm xmlns:a="http://schemas.openxmlformats.org/drawingml/2006/main">
          <a:off x="424902" y="4357644"/>
          <a:ext cx="585360" cy="37378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200"/>
            <a:t>0</a:t>
          </a:r>
          <a:endParaRPr lang="ja-JP" altLang="en-US" sz="1200"/>
        </a:p>
      </cdr:txBody>
    </cdr:sp>
  </cdr:relSizeAnchor>
  <cdr:relSizeAnchor xmlns:cdr="http://schemas.openxmlformats.org/drawingml/2006/chartDrawing">
    <cdr:from>
      <cdr:x>0.88257</cdr:x>
      <cdr:y>0.80564</cdr:y>
    </cdr:from>
    <cdr:to>
      <cdr:x>0.94734</cdr:x>
      <cdr:y>0.87056</cdr:y>
    </cdr:to>
    <cdr:sp macro="" textlink="">
      <cdr:nvSpPr>
        <cdr:cNvPr id="12" name="テキスト ボックス 1"/>
        <cdr:cNvSpPr txBox="1"/>
      </cdr:nvSpPr>
      <cdr:spPr>
        <a:xfrm xmlns:a="http://schemas.openxmlformats.org/drawingml/2006/main">
          <a:off x="6426726" y="4232075"/>
          <a:ext cx="471647" cy="34102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200"/>
            <a:t>0</a:t>
          </a:r>
          <a:endParaRPr lang="ja-JP" altLang="en-US" sz="1200"/>
        </a:p>
      </cdr:txBody>
    </cdr:sp>
  </cdr:relSizeAnchor>
  <cdr:relSizeAnchor xmlns:cdr="http://schemas.openxmlformats.org/drawingml/2006/chartDrawing">
    <cdr:from>
      <cdr:x>0.48097</cdr:x>
      <cdr:y>0.9264</cdr:y>
    </cdr:from>
    <cdr:to>
      <cdr:x>0.57074</cdr:x>
      <cdr:y>0.98056</cdr:y>
    </cdr:to>
    <cdr:sp macro="" textlink="">
      <cdr:nvSpPr>
        <cdr:cNvPr id="13" name="テキスト ボックス 3"/>
        <cdr:cNvSpPr txBox="1"/>
      </cdr:nvSpPr>
      <cdr:spPr>
        <a:xfrm xmlns:a="http://schemas.openxmlformats.org/drawingml/2006/main">
          <a:off x="3502388" y="4866429"/>
          <a:ext cx="653693" cy="2845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b="0">
              <a:solidFill>
                <a:sysClr val="windowText" lastClr="000000"/>
              </a:solidFill>
            </a:rPr>
            <a:t>（年度）</a:t>
          </a:r>
          <a:endParaRPr kumimoji="1" lang="en-US" altLang="ja-JP" sz="1200" b="0">
            <a:solidFill>
              <a:sysClr val="windowText" lastClr="000000"/>
            </a:solidFill>
          </a:endParaRPr>
        </a:p>
      </cdr:txBody>
    </cdr:sp>
  </cdr:relSizeAnchor>
  <cdr:relSizeAnchor xmlns:cdr="http://schemas.openxmlformats.org/drawingml/2006/chartDrawing">
    <cdr:from>
      <cdr:x>0.89509</cdr:x>
      <cdr:y>0.13708</cdr:y>
    </cdr:from>
    <cdr:to>
      <cdr:x>0.97727</cdr:x>
      <cdr:y>0.82042</cdr:y>
    </cdr:to>
    <cdr:sp macro="" textlink="">
      <cdr:nvSpPr>
        <cdr:cNvPr id="14" name="テキスト ボックス 3"/>
        <cdr:cNvSpPr txBox="1"/>
      </cdr:nvSpPr>
      <cdr:spPr>
        <a:xfrm xmlns:a="http://schemas.openxmlformats.org/drawingml/2006/main" rot="5400000">
          <a:off x="5022307" y="2215698"/>
          <a:ext cx="3589610" cy="5984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一人あたり</a:t>
          </a:r>
          <a:r>
            <a:rPr kumimoji="1" lang="en-US" altLang="ja-JP" sz="1200"/>
            <a:t>CO</a:t>
          </a:r>
          <a:r>
            <a:rPr kumimoji="1" lang="en-US" altLang="ja-JP" sz="1200" baseline="-25000"/>
            <a:t>2</a:t>
          </a:r>
          <a:r>
            <a:rPr kumimoji="1" lang="en-US" altLang="ja-JP" sz="1200"/>
            <a:t> </a:t>
          </a:r>
          <a:r>
            <a:rPr kumimoji="1" lang="ja-JP" altLang="en-US" sz="1200"/>
            <a:t>排出量　（トン</a:t>
          </a:r>
          <a:r>
            <a:rPr kumimoji="1" lang="en-US" altLang="ja-JP" sz="1200"/>
            <a:t>CO</a:t>
          </a:r>
          <a:r>
            <a:rPr kumimoji="1" lang="en-US" altLang="ja-JP" sz="1200" baseline="-25000"/>
            <a:t>2</a:t>
          </a:r>
          <a:r>
            <a:rPr kumimoji="1" lang="en-US" altLang="ja-JP" sz="1200"/>
            <a:t> /</a:t>
          </a:r>
          <a:r>
            <a:rPr kumimoji="1" lang="ja-JP" altLang="en-US" sz="1200"/>
            <a:t>人、折れ線グラフ） </a:t>
          </a:r>
        </a:p>
      </cdr:txBody>
    </cdr:sp>
  </cdr:relSizeAnchor>
  <cdr:relSizeAnchor xmlns:cdr="http://schemas.openxmlformats.org/drawingml/2006/chartDrawing">
    <cdr:from>
      <cdr:x>0.01672</cdr:x>
      <cdr:y>0.09837</cdr:y>
    </cdr:from>
    <cdr:to>
      <cdr:x>0.06422</cdr:x>
      <cdr:y>0.80445</cdr:y>
    </cdr:to>
    <cdr:sp macro="" textlink="">
      <cdr:nvSpPr>
        <cdr:cNvPr id="17" name="テキスト ボックス 4"/>
        <cdr:cNvSpPr txBox="1"/>
      </cdr:nvSpPr>
      <cdr:spPr>
        <a:xfrm xmlns:a="http://schemas.openxmlformats.org/drawingml/2006/main" rot="16200000">
          <a:off x="-1559841" y="2198325"/>
          <a:ext cx="3709076" cy="3458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エネルギー起源</a:t>
          </a:r>
          <a:r>
            <a:rPr kumimoji="1" lang="en-US" altLang="ja-JP" sz="1200"/>
            <a:t>CO</a:t>
          </a:r>
          <a:r>
            <a:rPr kumimoji="1" lang="en-US" altLang="ja-JP" sz="1200" baseline="-25000"/>
            <a:t>2</a:t>
          </a:r>
          <a:r>
            <a:rPr kumimoji="1" lang="en-US" altLang="ja-JP" sz="1200"/>
            <a:t> </a:t>
          </a:r>
          <a:r>
            <a:rPr kumimoji="1" lang="ja-JP" altLang="en-US" sz="1200"/>
            <a:t>排出量　（百万トン</a:t>
          </a:r>
          <a:r>
            <a:rPr kumimoji="1" lang="en-US" altLang="ja-JP" sz="1200"/>
            <a:t>CO</a:t>
          </a:r>
          <a:r>
            <a:rPr kumimoji="1" lang="en-US" altLang="ja-JP" sz="1200" baseline="-25000"/>
            <a:t>2</a:t>
          </a:r>
          <a:r>
            <a:rPr kumimoji="1" lang="en-US" altLang="ja-JP" sz="1200"/>
            <a:t> </a:t>
          </a:r>
          <a:r>
            <a:rPr kumimoji="1" lang="ja-JP" altLang="en-US" sz="1200"/>
            <a:t>、棒グラフ） </a:t>
          </a:r>
        </a:p>
      </cdr:txBody>
    </cdr:sp>
  </cdr:relSizeAnchor>
  <cdr:relSizeAnchor xmlns:cdr="http://schemas.openxmlformats.org/drawingml/2006/chartDrawing">
    <cdr:from>
      <cdr:x>0.15061</cdr:x>
      <cdr:y>0.77153</cdr:y>
    </cdr:from>
    <cdr:to>
      <cdr:x>0.86756</cdr:x>
      <cdr:y>0.81859</cdr:y>
    </cdr:to>
    <cdr:grpSp>
      <cdr:nvGrpSpPr>
        <cdr:cNvPr id="16" name="Group 14"/>
        <cdr:cNvGrpSpPr>
          <a:grpSpLocks xmlns:a="http://schemas.openxmlformats.org/drawingml/2006/main"/>
        </cdr:cNvGrpSpPr>
      </cdr:nvGrpSpPr>
      <cdr:grpSpPr bwMode="auto">
        <a:xfrm xmlns:a="http://schemas.openxmlformats.org/drawingml/2006/main">
          <a:off x="1096004" y="4049202"/>
          <a:ext cx="5217317" cy="246983"/>
          <a:chOff x="0" y="0"/>
          <a:chExt cx="5326872" cy="103532"/>
        </a:xfrm>
      </cdr:grpSpPr>
      <cdr:pic>
        <cdr:nvPicPr>
          <cdr:cNvPr id="8" name="Picture 10"/>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366697" y="0"/>
            <a:ext cx="2366697"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0" name="Picture 1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961979" y="0"/>
            <a:ext cx="2364893" cy="10353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2:C29"/>
  <sheetViews>
    <sheetView tabSelected="1" zoomScaleNormal="100" zoomScaleSheetLayoutView="100" workbookViewId="0"/>
  </sheetViews>
  <sheetFormatPr defaultColWidth="9" defaultRowHeight="13.8"/>
  <cols>
    <col min="1" max="1" width="2.88671875" style="583" customWidth="1"/>
    <col min="2" max="2" width="42.77734375" style="583" bestFit="1" customWidth="1"/>
    <col min="3" max="3" width="65.77734375" style="583" customWidth="1"/>
    <col min="4" max="16384" width="9" style="583"/>
  </cols>
  <sheetData>
    <row r="2" spans="2:3" ht="20.399999999999999">
      <c r="B2" s="584" t="s">
        <v>496</v>
      </c>
    </row>
    <row r="3" spans="2:3">
      <c r="C3" s="585">
        <v>41744</v>
      </c>
    </row>
    <row r="4" spans="2:3">
      <c r="C4" s="586" t="s">
        <v>155</v>
      </c>
    </row>
    <row r="5" spans="2:3">
      <c r="C5" s="587" t="s">
        <v>145</v>
      </c>
    </row>
    <row r="6" spans="2:3">
      <c r="C6" s="587"/>
    </row>
    <row r="7" spans="2:3" ht="18" customHeight="1">
      <c r="B7" s="588" t="s">
        <v>156</v>
      </c>
      <c r="C7" s="588" t="s">
        <v>157</v>
      </c>
    </row>
    <row r="8" spans="2:3" ht="18" customHeight="1">
      <c r="B8" s="589" t="s">
        <v>58</v>
      </c>
      <c r="C8" s="590" t="s">
        <v>158</v>
      </c>
    </row>
    <row r="9" spans="2:3" ht="18" customHeight="1">
      <c r="B9" s="991" t="s">
        <v>503</v>
      </c>
      <c r="C9" s="593" t="s">
        <v>450</v>
      </c>
    </row>
    <row r="10" spans="2:3" ht="18" customHeight="1">
      <c r="B10" s="991" t="s">
        <v>34</v>
      </c>
      <c r="C10" s="590" t="s">
        <v>441</v>
      </c>
    </row>
    <row r="11" spans="2:3" ht="18" customHeight="1">
      <c r="B11" s="991" t="s">
        <v>59</v>
      </c>
      <c r="C11" s="590" t="s">
        <v>436</v>
      </c>
    </row>
    <row r="12" spans="2:3" ht="18" customHeight="1">
      <c r="B12" s="991" t="s">
        <v>60</v>
      </c>
      <c r="C12" s="590" t="s">
        <v>437</v>
      </c>
    </row>
    <row r="13" spans="2:3" ht="18" customHeight="1">
      <c r="B13" s="991" t="s">
        <v>61</v>
      </c>
      <c r="C13" s="590" t="s">
        <v>438</v>
      </c>
    </row>
    <row r="14" spans="2:3" ht="18" customHeight="1">
      <c r="B14" s="991" t="s">
        <v>62</v>
      </c>
      <c r="C14" s="589" t="s">
        <v>439</v>
      </c>
    </row>
    <row r="15" spans="2:3" ht="18" customHeight="1">
      <c r="B15" s="991" t="s">
        <v>83</v>
      </c>
      <c r="C15" s="589" t="s">
        <v>440</v>
      </c>
    </row>
    <row r="16" spans="2:3" ht="18" customHeight="1">
      <c r="B16" s="991" t="s">
        <v>63</v>
      </c>
      <c r="C16" s="590" t="s">
        <v>442</v>
      </c>
    </row>
    <row r="17" spans="2:3" ht="18" customHeight="1">
      <c r="B17" s="991" t="s">
        <v>64</v>
      </c>
      <c r="C17" s="589" t="s">
        <v>169</v>
      </c>
    </row>
    <row r="18" spans="2:3" ht="18" customHeight="1">
      <c r="B18" s="991" t="s">
        <v>574</v>
      </c>
      <c r="C18" s="589" t="s">
        <v>575</v>
      </c>
    </row>
    <row r="19" spans="2:3" ht="18" customHeight="1">
      <c r="B19" s="991" t="s">
        <v>35</v>
      </c>
      <c r="C19" s="590" t="s">
        <v>443</v>
      </c>
    </row>
    <row r="20" spans="2:3" ht="18" customHeight="1">
      <c r="B20" s="991" t="s">
        <v>36</v>
      </c>
      <c r="C20" s="590" t="s">
        <v>444</v>
      </c>
    </row>
    <row r="21" spans="2:3" ht="18" customHeight="1">
      <c r="B21" s="991" t="s">
        <v>37</v>
      </c>
      <c r="C21" s="590" t="s">
        <v>445</v>
      </c>
    </row>
    <row r="22" spans="2:3" ht="18" customHeight="1">
      <c r="B22" s="991" t="s">
        <v>38</v>
      </c>
      <c r="C22" s="590" t="s">
        <v>446</v>
      </c>
    </row>
    <row r="23" spans="2:3" ht="18" customHeight="1">
      <c r="B23" s="991" t="s">
        <v>39</v>
      </c>
      <c r="C23" s="590" t="s">
        <v>447</v>
      </c>
    </row>
    <row r="24" spans="2:3" ht="18" customHeight="1">
      <c r="B24" s="991" t="s">
        <v>40</v>
      </c>
      <c r="C24" s="590" t="s">
        <v>448</v>
      </c>
    </row>
    <row r="25" spans="2:3" ht="18" customHeight="1">
      <c r="B25" s="991" t="s">
        <v>504</v>
      </c>
      <c r="C25" s="589" t="s">
        <v>164</v>
      </c>
    </row>
    <row r="26" spans="2:3" ht="18" customHeight="1">
      <c r="B26" s="991" t="s">
        <v>505</v>
      </c>
      <c r="C26" s="589" t="s">
        <v>165</v>
      </c>
    </row>
    <row r="27" spans="2:3" ht="18" customHeight="1">
      <c r="B27" s="991" t="s">
        <v>493</v>
      </c>
      <c r="C27" s="990" t="s">
        <v>535</v>
      </c>
    </row>
    <row r="28" spans="2:3" ht="18" customHeight="1">
      <c r="B28" s="991" t="s">
        <v>506</v>
      </c>
      <c r="C28" s="990" t="s">
        <v>536</v>
      </c>
    </row>
    <row r="29" spans="2:3" ht="30">
      <c r="B29" s="992" t="s">
        <v>507</v>
      </c>
      <c r="C29" s="591" t="s">
        <v>467</v>
      </c>
    </row>
  </sheetData>
  <phoneticPr fontId="9"/>
  <hyperlinks>
    <hyperlink ref="C5" r:id="rId1"/>
    <hyperlink ref="B9" location="'0.1 計量単位'!A1" display="0.1 計量単位"/>
    <hyperlink ref="B10" location="'1.Total'!A1" display="1.Total"/>
    <hyperlink ref="B11" location="'2.CO2-Sector'!A1" display="2.CO2-Sector"/>
    <hyperlink ref="B12" location="'3.Allocated_CO2-Sector'!A1" display="3.Allocated_CO2-Sector"/>
    <hyperlink ref="B13" location="'4.Allocated_CO2-Sector (detail)'!A1" display="4.Allocated_CO2-Sector (detail)"/>
    <hyperlink ref="B14" location="'5.CO2-capita'!A1" display="5.CO2-capita"/>
    <hyperlink ref="B15" location="'6.CO2-GDP'!A1" display="6.CO2-GDP"/>
    <hyperlink ref="B16" location="'7.CO2-Source'!A1" display="7.CO2-Source"/>
    <hyperlink ref="B17" location="'8.CO2-Share-KPBY'!A1" display="8.CO2-Share-KPBY"/>
    <hyperlink ref="B18" location="'9.CO2-Share-2012'!A1" display="9.CO2-Share-2010"/>
    <hyperlink ref="B19" location="'10.CO2-bunker'!A1" display="10.CO2-bunker"/>
    <hyperlink ref="B20" location="'11.CH4'!A1" display="11.CH4"/>
    <hyperlink ref="B21" location="'12.CH4_detail'!A1" display="12.CH4_detail"/>
    <hyperlink ref="B22" location="'13.N2O'!A1" display="13.N2O"/>
    <hyperlink ref="B23" location="'14.N2O_detail'!A1" display="14.N2O_detail"/>
    <hyperlink ref="B24" location="'15.F-gas'!A1" display="15.F-gas"/>
    <hyperlink ref="B25" location="'16.家庭におけるCO2排出量（世帯あたり）'!A1" display="16.家庭におけるCO2排出量（世帯あたり）"/>
    <hyperlink ref="B26" location="'17.家庭におけるCO2排出量（一人あたり）'!A1" display="17.家庭におけるCO2排出量（一人あたり）"/>
    <hyperlink ref="B27" location="'18.KP-LULUCF'!A1" display="18.KP-LULUCF"/>
    <hyperlink ref="B28" location="'19.KP約束達成状況'!A1" display="19.KP約束達成状況"/>
    <hyperlink ref="B29" location="'【参考】CRF-CO2'!A1" display="【参考】CRF-CO2"/>
  </hyperlinks>
  <pageMargins left="0.78740157480314965" right="0.78740157480314965" top="0.98425196850393704" bottom="0.98425196850393704" header="0.51181102362204722" footer="0.51181102362204722"/>
  <pageSetup paperSize="9" scale="98" orientation="landscape" r:id="rId2"/>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17"/>
  <sheetViews>
    <sheetView zoomScaleNormal="100" workbookViewId="0"/>
  </sheetViews>
  <sheetFormatPr defaultColWidth="9" defaultRowHeight="15.6"/>
  <cols>
    <col min="1" max="1" width="1.6640625" style="272" customWidth="1"/>
    <col min="2" max="2" width="16.109375" style="272" bestFit="1" customWidth="1"/>
    <col min="3" max="4" width="11.6640625" style="272" customWidth="1"/>
    <col min="5" max="5" width="11.6640625" style="273" customWidth="1"/>
    <col min="6" max="6" width="11.6640625" style="272" customWidth="1"/>
    <col min="7" max="16384" width="9" style="272"/>
  </cols>
  <sheetData>
    <row r="1" spans="1:9" s="619" customFormat="1" ht="24" customHeight="1">
      <c r="A1" s="634" t="s">
        <v>192</v>
      </c>
    </row>
    <row r="2" spans="1:9" ht="13.2">
      <c r="C2" s="11"/>
      <c r="E2" s="272"/>
    </row>
    <row r="3" spans="1:9" s="13" customFormat="1" ht="14.4" thickBot="1">
      <c r="D3" s="958"/>
    </row>
    <row r="4" spans="1:9" s="13" customFormat="1" ht="29.4">
      <c r="B4" s="613"/>
      <c r="C4" s="618" t="s">
        <v>483</v>
      </c>
      <c r="D4" s="615" t="s">
        <v>484</v>
      </c>
      <c r="E4" s="614" t="s">
        <v>181</v>
      </c>
      <c r="F4" s="615" t="s">
        <v>182</v>
      </c>
      <c r="I4" s="616"/>
    </row>
    <row r="5" spans="1:9" s="1" customFormat="1" ht="15" customHeight="1">
      <c r="B5" s="620" t="s">
        <v>183</v>
      </c>
      <c r="C5" s="621">
        <f>'2.CO2-Sector'!$Z$6</f>
        <v>317760.47818417859</v>
      </c>
      <c r="D5" s="622">
        <f>'3.Allocated_CO2-Sector'!$Z$6</f>
        <v>67857.730006447207</v>
      </c>
      <c r="E5" s="623">
        <f t="shared" ref="E5:F12" si="0">C5/C$13</f>
        <v>0.2777312146404276</v>
      </c>
      <c r="F5" s="624">
        <f>D5/D$13</f>
        <v>5.9309483309970476E-2</v>
      </c>
      <c r="I5" s="625"/>
    </row>
    <row r="6" spans="1:9" s="1" customFormat="1" ht="15" customHeight="1">
      <c r="B6" s="620" t="s">
        <v>184</v>
      </c>
      <c r="C6" s="621">
        <f>'2.CO2-Sector'!$Z$11</f>
        <v>389990.9721001921</v>
      </c>
      <c r="D6" s="622">
        <f>'3.Allocated_CO2-Sector'!$Z$10</f>
        <v>482111.76402992208</v>
      </c>
      <c r="E6" s="623">
        <f t="shared" si="0"/>
        <v>0.34086261135787904</v>
      </c>
      <c r="F6" s="624">
        <f t="shared" si="0"/>
        <v>0.42137866414859992</v>
      </c>
      <c r="I6" s="626"/>
    </row>
    <row r="7" spans="1:9" s="1" customFormat="1" ht="15" customHeight="1">
      <c r="B7" s="620" t="s">
        <v>185</v>
      </c>
      <c r="C7" s="621">
        <f>'2.CO2-Sector'!$Z$28</f>
        <v>211053.69277127297</v>
      </c>
      <c r="D7" s="622">
        <f>'3.Allocated_CO2-Sector'!$Z$27</f>
        <v>217371.30450071915</v>
      </c>
      <c r="E7" s="623">
        <f t="shared" si="0"/>
        <v>0.18446661077133222</v>
      </c>
      <c r="F7" s="624">
        <f t="shared" si="0"/>
        <v>0.18998837354457654</v>
      </c>
      <c r="H7" s="625"/>
      <c r="I7" s="626"/>
    </row>
    <row r="8" spans="1:9" s="1" customFormat="1" ht="15" customHeight="1">
      <c r="B8" s="620" t="s">
        <v>186</v>
      </c>
      <c r="C8" s="621">
        <f>'2.CO2-Sector'!$Z$35</f>
        <v>83602.42911544416</v>
      </c>
      <c r="D8" s="622">
        <f>'3.Allocated_CO2-Sector'!$Z$34</f>
        <v>164291.9038827403</v>
      </c>
      <c r="E8" s="623">
        <f t="shared" si="0"/>
        <v>7.3070774307132311E-2</v>
      </c>
      <c r="F8" s="624">
        <f t="shared" si="0"/>
        <v>0.14359554807346001</v>
      </c>
      <c r="H8" s="626"/>
      <c r="I8" s="626"/>
    </row>
    <row r="9" spans="1:9" s="1" customFormat="1" ht="15" customHeight="1">
      <c r="B9" s="620" t="s">
        <v>187</v>
      </c>
      <c r="C9" s="621">
        <f>'2.CO2-Sector'!$Z$34</f>
        <v>56668.294375382</v>
      </c>
      <c r="D9" s="622">
        <f>'3.Allocated_CO2-Sector'!$Z$33</f>
        <v>127443.16412664075</v>
      </c>
      <c r="E9" s="623">
        <f t="shared" si="0"/>
        <v>4.9529615257419959E-2</v>
      </c>
      <c r="F9" s="624">
        <f t="shared" si="0"/>
        <v>0.11138875725758408</v>
      </c>
      <c r="H9" s="626"/>
      <c r="I9" s="626"/>
    </row>
    <row r="10" spans="1:9" s="1" customFormat="1" ht="15" customHeight="1">
      <c r="B10" s="620" t="s">
        <v>188</v>
      </c>
      <c r="C10" s="621">
        <f>'2.CO2-Sector'!$Z$37</f>
        <v>62318.392436324706</v>
      </c>
      <c r="D10" s="622">
        <f>'3.Allocated_CO2-Sector'!$Z$36</f>
        <v>62318.392436324706</v>
      </c>
      <c r="E10" s="623">
        <f t="shared" si="0"/>
        <v>5.4467953109472181E-2</v>
      </c>
      <c r="F10" s="624">
        <f t="shared" si="0"/>
        <v>5.4467953109472188E-2</v>
      </c>
      <c r="H10" s="625"/>
      <c r="I10" s="625"/>
    </row>
    <row r="11" spans="1:9" s="1" customFormat="1" ht="15" customHeight="1">
      <c r="B11" s="620" t="s">
        <v>189</v>
      </c>
      <c r="C11" s="621">
        <f>'2.CO2-Sector'!$Z$47</f>
        <v>22698.626297625098</v>
      </c>
      <c r="D11" s="622">
        <f>'3.Allocated_CO2-Sector'!$Z$46</f>
        <v>22698.626297625098</v>
      </c>
      <c r="E11" s="623">
        <f t="shared" si="0"/>
        <v>1.9839210616540589E-2</v>
      </c>
      <c r="F11" s="624">
        <f t="shared" si="0"/>
        <v>1.9839210616540596E-2</v>
      </c>
      <c r="H11" s="626"/>
      <c r="I11" s="626"/>
    </row>
    <row r="12" spans="1:9" s="1" customFormat="1" ht="15" customHeight="1" thickBot="1">
      <c r="B12" s="627" t="s">
        <v>190</v>
      </c>
      <c r="C12" s="628">
        <f>'2.CO2-Sector'!$Z$36</f>
        <v>36.623516695699998</v>
      </c>
      <c r="D12" s="629">
        <f>'3.Allocated_CO2-Sector'!$Z$35</f>
        <v>36.623516695699998</v>
      </c>
      <c r="E12" s="630">
        <f t="shared" si="0"/>
        <v>3.2009939796242358E-5</v>
      </c>
      <c r="F12" s="631">
        <f t="shared" si="0"/>
        <v>3.2009939796242365E-5</v>
      </c>
      <c r="H12" s="626"/>
      <c r="I12" s="626"/>
    </row>
    <row r="13" spans="1:9" s="1" customFormat="1" ht="15" customHeight="1" thickBot="1">
      <c r="B13" s="215" t="s">
        <v>191</v>
      </c>
      <c r="C13" s="632">
        <f>SUM(C5:C12)</f>
        <v>1144129.5087971152</v>
      </c>
      <c r="D13" s="633">
        <f>SUM(D5:D12)</f>
        <v>1144129.5087971149</v>
      </c>
      <c r="E13" s="248"/>
      <c r="F13" s="248"/>
    </row>
    <row r="14" spans="1:9" ht="13.8">
      <c r="B14" s="609"/>
      <c r="C14" s="609"/>
      <c r="D14" s="609"/>
      <c r="E14" s="609"/>
      <c r="F14" s="609"/>
    </row>
    <row r="15" spans="1:9" ht="13.8">
      <c r="B15" s="617" t="s">
        <v>24</v>
      </c>
      <c r="C15" s="609"/>
      <c r="D15" s="609"/>
      <c r="E15" s="609"/>
      <c r="F15" s="609"/>
    </row>
    <row r="16" spans="1:9" ht="13.8">
      <c r="B16" s="617" t="s">
        <v>584</v>
      </c>
      <c r="C16" s="609"/>
      <c r="D16" s="609"/>
      <c r="E16" s="609"/>
      <c r="F16" s="609"/>
    </row>
    <row r="17" spans="2:6" ht="13.8">
      <c r="B17" s="617" t="s">
        <v>25</v>
      </c>
      <c r="C17" s="609"/>
      <c r="D17" s="609"/>
      <c r="E17" s="609"/>
      <c r="F17" s="609"/>
    </row>
  </sheetData>
  <phoneticPr fontId="9"/>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pageSetUpPr fitToPage="1"/>
  </sheetPr>
  <dimension ref="A1:I17"/>
  <sheetViews>
    <sheetView zoomScaleNormal="100" workbookViewId="0"/>
  </sheetViews>
  <sheetFormatPr defaultColWidth="9" defaultRowHeight="15.6"/>
  <cols>
    <col min="1" max="1" width="1.6640625" style="272" customWidth="1"/>
    <col min="2" max="2" width="16.109375" style="272" customWidth="1"/>
    <col min="3" max="4" width="11.6640625" style="272" customWidth="1"/>
    <col min="5" max="5" width="11.6640625" style="273" customWidth="1"/>
    <col min="6" max="6" width="11.6640625" style="272" customWidth="1"/>
    <col min="7" max="16384" width="9" style="272"/>
  </cols>
  <sheetData>
    <row r="1" spans="1:9" s="619" customFormat="1" ht="24" customHeight="1">
      <c r="A1" s="595" t="s">
        <v>499</v>
      </c>
    </row>
    <row r="2" spans="1:9" ht="13.2">
      <c r="E2" s="272"/>
    </row>
    <row r="3" spans="1:9" ht="13.8" thickBot="1">
      <c r="D3" s="959"/>
      <c r="E3" s="272"/>
    </row>
    <row r="4" spans="1:9" s="13" customFormat="1" ht="29.4">
      <c r="B4" s="613"/>
      <c r="C4" s="618" t="s">
        <v>483</v>
      </c>
      <c r="D4" s="615" t="s">
        <v>484</v>
      </c>
      <c r="E4" s="614" t="s">
        <v>181</v>
      </c>
      <c r="F4" s="615" t="s">
        <v>182</v>
      </c>
    </row>
    <row r="5" spans="1:9" s="1" customFormat="1" ht="15" customHeight="1">
      <c r="B5" s="620" t="s">
        <v>183</v>
      </c>
      <c r="C5" s="621">
        <f>'2.CO2-Sector'!$AW$6</f>
        <v>503569.45164891577</v>
      </c>
      <c r="D5" s="622">
        <f>'3.Allocated_CO2-Sector'!$AW$6</f>
        <v>87805.307986018015</v>
      </c>
      <c r="E5" s="623">
        <f>C5/C$13</f>
        <v>0.39476734787233814</v>
      </c>
      <c r="F5" s="624">
        <f t="shared" ref="E5:F12" si="0">D5/D$13</f>
        <v>6.8833938296401415E-2</v>
      </c>
    </row>
    <row r="6" spans="1:9" s="1" customFormat="1" ht="15" customHeight="1">
      <c r="B6" s="620" t="s">
        <v>184</v>
      </c>
      <c r="C6" s="621">
        <f>'2.CO2-Sector'!$AW$11</f>
        <v>336927.85959325108</v>
      </c>
      <c r="D6" s="622">
        <f>'3.Allocated_CO2-Sector'!$AW$10</f>
        <v>417545.37644912745</v>
      </c>
      <c r="E6" s="623">
        <f t="shared" si="0"/>
        <v>0.26413063207150883</v>
      </c>
      <c r="F6" s="624">
        <f t="shared" si="0"/>
        <v>0.32732978606513924</v>
      </c>
    </row>
    <row r="7" spans="1:9" s="1" customFormat="1" ht="15" customHeight="1">
      <c r="B7" s="620" t="s">
        <v>185</v>
      </c>
      <c r="C7" s="621">
        <f>'2.CO2-Sector'!$AW$28</f>
        <v>217308.55577704863</v>
      </c>
      <c r="D7" s="622">
        <f>'3.Allocated_CO2-Sector'!$AW$27</f>
        <v>226341.63080778709</v>
      </c>
      <c r="E7" s="623">
        <f t="shared" si="0"/>
        <v>0.17035648598851669</v>
      </c>
      <c r="F7" s="624">
        <f t="shared" si="0"/>
        <v>0.17743785889813196</v>
      </c>
      <c r="H7" s="625"/>
      <c r="I7" s="626"/>
    </row>
    <row r="8" spans="1:9" s="1" customFormat="1" ht="15" customHeight="1">
      <c r="B8" s="620" t="s">
        <v>186</v>
      </c>
      <c r="C8" s="621">
        <f>'2.CO2-Sector'!$AW$35</f>
        <v>91425.753738747866</v>
      </c>
      <c r="D8" s="622">
        <f>'3.Allocated_CO2-Sector'!$AW$34</f>
        <v>272369.36683937541</v>
      </c>
      <c r="E8" s="623">
        <f t="shared" si="0"/>
        <v>7.1672144155078638E-2</v>
      </c>
      <c r="F8" s="624">
        <f t="shared" si="0"/>
        <v>0.21352076111203813</v>
      </c>
      <c r="H8" s="626"/>
      <c r="I8" s="626"/>
    </row>
    <row r="9" spans="1:9" s="1" customFormat="1" ht="15" customHeight="1">
      <c r="B9" s="620" t="s">
        <v>187</v>
      </c>
      <c r="C9" s="621">
        <f>'2.CO2-Sector'!$AW$34</f>
        <v>58324.27350878164</v>
      </c>
      <c r="D9" s="622">
        <f>'3.Allocated_CO2-Sector'!$AW$33</f>
        <v>203494.21218443711</v>
      </c>
      <c r="E9" s="623">
        <f t="shared" si="0"/>
        <v>4.5722628118623626E-2</v>
      </c>
      <c r="F9" s="624">
        <f t="shared" si="0"/>
        <v>0.15952689383435525</v>
      </c>
      <c r="H9" s="626"/>
      <c r="I9" s="626"/>
    </row>
    <row r="10" spans="1:9" s="1" customFormat="1" ht="15" customHeight="1">
      <c r="B10" s="620" t="s">
        <v>188</v>
      </c>
      <c r="C10" s="621">
        <f>'2.CO2-Sector'!$AW$37</f>
        <v>41495.862946100278</v>
      </c>
      <c r="D10" s="622">
        <f>'3.Allocated_CO2-Sector'!$AW$36</f>
        <v>41495.862946100278</v>
      </c>
      <c r="E10" s="623">
        <f t="shared" si="0"/>
        <v>3.2530193619304121E-2</v>
      </c>
      <c r="F10" s="624">
        <f t="shared" si="0"/>
        <v>3.2530193619304121E-2</v>
      </c>
      <c r="H10" s="625"/>
      <c r="I10" s="625"/>
    </row>
    <row r="11" spans="1:9" s="1" customFormat="1" ht="15" customHeight="1">
      <c r="B11" s="620" t="s">
        <v>189</v>
      </c>
      <c r="C11" s="621">
        <f>'2.CO2-Sector'!$AW$47</f>
        <v>26527.234057446949</v>
      </c>
      <c r="D11" s="622">
        <f>'3.Allocated_CO2-Sector'!$AW$46</f>
        <v>26527.234057446949</v>
      </c>
      <c r="E11" s="623">
        <f t="shared" si="0"/>
        <v>2.0795713085765461E-2</v>
      </c>
      <c r="F11" s="624">
        <f t="shared" si="0"/>
        <v>2.0795713085765461E-2</v>
      </c>
      <c r="H11" s="626"/>
      <c r="I11" s="626"/>
    </row>
    <row r="12" spans="1:9" s="1" customFormat="1" ht="15" customHeight="1" thickBot="1">
      <c r="B12" s="627" t="s">
        <v>190</v>
      </c>
      <c r="C12" s="628">
        <f>'2.CO2-Sector'!$AW$36</f>
        <v>31.705417222600005</v>
      </c>
      <c r="D12" s="629">
        <f>'3.Allocated_CO2-Sector'!$AW$35</f>
        <v>31.705417222600005</v>
      </c>
      <c r="E12" s="630">
        <f t="shared" si="0"/>
        <v>2.4855088864441256E-5</v>
      </c>
      <c r="F12" s="631">
        <f t="shared" si="0"/>
        <v>2.4855088864441256E-5</v>
      </c>
      <c r="H12" s="626"/>
      <c r="I12" s="626"/>
    </row>
    <row r="13" spans="1:9" s="1" customFormat="1" ht="15" customHeight="1" thickBot="1">
      <c r="B13" s="215" t="s">
        <v>191</v>
      </c>
      <c r="C13" s="632">
        <f>SUM(C5:C12)</f>
        <v>1275610.6966875149</v>
      </c>
      <c r="D13" s="633">
        <f>SUM(D5:D12)</f>
        <v>1275610.6966875149</v>
      </c>
      <c r="E13" s="248"/>
      <c r="F13" s="248"/>
    </row>
    <row r="14" spans="1:9" ht="13.8">
      <c r="B14" s="659"/>
      <c r="C14" s="660"/>
      <c r="D14" s="660"/>
      <c r="E14" s="612"/>
      <c r="F14" s="612"/>
    </row>
    <row r="15" spans="1:9" ht="13.8">
      <c r="B15" s="617" t="s">
        <v>24</v>
      </c>
      <c r="C15" s="610"/>
      <c r="D15" s="609"/>
      <c r="E15" s="609"/>
      <c r="F15" s="609"/>
    </row>
    <row r="16" spans="1:9" ht="13.8">
      <c r="B16" s="617" t="s">
        <v>584</v>
      </c>
      <c r="C16" s="611"/>
      <c r="D16" s="609"/>
      <c r="E16" s="609"/>
      <c r="F16" s="609"/>
    </row>
    <row r="17" spans="2:6" ht="13.8">
      <c r="B17" s="617" t="s">
        <v>25</v>
      </c>
      <c r="C17" s="610"/>
      <c r="D17" s="609"/>
      <c r="E17" s="609"/>
      <c r="F17" s="609"/>
    </row>
  </sheetData>
  <phoneticPr fontId="9"/>
  <pageMargins left="0.78740157480314965" right="0.78740157480314965" top="0.98425196850393704" bottom="0.98425196850393704" header="0.51181102362204722" footer="0.51181102362204722"/>
  <pageSetup paperSize="9" scale="90"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AW11"/>
  <sheetViews>
    <sheetView zoomScale="85" zoomScaleNormal="85" workbookViewId="0">
      <pane xSplit="26" topLeftCell="AM1" activePane="topRight" state="frozen"/>
      <selection pane="topRight"/>
    </sheetView>
  </sheetViews>
  <sheetFormatPr defaultColWidth="9" defaultRowHeight="13.8"/>
  <cols>
    <col min="1" max="1" width="2" style="234" customWidth="1"/>
    <col min="2" max="24" width="9" style="234" hidden="1" customWidth="1"/>
    <col min="25" max="25" width="2.33203125" style="234" hidden="1" customWidth="1"/>
    <col min="26" max="26" width="27.33203125" style="234" customWidth="1"/>
    <col min="27" max="49" width="10.6640625" style="234" customWidth="1"/>
    <col min="50" max="16384" width="9" style="234"/>
  </cols>
  <sheetData>
    <row r="1" spans="1:49" s="577" customFormat="1" ht="24" customHeight="1">
      <c r="A1" s="636" t="s">
        <v>193</v>
      </c>
    </row>
    <row r="3" spans="1:49" ht="16.2">
      <c r="Z3" s="1" t="s">
        <v>482</v>
      </c>
      <c r="AJ3" s="235"/>
      <c r="AK3" s="235"/>
      <c r="AR3" s="235"/>
      <c r="AU3" s="235"/>
      <c r="AV3" s="235"/>
    </row>
    <row r="4" spans="1:49">
      <c r="Z4" s="236"/>
      <c r="AA4" s="236">
        <v>1990</v>
      </c>
      <c r="AB4" s="236">
        <f t="shared" ref="AB4:AP4" si="0">AA4+1</f>
        <v>1991</v>
      </c>
      <c r="AC4" s="236">
        <f t="shared" si="0"/>
        <v>1992</v>
      </c>
      <c r="AD4" s="236">
        <f t="shared" si="0"/>
        <v>1993</v>
      </c>
      <c r="AE4" s="236">
        <f t="shared" si="0"/>
        <v>1994</v>
      </c>
      <c r="AF4" s="236">
        <f t="shared" si="0"/>
        <v>1995</v>
      </c>
      <c r="AG4" s="236">
        <f t="shared" si="0"/>
        <v>1996</v>
      </c>
      <c r="AH4" s="236">
        <f t="shared" si="0"/>
        <v>1997</v>
      </c>
      <c r="AI4" s="236">
        <f t="shared" si="0"/>
        <v>1998</v>
      </c>
      <c r="AJ4" s="236">
        <f t="shared" si="0"/>
        <v>1999</v>
      </c>
      <c r="AK4" s="236">
        <f t="shared" si="0"/>
        <v>2000</v>
      </c>
      <c r="AL4" s="236">
        <f t="shared" si="0"/>
        <v>2001</v>
      </c>
      <c r="AM4" s="236">
        <f t="shared" si="0"/>
        <v>2002</v>
      </c>
      <c r="AN4" s="236">
        <f t="shared" si="0"/>
        <v>2003</v>
      </c>
      <c r="AO4" s="236">
        <f t="shared" si="0"/>
        <v>2004</v>
      </c>
      <c r="AP4" s="236">
        <f t="shared" si="0"/>
        <v>2005</v>
      </c>
      <c r="AQ4" s="236">
        <f t="shared" ref="AQ4:AW4" si="1">AP4+1</f>
        <v>2006</v>
      </c>
      <c r="AR4" s="236">
        <f t="shared" si="1"/>
        <v>2007</v>
      </c>
      <c r="AS4" s="236">
        <f t="shared" si="1"/>
        <v>2008</v>
      </c>
      <c r="AT4" s="236">
        <f t="shared" si="1"/>
        <v>2009</v>
      </c>
      <c r="AU4" s="236">
        <f t="shared" si="1"/>
        <v>2010</v>
      </c>
      <c r="AV4" s="236">
        <f t="shared" si="1"/>
        <v>2011</v>
      </c>
      <c r="AW4" s="236">
        <f t="shared" si="1"/>
        <v>2012</v>
      </c>
    </row>
    <row r="5" spans="1:49" s="577" customFormat="1" ht="18" customHeight="1">
      <c r="Z5" s="856" t="s">
        <v>378</v>
      </c>
      <c r="AA5" s="578">
        <v>13189.322255068999</v>
      </c>
      <c r="AB5" s="578">
        <v>13919.120878528431</v>
      </c>
      <c r="AC5" s="578">
        <v>14216.761199181827</v>
      </c>
      <c r="AD5" s="578">
        <v>13856.188360531685</v>
      </c>
      <c r="AE5" s="578">
        <v>15066.488336093229</v>
      </c>
      <c r="AF5" s="578">
        <v>16922.993949458552</v>
      </c>
      <c r="AG5" s="578">
        <v>18441.907521277415</v>
      </c>
      <c r="AH5" s="578">
        <v>19134.365711353799</v>
      </c>
      <c r="AI5" s="578">
        <v>20001.550332180534</v>
      </c>
      <c r="AJ5" s="578">
        <v>19576.460598842175</v>
      </c>
      <c r="AK5" s="578">
        <v>19542.606244142666</v>
      </c>
      <c r="AL5" s="578">
        <v>18721.34126587633</v>
      </c>
      <c r="AM5" s="578">
        <v>21149.318258628999</v>
      </c>
      <c r="AN5" s="578">
        <v>20387.640616845332</v>
      </c>
      <c r="AO5" s="578">
        <v>21190.199547370332</v>
      </c>
      <c r="AP5" s="578">
        <v>21336.326993813334</v>
      </c>
      <c r="AQ5" s="578">
        <v>19964.613399951002</v>
      </c>
      <c r="AR5" s="578">
        <v>18358.583890104335</v>
      </c>
      <c r="AS5" s="578">
        <v>17517.989493433</v>
      </c>
      <c r="AT5" s="578">
        <v>15372.734503852</v>
      </c>
      <c r="AU5" s="578">
        <v>16295.330477825666</v>
      </c>
      <c r="AV5" s="578">
        <v>18249.693601131668</v>
      </c>
      <c r="AW5" s="578">
        <v>19140.09851692033</v>
      </c>
    </row>
    <row r="6" spans="1:49" s="577" customFormat="1" ht="18" customHeight="1">
      <c r="Z6" s="856" t="s">
        <v>379</v>
      </c>
      <c r="AA6" s="578">
        <v>17639.860639329756</v>
      </c>
      <c r="AB6" s="578">
        <v>18612.862464700218</v>
      </c>
      <c r="AC6" s="578">
        <v>18720.514328120724</v>
      </c>
      <c r="AD6" s="578">
        <v>21079.006682366125</v>
      </c>
      <c r="AE6" s="578">
        <v>21027.198857468324</v>
      </c>
      <c r="AF6" s="578">
        <v>21256.776693465814</v>
      </c>
      <c r="AG6" s="578">
        <v>12516.34259309122</v>
      </c>
      <c r="AH6" s="578">
        <v>16297.922232657518</v>
      </c>
      <c r="AI6" s="578">
        <v>17359.53264257724</v>
      </c>
      <c r="AJ6" s="578">
        <v>16446.032956129064</v>
      </c>
      <c r="AK6" s="578">
        <v>17189.275381644668</v>
      </c>
      <c r="AL6" s="578">
        <v>14850.079290434667</v>
      </c>
      <c r="AM6" s="578">
        <v>15579.612105273331</v>
      </c>
      <c r="AN6" s="578">
        <v>17119.070250553334</v>
      </c>
      <c r="AO6" s="578">
        <v>17922.922313772669</v>
      </c>
      <c r="AP6" s="578">
        <v>20228.548735802004</v>
      </c>
      <c r="AQ6" s="578">
        <v>19027.307686848999</v>
      </c>
      <c r="AR6" s="578">
        <v>18900.568262374331</v>
      </c>
      <c r="AS6" s="578">
        <v>17331.654071900663</v>
      </c>
      <c r="AT6" s="578">
        <v>15313.296484419998</v>
      </c>
      <c r="AU6" s="578">
        <v>14884.499886673999</v>
      </c>
      <c r="AV6" s="578">
        <v>13386.659157156999</v>
      </c>
      <c r="AW6" s="578">
        <v>13208.960441787</v>
      </c>
    </row>
    <row r="7" spans="1:49" s="577" customFormat="1" ht="18" customHeight="1">
      <c r="Z7" s="856" t="s">
        <v>380</v>
      </c>
      <c r="AA7" s="578">
        <f>SUM(AA5:AA6)</f>
        <v>30829.182894398757</v>
      </c>
      <c r="AB7" s="578">
        <f t="shared" ref="AB7:AQ7" si="2">SUM(AB5:AB6)</f>
        <v>32531.983343228647</v>
      </c>
      <c r="AC7" s="578">
        <f t="shared" si="2"/>
        <v>32937.275527302554</v>
      </c>
      <c r="AD7" s="578">
        <f t="shared" si="2"/>
        <v>34935.195042897809</v>
      </c>
      <c r="AE7" s="578">
        <f t="shared" si="2"/>
        <v>36093.687193561549</v>
      </c>
      <c r="AF7" s="578">
        <f t="shared" si="2"/>
        <v>38179.77064292437</v>
      </c>
      <c r="AG7" s="578">
        <f t="shared" si="2"/>
        <v>30958.250114368635</v>
      </c>
      <c r="AH7" s="578">
        <f t="shared" si="2"/>
        <v>35432.287944011317</v>
      </c>
      <c r="AI7" s="578">
        <f t="shared" si="2"/>
        <v>37361.082974757774</v>
      </c>
      <c r="AJ7" s="578">
        <f t="shared" si="2"/>
        <v>36022.493554971239</v>
      </c>
      <c r="AK7" s="578">
        <f t="shared" si="2"/>
        <v>36731.881625787333</v>
      </c>
      <c r="AL7" s="578">
        <f t="shared" si="2"/>
        <v>33571.420556311001</v>
      </c>
      <c r="AM7" s="578">
        <f t="shared" si="2"/>
        <v>36728.930363902327</v>
      </c>
      <c r="AN7" s="578">
        <f t="shared" si="2"/>
        <v>37506.710867398666</v>
      </c>
      <c r="AO7" s="578">
        <f t="shared" si="2"/>
        <v>39113.121861143001</v>
      </c>
      <c r="AP7" s="578">
        <f t="shared" si="2"/>
        <v>41564.875729615334</v>
      </c>
      <c r="AQ7" s="578">
        <f t="shared" si="2"/>
        <v>38991.921086800001</v>
      </c>
      <c r="AR7" s="578">
        <f t="shared" ref="AR7:AW7" si="3">SUM(AR5:AR6)</f>
        <v>37259.152152478666</v>
      </c>
      <c r="AS7" s="578">
        <f t="shared" si="3"/>
        <v>34849.643565333667</v>
      </c>
      <c r="AT7" s="578">
        <f t="shared" si="3"/>
        <v>30686.030988271996</v>
      </c>
      <c r="AU7" s="578">
        <f t="shared" si="3"/>
        <v>31179.830364499663</v>
      </c>
      <c r="AV7" s="578">
        <f t="shared" si="3"/>
        <v>31636.352758288667</v>
      </c>
      <c r="AW7" s="578">
        <f t="shared" si="3"/>
        <v>32349.05895870733</v>
      </c>
    </row>
    <row r="8" spans="1:49">
      <c r="AA8" s="561"/>
      <c r="AB8" s="561"/>
      <c r="AC8" s="561"/>
      <c r="AD8" s="561"/>
      <c r="AE8" s="561"/>
      <c r="AF8" s="561"/>
      <c r="AG8" s="561"/>
      <c r="AH8" s="561"/>
      <c r="AI8" s="561"/>
      <c r="AJ8" s="561"/>
      <c r="AK8" s="561"/>
      <c r="AL8" s="561"/>
      <c r="AM8" s="561"/>
      <c r="AN8" s="561"/>
      <c r="AO8" s="561"/>
      <c r="AP8" s="561"/>
      <c r="AQ8" s="561"/>
      <c r="AR8" s="561"/>
      <c r="AS8" s="561"/>
      <c r="AT8" s="561"/>
      <c r="AU8" s="561"/>
      <c r="AV8" s="561"/>
      <c r="AW8" s="561"/>
    </row>
    <row r="9" spans="1:49" ht="18" customHeight="1">
      <c r="Z9" s="239" t="s">
        <v>153</v>
      </c>
      <c r="AA9" s="237">
        <f>'2.CO2-Sector'!AA51</f>
        <v>1141137.7350306339</v>
      </c>
      <c r="AB9" s="237">
        <f>'2.CO2-Sector'!AB51</f>
        <v>1150071.4645219278</v>
      </c>
      <c r="AC9" s="237">
        <f>'2.CO2-Sector'!AC51</f>
        <v>1158544.4126342323</v>
      </c>
      <c r="AD9" s="237">
        <f>'2.CO2-Sector'!AD51</f>
        <v>1150877.1481944015</v>
      </c>
      <c r="AE9" s="237">
        <f>'2.CO2-Sector'!AE51</f>
        <v>1210660.4435380371</v>
      </c>
      <c r="AF9" s="237">
        <f>'2.CO2-Sector'!AF51</f>
        <v>1223687.3257898663</v>
      </c>
      <c r="AG9" s="237">
        <f>'2.CO2-Sector'!AG51</f>
        <v>1236581.8358992906</v>
      </c>
      <c r="AH9" s="237">
        <f>'2.CO2-Sector'!AH51</f>
        <v>1231477.5296108804</v>
      </c>
      <c r="AI9" s="237">
        <f>'2.CO2-Sector'!AI51</f>
        <v>1195870.1488958327</v>
      </c>
      <c r="AJ9" s="237">
        <f>'2.CO2-Sector'!AJ51</f>
        <v>1230797.2654451553</v>
      </c>
      <c r="AK9" s="237">
        <f>'2.CO2-Sector'!AK51</f>
        <v>1251460.7200111761</v>
      </c>
      <c r="AL9" s="237">
        <f>'2.CO2-Sector'!AL51</f>
        <v>1236320.5179308159</v>
      </c>
      <c r="AM9" s="237">
        <f>'2.CO2-Sector'!AM51</f>
        <v>1273396.5993286418</v>
      </c>
      <c r="AN9" s="237">
        <f>'2.CO2-Sector'!AN51</f>
        <v>1278505.0020315752</v>
      </c>
      <c r="AO9" s="237">
        <f>'2.CO2-Sector'!AO51</f>
        <v>1277883.6435824397</v>
      </c>
      <c r="AP9" s="237">
        <f>'2.CO2-Sector'!AP51</f>
        <v>1282128.4452573457</v>
      </c>
      <c r="AQ9" s="237">
        <f>'2.CO2-Sector'!AQ51</f>
        <v>1262970.7317165295</v>
      </c>
      <c r="AR9" s="237">
        <f>'2.CO2-Sector'!AR51</f>
        <v>1296154.6485943468</v>
      </c>
      <c r="AS9" s="237">
        <f>'2.CO2-Sector'!AS51</f>
        <v>1213831.6866518212</v>
      </c>
      <c r="AT9" s="237">
        <f>'2.CO2-Sector'!AT51</f>
        <v>1141462.927225553</v>
      </c>
      <c r="AU9" s="237">
        <f>'2.CO2-Sector'!AU51</f>
        <v>1191067.2532700924</v>
      </c>
      <c r="AV9" s="237">
        <f>'2.CO2-Sector'!AV51</f>
        <v>1240631.9065692383</v>
      </c>
      <c r="AW9" s="237">
        <f>'2.CO2-Sector'!AW51</f>
        <v>1275610.6966875149</v>
      </c>
    </row>
    <row r="10" spans="1:49" ht="18" customHeight="1">
      <c r="Z10" s="239" t="s">
        <v>154</v>
      </c>
      <c r="AA10" s="238">
        <f>AA7/AA9</f>
        <v>2.7016180385596614E-2</v>
      </c>
      <c r="AB10" s="238">
        <f t="shared" ref="AB10:AO10" si="4">AB7/AB9</f>
        <v>2.8286923331979061E-2</v>
      </c>
      <c r="AC10" s="238">
        <f t="shared" si="4"/>
        <v>2.8429877325472273E-2</v>
      </c>
      <c r="AD10" s="238">
        <f t="shared" si="4"/>
        <v>3.0355277361886323E-2</v>
      </c>
      <c r="AE10" s="238">
        <f t="shared" si="4"/>
        <v>2.9813220863218481E-2</v>
      </c>
      <c r="AF10" s="238">
        <f t="shared" si="4"/>
        <v>3.1200593352783215E-2</v>
      </c>
      <c r="AG10" s="238">
        <f t="shared" si="4"/>
        <v>2.503534276148783E-2</v>
      </c>
      <c r="AH10" s="238">
        <f t="shared" si="4"/>
        <v>2.877217577425642E-2</v>
      </c>
      <c r="AI10" s="238">
        <f t="shared" si="4"/>
        <v>3.1241755644836437E-2</v>
      </c>
      <c r="AJ10" s="238">
        <f t="shared" si="4"/>
        <v>2.9267609350710256E-2</v>
      </c>
      <c r="AK10" s="238">
        <f t="shared" si="4"/>
        <v>2.9351206185248307E-2</v>
      </c>
      <c r="AL10" s="238">
        <f t="shared" si="4"/>
        <v>2.7154301873512744E-2</v>
      </c>
      <c r="AM10" s="238">
        <f t="shared" si="4"/>
        <v>2.8843276621962472E-2</v>
      </c>
      <c r="AN10" s="238">
        <f t="shared" si="4"/>
        <v>2.9336381795768966E-2</v>
      </c>
      <c r="AO10" s="238">
        <f t="shared" si="4"/>
        <v>3.0607733386032426E-2</v>
      </c>
      <c r="AP10" s="238">
        <f t="shared" ref="AP10:AU10" si="5">AP7/AP9</f>
        <v>3.2418651877950136E-2</v>
      </c>
      <c r="AQ10" s="238">
        <f t="shared" si="5"/>
        <v>3.0873178694968868E-2</v>
      </c>
      <c r="AR10" s="238">
        <f t="shared" si="5"/>
        <v>2.8745915614996599E-2</v>
      </c>
      <c r="AS10" s="238">
        <f t="shared" si="5"/>
        <v>2.8710441446343649E-2</v>
      </c>
      <c r="AT10" s="238">
        <f t="shared" si="5"/>
        <v>2.6883072815038905E-2</v>
      </c>
      <c r="AU10" s="238">
        <f t="shared" si="5"/>
        <v>2.6178060289118843E-2</v>
      </c>
      <c r="AV10" s="238">
        <f>AV7/AV9</f>
        <v>2.5500192757232684E-2</v>
      </c>
      <c r="AW10" s="238">
        <f>AW7/AW9</f>
        <v>2.535966423197206E-2</v>
      </c>
    </row>
    <row r="11" spans="1:49" ht="16.2">
      <c r="Z11" s="234" t="s">
        <v>381</v>
      </c>
    </row>
  </sheetData>
  <phoneticPr fontId="9"/>
  <pageMargins left="0.78740157480314965" right="0.78740157480314965" top="0.98425196850393704" bottom="0.98425196850393704" header="0.51181102362204722" footer="0.51181102362204722"/>
  <pageSetup paperSize="9" scale="4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BP37"/>
  <sheetViews>
    <sheetView zoomScaleNormal="100" workbookViewId="0">
      <pane xSplit="25" topLeftCell="Z1" activePane="topRight" state="frozen"/>
      <selection pane="topRight"/>
    </sheetView>
  </sheetViews>
  <sheetFormatPr defaultColWidth="9.6640625" defaultRowHeight="13.8"/>
  <cols>
    <col min="1" max="1" width="1.6640625" style="13" customWidth="1"/>
    <col min="2" max="23" width="1.6640625" style="13" hidden="1" customWidth="1"/>
    <col min="24" max="24" width="1.6640625" style="13" customWidth="1"/>
    <col min="25" max="25" width="15.109375" style="13" bestFit="1" customWidth="1"/>
    <col min="26" max="26" width="10.6640625" style="13" customWidth="1"/>
    <col min="27" max="49" width="7.44140625" style="13" customWidth="1"/>
    <col min="50" max="57" width="7.44140625" style="13" hidden="1" customWidth="1"/>
    <col min="58" max="58" width="9.33203125" style="13" customWidth="1"/>
    <col min="59" max="60" width="9.109375" style="13" customWidth="1"/>
    <col min="61" max="65" width="9.6640625" style="13" customWidth="1"/>
    <col min="66" max="66" width="16.6640625" style="13" bestFit="1" customWidth="1"/>
    <col min="67" max="67" width="9.109375" style="13" customWidth="1"/>
    <col min="68" max="68" width="9" style="13" customWidth="1"/>
    <col min="69" max="16384" width="9.6640625" style="13"/>
  </cols>
  <sheetData>
    <row r="1" spans="1:68" ht="24">
      <c r="A1" s="635" t="s">
        <v>466</v>
      </c>
    </row>
    <row r="3" spans="1:68" ht="16.2">
      <c r="Y3" s="644" t="s">
        <v>485</v>
      </c>
      <c r="BI3" s="249"/>
    </row>
    <row r="4" spans="1:68" ht="39.6">
      <c r="Y4" s="14"/>
      <c r="Z4" s="604" t="s">
        <v>218</v>
      </c>
      <c r="AA4" s="14">
        <v>1990</v>
      </c>
      <c r="AB4" s="14">
        <f t="shared" ref="AB4:BE4" si="0">AA4+1</f>
        <v>1991</v>
      </c>
      <c r="AC4" s="14">
        <f t="shared" si="0"/>
        <v>1992</v>
      </c>
      <c r="AD4" s="14">
        <f t="shared" si="0"/>
        <v>1993</v>
      </c>
      <c r="AE4" s="14">
        <f t="shared" si="0"/>
        <v>1994</v>
      </c>
      <c r="AF4" s="14">
        <f t="shared" si="0"/>
        <v>1995</v>
      </c>
      <c r="AG4" s="14">
        <f t="shared" si="0"/>
        <v>1996</v>
      </c>
      <c r="AH4" s="14">
        <f t="shared" si="0"/>
        <v>1997</v>
      </c>
      <c r="AI4" s="14">
        <f t="shared" si="0"/>
        <v>1998</v>
      </c>
      <c r="AJ4" s="14">
        <f t="shared" si="0"/>
        <v>1999</v>
      </c>
      <c r="AK4" s="14">
        <f t="shared" si="0"/>
        <v>2000</v>
      </c>
      <c r="AL4" s="14">
        <f t="shared" si="0"/>
        <v>2001</v>
      </c>
      <c r="AM4" s="14">
        <f t="shared" si="0"/>
        <v>2002</v>
      </c>
      <c r="AN4" s="14">
        <f t="shared" si="0"/>
        <v>2003</v>
      </c>
      <c r="AO4" s="14">
        <f t="shared" si="0"/>
        <v>2004</v>
      </c>
      <c r="AP4" s="14">
        <f t="shared" si="0"/>
        <v>2005</v>
      </c>
      <c r="AQ4" s="14">
        <f t="shared" si="0"/>
        <v>2006</v>
      </c>
      <c r="AR4" s="14">
        <f t="shared" si="0"/>
        <v>2007</v>
      </c>
      <c r="AS4" s="14">
        <f t="shared" si="0"/>
        <v>2008</v>
      </c>
      <c r="AT4" s="14">
        <f t="shared" si="0"/>
        <v>2009</v>
      </c>
      <c r="AU4" s="14">
        <f t="shared" si="0"/>
        <v>2010</v>
      </c>
      <c r="AV4" s="14">
        <f t="shared" si="0"/>
        <v>2011</v>
      </c>
      <c r="AW4" s="14">
        <f t="shared" si="0"/>
        <v>2012</v>
      </c>
      <c r="AX4" s="14">
        <f t="shared" si="0"/>
        <v>2013</v>
      </c>
      <c r="AY4" s="14">
        <f t="shared" si="0"/>
        <v>2014</v>
      </c>
      <c r="AZ4" s="14">
        <f t="shared" si="0"/>
        <v>2015</v>
      </c>
      <c r="BA4" s="14">
        <f t="shared" si="0"/>
        <v>2016</v>
      </c>
      <c r="BB4" s="14">
        <f t="shared" si="0"/>
        <v>2017</v>
      </c>
      <c r="BC4" s="14">
        <f t="shared" si="0"/>
        <v>2018</v>
      </c>
      <c r="BD4" s="14">
        <f t="shared" si="0"/>
        <v>2019</v>
      </c>
      <c r="BE4" s="14">
        <f t="shared" si="0"/>
        <v>2020</v>
      </c>
    </row>
    <row r="5" spans="1:68">
      <c r="Y5" s="19" t="s">
        <v>198</v>
      </c>
      <c r="Z5" s="15">
        <f>'12.CH4_detail'!Z17</f>
        <v>17894.843350774765</v>
      </c>
      <c r="AA5" s="15">
        <f>'12.CH4_detail'!AA17</f>
        <v>17558.924679351101</v>
      </c>
      <c r="AB5" s="15">
        <f>'12.CH4_detail'!AB17</f>
        <v>17681.222234590699</v>
      </c>
      <c r="AC5" s="15">
        <f>'12.CH4_detail'!AC17</f>
        <v>17772.44293929885</v>
      </c>
      <c r="AD5" s="15">
        <f>'12.CH4_detail'!AD17</f>
        <v>17860.813374711237</v>
      </c>
      <c r="AE5" s="15">
        <f>'12.CH4_detail'!AE17</f>
        <v>17728.582188691009</v>
      </c>
      <c r="AF5" s="15">
        <f>'12.CH4_detail'!AF17</f>
        <v>17417.77784927118</v>
      </c>
      <c r="AG5" s="15">
        <f>'12.CH4_detail'!AG17</f>
        <v>17038.805945084208</v>
      </c>
      <c r="AH5" s="15">
        <f>'12.CH4_detail'!AH17</f>
        <v>16597.239887328604</v>
      </c>
      <c r="AI5" s="15">
        <f>'12.CH4_detail'!AI17</f>
        <v>16302.372990828444</v>
      </c>
      <c r="AJ5" s="15">
        <f>'12.CH4_detail'!AJ17</f>
        <v>15985.340758232764</v>
      </c>
      <c r="AK5" s="15">
        <f>'12.CH4_detail'!AK17</f>
        <v>15800.644050632249</v>
      </c>
      <c r="AL5" s="15">
        <f>'12.CH4_detail'!AL17</f>
        <v>15615.603748342157</v>
      </c>
      <c r="AM5" s="15">
        <f>'12.CH4_detail'!AM17</f>
        <v>15423.943506136067</v>
      </c>
      <c r="AN5" s="15">
        <f>'12.CH4_detail'!AN17</f>
        <v>15266.479690417427</v>
      </c>
      <c r="AO5" s="15">
        <f>'12.CH4_detail'!AO17</f>
        <v>15145.20974332502</v>
      </c>
      <c r="AP5" s="15">
        <f>'12.CH4_detail'!AP17</f>
        <v>15063.592833465435</v>
      </c>
      <c r="AQ5" s="15">
        <f>'12.CH4_detail'!AQ17</f>
        <v>14990.381864974679</v>
      </c>
      <c r="AR5" s="15">
        <f>'12.CH4_detail'!AR17</f>
        <v>14864.266488247509</v>
      </c>
      <c r="AS5" s="15">
        <f>'12.CH4_detail'!AS17</f>
        <v>14712.001391754453</v>
      </c>
      <c r="AT5" s="15">
        <f>'12.CH4_detail'!AT17</f>
        <v>14479.737035094908</v>
      </c>
      <c r="AU5" s="15">
        <f>'12.CH4_detail'!AU17</f>
        <v>14271.616014726194</v>
      </c>
      <c r="AV5" s="15">
        <f>'12.CH4_detail'!AV17</f>
        <v>14090.965652024743</v>
      </c>
      <c r="AW5" s="15">
        <f>'12.CH4_detail'!AW17</f>
        <v>14037.198617444419</v>
      </c>
      <c r="AX5" s="15"/>
      <c r="AY5" s="15"/>
      <c r="AZ5" s="15"/>
      <c r="BA5" s="15"/>
      <c r="BB5" s="15"/>
      <c r="BC5" s="15"/>
      <c r="BD5" s="15"/>
      <c r="BE5" s="15"/>
      <c r="BI5" s="261"/>
    </row>
    <row r="6" spans="1:68">
      <c r="Y6" s="19" t="s">
        <v>199</v>
      </c>
      <c r="Z6" s="15">
        <f>'12.CH4_detail'!Z22</f>
        <v>11263.537507839992</v>
      </c>
      <c r="AA6" s="15">
        <f>'12.CH4_detail'!AA22</f>
        <v>10194.316631557358</v>
      </c>
      <c r="AB6" s="15">
        <f>'12.CH4_detail'!AB22</f>
        <v>10061.358759864037</v>
      </c>
      <c r="AC6" s="15">
        <f>'12.CH4_detail'!AC22</f>
        <v>10007.570062488687</v>
      </c>
      <c r="AD6" s="15">
        <f>'12.CH4_detail'!AD22</f>
        <v>9834.301322307203</v>
      </c>
      <c r="AE6" s="15">
        <f>'12.CH4_detail'!AE22</f>
        <v>9676.7170412581781</v>
      </c>
      <c r="AF6" s="15">
        <f>'12.CH4_detail'!AF22</f>
        <v>9431.6239954946504</v>
      </c>
      <c r="AG6" s="15">
        <f>'12.CH4_detail'!AG22</f>
        <v>9199.6943160054016</v>
      </c>
      <c r="AH6" s="15">
        <f>'12.CH4_detail'!AH22</f>
        <v>8940.5548858119637</v>
      </c>
      <c r="AI6" s="15">
        <f>'12.CH4_detail'!AI22</f>
        <v>8621.5655186648401</v>
      </c>
      <c r="AJ6" s="15">
        <f>'12.CH4_detail'!AJ22</f>
        <v>8344.0458894778876</v>
      </c>
      <c r="AK6" s="15">
        <f>'12.CH4_detail'!AK22</f>
        <v>8085.0320694771963</v>
      </c>
      <c r="AL6" s="15">
        <f>'12.CH4_detail'!AL22</f>
        <v>7619.5636130991124</v>
      </c>
      <c r="AM6" s="15">
        <f>'12.CH4_detail'!AM22</f>
        <v>7334.4942242572615</v>
      </c>
      <c r="AN6" s="15">
        <f>'12.CH4_detail'!AN22</f>
        <v>7067.0754173569303</v>
      </c>
      <c r="AO6" s="15">
        <f>'12.CH4_detail'!AO22</f>
        <v>6774.1317784278745</v>
      </c>
      <c r="AP6" s="15">
        <f>'12.CH4_detail'!AP22</f>
        <v>6490.6907286778824</v>
      </c>
      <c r="AQ6" s="15">
        <f>'12.CH4_detail'!AQ22</f>
        <v>6199.4163814079911</v>
      </c>
      <c r="AR6" s="15">
        <f>'12.CH4_detail'!AR22</f>
        <v>5911.5484172789465</v>
      </c>
      <c r="AS6" s="15">
        <f>'12.CH4_detail'!AS22</f>
        <v>5638.7282962496456</v>
      </c>
      <c r="AT6" s="15">
        <f>'12.CH4_detail'!AT22</f>
        <v>5353.0552923215319</v>
      </c>
      <c r="AU6" s="15">
        <f>'12.CH4_detail'!AU22</f>
        <v>5067.8827571800048</v>
      </c>
      <c r="AV6" s="15">
        <f>'12.CH4_detail'!AV22</f>
        <v>4865.2606176089021</v>
      </c>
      <c r="AW6" s="15">
        <f>'12.CH4_detail'!AW22</f>
        <v>4646.8752874537668</v>
      </c>
      <c r="AX6" s="15"/>
      <c r="AY6" s="15"/>
      <c r="AZ6" s="15"/>
      <c r="BA6" s="15"/>
      <c r="BB6" s="15"/>
      <c r="BC6" s="15"/>
      <c r="BD6" s="15"/>
      <c r="BE6" s="15"/>
      <c r="BI6" s="261"/>
    </row>
    <row r="7" spans="1:68">
      <c r="Y7" s="19" t="s">
        <v>200</v>
      </c>
      <c r="Z7" s="15">
        <f>'12.CH4_detail'!Z5</f>
        <v>829.22835206846776</v>
      </c>
      <c r="AA7" s="15">
        <f>'12.CH4_detail'!AA5</f>
        <v>837.98132216782392</v>
      </c>
      <c r="AB7" s="15">
        <f>'12.CH4_detail'!AB5</f>
        <v>843.61821221897367</v>
      </c>
      <c r="AC7" s="15">
        <f>'12.CH4_detail'!AC5</f>
        <v>862.0882371522365</v>
      </c>
      <c r="AD7" s="15">
        <f>'12.CH4_detail'!AD5</f>
        <v>877.60525599824632</v>
      </c>
      <c r="AE7" s="15">
        <f>'12.CH4_detail'!AE5</f>
        <v>875.94858739874758</v>
      </c>
      <c r="AF7" s="15">
        <f>'12.CH4_detail'!AF5</f>
        <v>913.32004116840017</v>
      </c>
      <c r="AG7" s="15">
        <f>'12.CH4_detail'!AG5</f>
        <v>909.56927383876496</v>
      </c>
      <c r="AH7" s="15">
        <f>'12.CH4_detail'!AH5</f>
        <v>899.15398796478212</v>
      </c>
      <c r="AI7" s="15">
        <f>'12.CH4_detail'!AI5</f>
        <v>872.4144797085371</v>
      </c>
      <c r="AJ7" s="15">
        <f>'12.CH4_detail'!AJ5</f>
        <v>896.73210964498594</v>
      </c>
      <c r="AK7" s="15">
        <f>'12.CH4_detail'!AK5</f>
        <v>894.52035839071141</v>
      </c>
      <c r="AL7" s="15">
        <f>'12.CH4_detail'!AL5</f>
        <v>876.14047197570267</v>
      </c>
      <c r="AM7" s="15">
        <f>'12.CH4_detail'!AM5</f>
        <v>872.11709422235208</v>
      </c>
      <c r="AN7" s="15">
        <f>'12.CH4_detail'!AN5</f>
        <v>830.74129472639834</v>
      </c>
      <c r="AO7" s="15">
        <f>'12.CH4_detail'!AO5</f>
        <v>827.85674422304896</v>
      </c>
      <c r="AP7" s="15">
        <f>'12.CH4_detail'!AP5</f>
        <v>842.56174717911563</v>
      </c>
      <c r="AQ7" s="15">
        <f>'12.CH4_detail'!AQ5</f>
        <v>843.04348209364025</v>
      </c>
      <c r="AR7" s="15">
        <f>'12.CH4_detail'!AR5</f>
        <v>840.1931564879319</v>
      </c>
      <c r="AS7" s="15">
        <f>'12.CH4_detail'!AS5</f>
        <v>794.20995273471704</v>
      </c>
      <c r="AT7" s="15">
        <f>'12.CH4_detail'!AT5</f>
        <v>764.17945253067944</v>
      </c>
      <c r="AU7" s="15">
        <f>'12.CH4_detail'!AU5</f>
        <v>861.31245731529452</v>
      </c>
      <c r="AV7" s="15">
        <f>'12.CH4_detail'!AV5</f>
        <v>836.40756234556488</v>
      </c>
      <c r="AW7" s="15">
        <f>'12.CH4_detail'!AW5</f>
        <v>838.43831088256991</v>
      </c>
      <c r="AX7" s="15"/>
      <c r="AY7" s="15"/>
      <c r="AZ7" s="15"/>
      <c r="BA7" s="15"/>
      <c r="BB7" s="15"/>
      <c r="BC7" s="15"/>
      <c r="BD7" s="15"/>
      <c r="BE7" s="15"/>
      <c r="BI7" s="261"/>
    </row>
    <row r="8" spans="1:68">
      <c r="Y8" s="19" t="s">
        <v>201</v>
      </c>
      <c r="Z8" s="15">
        <f>'12.CH4_detail'!Z11</f>
        <v>3037.1423339331141</v>
      </c>
      <c r="AA8" s="15">
        <f>'12.CH4_detail'!AA11</f>
        <v>3466.2393449331144</v>
      </c>
      <c r="AB8" s="15">
        <f>'12.CH4_detail'!AB11</f>
        <v>3086.7512525367215</v>
      </c>
      <c r="AC8" s="15">
        <f>'12.CH4_detail'!AC11</f>
        <v>2713.1404670797533</v>
      </c>
      <c r="AD8" s="15">
        <f>'12.CH4_detail'!AD11</f>
        <v>2200.7802289805063</v>
      </c>
      <c r="AE8" s="15">
        <f>'12.CH4_detail'!AE11</f>
        <v>1851.4419394963766</v>
      </c>
      <c r="AF8" s="15">
        <f>'12.CH4_detail'!AF11</f>
        <v>1609.1896795415796</v>
      </c>
      <c r="AG8" s="15">
        <f>'12.CH4_detail'!AG11</f>
        <v>1351.7641864178945</v>
      </c>
      <c r="AH8" s="15">
        <f>'12.CH4_detail'!AH11</f>
        <v>1277.2944057578904</v>
      </c>
      <c r="AI8" s="15">
        <f>'12.CH4_detail'!AI11</f>
        <v>1138.5726275671057</v>
      </c>
      <c r="AJ8" s="15">
        <f>'12.CH4_detail'!AJ11</f>
        <v>1100.51997420156</v>
      </c>
      <c r="AK8" s="15">
        <f>'12.CH4_detail'!AK11</f>
        <v>1023.1960684945435</v>
      </c>
      <c r="AL8" s="15">
        <f>'12.CH4_detail'!AL11</f>
        <v>838.18189395166269</v>
      </c>
      <c r="AM8" s="15">
        <f>'12.CH4_detail'!AM11</f>
        <v>406.43521019414754</v>
      </c>
      <c r="AN8" s="15">
        <f>'12.CH4_detail'!AN11</f>
        <v>389.37964752488591</v>
      </c>
      <c r="AO8" s="15">
        <f>'12.CH4_detail'!AO11</f>
        <v>372.96478963450426</v>
      </c>
      <c r="AP8" s="15">
        <f>'12.CH4_detail'!AP11</f>
        <v>387.08688748059285</v>
      </c>
      <c r="AQ8" s="15">
        <f>'12.CH4_detail'!AQ11</f>
        <v>408.25208641087409</v>
      </c>
      <c r="AR8" s="15">
        <f>'12.CH4_detail'!AR11</f>
        <v>416.19626409552649</v>
      </c>
      <c r="AS8" s="15">
        <f>'12.CH4_detail'!AS11</f>
        <v>408.2936135554645</v>
      </c>
      <c r="AT8" s="15">
        <f>'12.CH4_detail'!AT11</f>
        <v>394.26075136189513</v>
      </c>
      <c r="AU8" s="15">
        <f>'12.CH4_detail'!AU11</f>
        <v>375.739370235443</v>
      </c>
      <c r="AV8" s="15">
        <f>'12.CH4_detail'!AV11</f>
        <v>374.43409295846641</v>
      </c>
      <c r="AW8" s="15">
        <f>'12.CH4_detail'!AW11</f>
        <v>364.73580126809622</v>
      </c>
      <c r="AX8" s="15"/>
      <c r="AY8" s="15"/>
      <c r="AZ8" s="15"/>
      <c r="BA8" s="15"/>
      <c r="BB8" s="15"/>
      <c r="BC8" s="15"/>
      <c r="BD8" s="15"/>
      <c r="BE8" s="15"/>
      <c r="BI8" s="261"/>
    </row>
    <row r="9" spans="1:68" ht="14.4" thickBot="1">
      <c r="Y9" s="638" t="s">
        <v>202</v>
      </c>
      <c r="Z9" s="16">
        <f>'12.CH4_detail'!Z14</f>
        <v>357.58322314965824</v>
      </c>
      <c r="AA9" s="16">
        <f>'12.CH4_detail'!AA14</f>
        <v>357.41127696137022</v>
      </c>
      <c r="AB9" s="16">
        <f>'12.CH4_detail'!AB14</f>
        <v>347.06254583574969</v>
      </c>
      <c r="AC9" s="16">
        <f>'12.CH4_detail'!AC14</f>
        <v>321.49300631492355</v>
      </c>
      <c r="AD9" s="16">
        <f>'12.CH4_detail'!AD14</f>
        <v>319.78571940464894</v>
      </c>
      <c r="AE9" s="16">
        <f>'12.CH4_detail'!AE14</f>
        <v>319.99737562740387</v>
      </c>
      <c r="AF9" s="16">
        <f>'12.CH4_detail'!AF14</f>
        <v>321.43190898122117</v>
      </c>
      <c r="AG9" s="16">
        <f>'12.CH4_detail'!AG14</f>
        <v>311.18090683730765</v>
      </c>
      <c r="AH9" s="16">
        <f>'12.CH4_detail'!AH14</f>
        <v>260.21619143924113</v>
      </c>
      <c r="AI9" s="16">
        <f>'12.CH4_detail'!AI14</f>
        <v>242.90015519926177</v>
      </c>
      <c r="AJ9" s="16">
        <f>'12.CH4_detail'!AJ14</f>
        <v>235.75784788448419</v>
      </c>
      <c r="AK9" s="16">
        <f>'12.CH4_detail'!AK14</f>
        <v>195.33659674652955</v>
      </c>
      <c r="AL9" s="16">
        <f>'12.CH4_detail'!AL14</f>
        <v>147.05493162316046</v>
      </c>
      <c r="AM9" s="16">
        <f>'12.CH4_detail'!AM14</f>
        <v>141.08216063593576</v>
      </c>
      <c r="AN9" s="16">
        <f>'12.CH4_detail'!AN14</f>
        <v>133.41231620574374</v>
      </c>
      <c r="AO9" s="16">
        <f>'12.CH4_detail'!AO14</f>
        <v>143.1041780620921</v>
      </c>
      <c r="AP9" s="16">
        <f>'12.CH4_detail'!AP14</f>
        <v>133.40895007152002</v>
      </c>
      <c r="AQ9" s="16">
        <f>'12.CH4_detail'!AQ14</f>
        <v>132.62326087168753</v>
      </c>
      <c r="AR9" s="16">
        <f>'12.CH4_detail'!AR14</f>
        <v>133.66191659989144</v>
      </c>
      <c r="AS9" s="16">
        <f>'12.CH4_detail'!AS14</f>
        <v>120.94445545059574</v>
      </c>
      <c r="AT9" s="16">
        <f>'12.CH4_detail'!AT14</f>
        <v>109.08988714297422</v>
      </c>
      <c r="AU9" s="16">
        <f>'12.CH4_detail'!AU14</f>
        <v>118.3028857565053</v>
      </c>
      <c r="AV9" s="16">
        <f>'12.CH4_detail'!AV14</f>
        <v>119.58548054893994</v>
      </c>
      <c r="AW9" s="16">
        <f>'12.CH4_detail'!AW14</f>
        <v>119.52036319677481</v>
      </c>
      <c r="AX9" s="16"/>
      <c r="AY9" s="16"/>
      <c r="AZ9" s="16"/>
      <c r="BA9" s="16"/>
      <c r="BB9" s="16"/>
      <c r="BC9" s="16"/>
      <c r="BD9" s="16"/>
      <c r="BE9" s="16"/>
      <c r="BI9" s="261"/>
      <c r="BN9" s="2"/>
      <c r="BO9" s="2"/>
      <c r="BP9" s="2"/>
    </row>
    <row r="10" spans="1:68" ht="14.4" thickTop="1">
      <c r="Y10" s="639" t="s">
        <v>203</v>
      </c>
      <c r="Z10" s="17">
        <f t="shared" ref="Z10:AO10" si="1">SUM(Z5:Z9)</f>
        <v>33382.334767765999</v>
      </c>
      <c r="AA10" s="17">
        <f t="shared" si="1"/>
        <v>32414.873254970767</v>
      </c>
      <c r="AB10" s="17">
        <f t="shared" si="1"/>
        <v>32020.013005046181</v>
      </c>
      <c r="AC10" s="17">
        <f t="shared" si="1"/>
        <v>31676.734712334444</v>
      </c>
      <c r="AD10" s="17">
        <f t="shared" si="1"/>
        <v>31093.285901401843</v>
      </c>
      <c r="AE10" s="17">
        <f t="shared" si="1"/>
        <v>30452.687132471718</v>
      </c>
      <c r="AF10" s="17">
        <f t="shared" si="1"/>
        <v>29693.343474457033</v>
      </c>
      <c r="AG10" s="17">
        <f t="shared" si="1"/>
        <v>28811.01462818358</v>
      </c>
      <c r="AH10" s="17">
        <f t="shared" si="1"/>
        <v>27974.45935830248</v>
      </c>
      <c r="AI10" s="17">
        <f t="shared" si="1"/>
        <v>27177.825771968186</v>
      </c>
      <c r="AJ10" s="17">
        <f t="shared" si="1"/>
        <v>26562.39657944168</v>
      </c>
      <c r="AK10" s="17">
        <f t="shared" si="1"/>
        <v>25998.729143741228</v>
      </c>
      <c r="AL10" s="17">
        <f t="shared" si="1"/>
        <v>25096.544658991792</v>
      </c>
      <c r="AM10" s="17">
        <f t="shared" si="1"/>
        <v>24178.072195445762</v>
      </c>
      <c r="AN10" s="17">
        <f t="shared" si="1"/>
        <v>23687.088366231386</v>
      </c>
      <c r="AO10" s="17">
        <f t="shared" si="1"/>
        <v>23263.267233672541</v>
      </c>
      <c r="AP10" s="17">
        <f t="shared" ref="AP10:AQ10" si="2">SUM(AP5:AP9)</f>
        <v>22917.341146874547</v>
      </c>
      <c r="AQ10" s="17">
        <f t="shared" si="2"/>
        <v>22573.717075758872</v>
      </c>
      <c r="AR10" s="17">
        <f>SUM(AR5:AR9)</f>
        <v>22165.866242709806</v>
      </c>
      <c r="AS10" s="17">
        <f>SUM(AS5:AS9)</f>
        <v>21674.177709744876</v>
      </c>
      <c r="AT10" s="17">
        <f>SUM(AT5:AT9)</f>
        <v>21100.32241845199</v>
      </c>
      <c r="AU10" s="17">
        <f>SUM(AU5:AU9)</f>
        <v>20694.85348521344</v>
      </c>
      <c r="AV10" s="17">
        <f t="shared" ref="AV10:AW10" si="3">SUM(AV5:AV9)</f>
        <v>20286.653405486613</v>
      </c>
      <c r="AW10" s="17">
        <f t="shared" si="3"/>
        <v>20006.768380245627</v>
      </c>
      <c r="AX10" s="17"/>
      <c r="AY10" s="17"/>
      <c r="AZ10" s="17"/>
      <c r="BA10" s="17"/>
      <c r="BB10" s="17"/>
      <c r="BC10" s="17"/>
      <c r="BD10" s="17"/>
      <c r="BE10" s="17"/>
      <c r="BN10" s="248"/>
      <c r="BO10" s="259"/>
      <c r="BP10" s="259"/>
    </row>
    <row r="11" spans="1:68">
      <c r="BN11" s="248"/>
      <c r="BO11" s="259"/>
      <c r="BP11" s="259"/>
    </row>
    <row r="12" spans="1:68">
      <c r="Y12" s="13" t="s">
        <v>196</v>
      </c>
      <c r="BN12" s="248"/>
      <c r="BO12" s="259"/>
      <c r="BP12" s="259"/>
    </row>
    <row r="13" spans="1:68" ht="39.6">
      <c r="Y13" s="14"/>
      <c r="Z13" s="604" t="s">
        <v>218</v>
      </c>
      <c r="AA13" s="14">
        <v>1990</v>
      </c>
      <c r="AB13" s="14">
        <f t="shared" ref="AB13:AP13" si="4">AA13+1</f>
        <v>1991</v>
      </c>
      <c r="AC13" s="14">
        <f t="shared" si="4"/>
        <v>1992</v>
      </c>
      <c r="AD13" s="14">
        <f t="shared" si="4"/>
        <v>1993</v>
      </c>
      <c r="AE13" s="14">
        <f t="shared" si="4"/>
        <v>1994</v>
      </c>
      <c r="AF13" s="14">
        <f t="shared" si="4"/>
        <v>1995</v>
      </c>
      <c r="AG13" s="14">
        <f t="shared" si="4"/>
        <v>1996</v>
      </c>
      <c r="AH13" s="14">
        <f t="shared" si="4"/>
        <v>1997</v>
      </c>
      <c r="AI13" s="14">
        <f t="shared" si="4"/>
        <v>1998</v>
      </c>
      <c r="AJ13" s="14">
        <f t="shared" si="4"/>
        <v>1999</v>
      </c>
      <c r="AK13" s="14">
        <f t="shared" si="4"/>
        <v>2000</v>
      </c>
      <c r="AL13" s="14">
        <f t="shared" si="4"/>
        <v>2001</v>
      </c>
      <c r="AM13" s="14">
        <f t="shared" si="4"/>
        <v>2002</v>
      </c>
      <c r="AN13" s="14">
        <f t="shared" si="4"/>
        <v>2003</v>
      </c>
      <c r="AO13" s="14">
        <f t="shared" si="4"/>
        <v>2004</v>
      </c>
      <c r="AP13" s="14">
        <f t="shared" si="4"/>
        <v>2005</v>
      </c>
      <c r="AQ13" s="14">
        <f t="shared" ref="AQ13:AU13" si="5">AP13+1</f>
        <v>2006</v>
      </c>
      <c r="AR13" s="14">
        <f t="shared" si="5"/>
        <v>2007</v>
      </c>
      <c r="AS13" s="14">
        <f t="shared" si="5"/>
        <v>2008</v>
      </c>
      <c r="AT13" s="14">
        <f t="shared" si="5"/>
        <v>2009</v>
      </c>
      <c r="AU13" s="14">
        <f t="shared" si="5"/>
        <v>2010</v>
      </c>
      <c r="AV13" s="14">
        <f t="shared" ref="AV13" si="6">AU13+1</f>
        <v>2011</v>
      </c>
      <c r="AW13" s="14">
        <f t="shared" ref="AW13" si="7">AV13+1</f>
        <v>2012</v>
      </c>
      <c r="BN13" s="248"/>
      <c r="BO13" s="259"/>
      <c r="BP13" s="259"/>
    </row>
    <row r="14" spans="1:68">
      <c r="Y14" s="19" t="s">
        <v>198</v>
      </c>
      <c r="Z14" s="562">
        <f t="shared" ref="Z14:Z19" si="8">Z5/Z$10</f>
        <v>0.5360572732634038</v>
      </c>
      <c r="AA14" s="562">
        <f t="shared" ref="AA14:AO14" si="9">AA5/AA$10</f>
        <v>0.54169345476797348</v>
      </c>
      <c r="AB14" s="562">
        <f t="shared" si="9"/>
        <v>0.55219284988435935</v>
      </c>
      <c r="AC14" s="562">
        <f t="shared" si="9"/>
        <v>0.56105665879692224</v>
      </c>
      <c r="AD14" s="562">
        <f t="shared" si="9"/>
        <v>0.57442669235244703</v>
      </c>
      <c r="AE14" s="562">
        <f t="shared" si="9"/>
        <v>0.58216807310206176</v>
      </c>
      <c r="AF14" s="562">
        <f t="shared" si="9"/>
        <v>0.58658863607779277</v>
      </c>
      <c r="AG14" s="562">
        <f t="shared" si="9"/>
        <v>0.5913990244694981</v>
      </c>
      <c r="AH14" s="562">
        <f t="shared" si="9"/>
        <v>0.59329975513549094</v>
      </c>
      <c r="AI14" s="562">
        <f t="shared" si="9"/>
        <v>0.5998409559179334</v>
      </c>
      <c r="AJ14" s="562">
        <f t="shared" si="9"/>
        <v>0.60180340694878531</v>
      </c>
      <c r="AK14" s="562">
        <f t="shared" si="9"/>
        <v>0.60774678497837253</v>
      </c>
      <c r="AL14" s="562">
        <f t="shared" si="9"/>
        <v>0.62222126434235137</v>
      </c>
      <c r="AM14" s="562">
        <f t="shared" si="9"/>
        <v>0.63793107165265872</v>
      </c>
      <c r="AN14" s="562">
        <f t="shared" si="9"/>
        <v>0.64450638484472889</v>
      </c>
      <c r="AO14" s="562">
        <f t="shared" si="9"/>
        <v>0.6510353679556673</v>
      </c>
      <c r="AP14" s="562">
        <f t="shared" ref="AP14:AQ19" si="10">AP5/AP$10</f>
        <v>0.65730106895580243</v>
      </c>
      <c r="AQ14" s="562">
        <f t="shared" si="10"/>
        <v>0.66406351309649081</v>
      </c>
      <c r="AR14" s="562">
        <f t="shared" ref="AR14:AS19" si="11">AR5/AR$10</f>
        <v>0.6705926276685108</v>
      </c>
      <c r="AS14" s="562">
        <f t="shared" si="11"/>
        <v>0.67878014053284363</v>
      </c>
      <c r="AT14" s="562">
        <f t="shared" ref="AT14:AU19" si="12">AT5/AT$10</f>
        <v>0.68623297539911254</v>
      </c>
      <c r="AU14" s="562">
        <f t="shared" si="12"/>
        <v>0.68962150541067246</v>
      </c>
      <c r="AV14" s="562">
        <f t="shared" ref="AV14:AW14" si="13">AV5/AV$10</f>
        <v>0.69459291142686841</v>
      </c>
      <c r="AW14" s="562">
        <f t="shared" si="13"/>
        <v>0.70162248848267428</v>
      </c>
      <c r="BN14" s="248"/>
      <c r="BO14" s="259"/>
      <c r="BP14" s="259"/>
    </row>
    <row r="15" spans="1:68">
      <c r="Y15" s="19" t="s">
        <v>199</v>
      </c>
      <c r="Z15" s="562">
        <f t="shared" si="8"/>
        <v>0.33741011784220887</v>
      </c>
      <c r="AA15" s="562">
        <f t="shared" ref="AA15:AO15" si="14">AA6/AA$10</f>
        <v>0.31449503292424802</v>
      </c>
      <c r="AB15" s="562">
        <f t="shared" si="14"/>
        <v>0.31422094545303342</v>
      </c>
      <c r="AC15" s="562">
        <f t="shared" si="14"/>
        <v>0.31592808265657157</v>
      </c>
      <c r="AD15" s="562">
        <f t="shared" si="14"/>
        <v>0.31628375828441546</v>
      </c>
      <c r="AE15" s="562">
        <f t="shared" si="14"/>
        <v>0.31776233733212622</v>
      </c>
      <c r="AF15" s="562">
        <f t="shared" si="14"/>
        <v>0.31763428741556077</v>
      </c>
      <c r="AG15" s="562">
        <f t="shared" si="14"/>
        <v>0.31931170889782046</v>
      </c>
      <c r="AH15" s="562">
        <f t="shared" si="14"/>
        <v>0.31959705713342107</v>
      </c>
      <c r="AI15" s="562">
        <f t="shared" si="14"/>
        <v>0.31722793394154858</v>
      </c>
      <c r="AJ15" s="562">
        <f t="shared" si="14"/>
        <v>0.31413000948626274</v>
      </c>
      <c r="AK15" s="562">
        <f t="shared" si="14"/>
        <v>0.31097797222228984</v>
      </c>
      <c r="AL15" s="562">
        <f t="shared" si="14"/>
        <v>0.30361006730737788</v>
      </c>
      <c r="AM15" s="562">
        <f t="shared" si="14"/>
        <v>0.30335314432714794</v>
      </c>
      <c r="AN15" s="562">
        <f t="shared" si="14"/>
        <v>0.2983513764161847</v>
      </c>
      <c r="AO15" s="562">
        <f t="shared" si="14"/>
        <v>0.29119434129280952</v>
      </c>
      <c r="AP15" s="562">
        <f t="shared" si="10"/>
        <v>0.28322180514221995</v>
      </c>
      <c r="AQ15" s="562">
        <f t="shared" si="10"/>
        <v>0.27462984321998651</v>
      </c>
      <c r="AR15" s="562">
        <f t="shared" si="11"/>
        <v>0.26669602498495687</v>
      </c>
      <c r="AS15" s="562">
        <f t="shared" si="11"/>
        <v>0.2601588107176232</v>
      </c>
      <c r="AT15" s="562">
        <f t="shared" si="12"/>
        <v>0.253695426361843</v>
      </c>
      <c r="AU15" s="562">
        <f t="shared" si="12"/>
        <v>0.24488613851753183</v>
      </c>
      <c r="AV15" s="562">
        <f t="shared" ref="AV15:AW15" si="15">AV6/AV$10</f>
        <v>0.23982568836578394</v>
      </c>
      <c r="AW15" s="562">
        <f t="shared" si="15"/>
        <v>0.23226516142617112</v>
      </c>
      <c r="BN15" s="249"/>
      <c r="BO15" s="249"/>
      <c r="BP15" s="249"/>
    </row>
    <row r="16" spans="1:68">
      <c r="Y16" s="19" t="s">
        <v>200</v>
      </c>
      <c r="Z16" s="562">
        <f t="shared" si="8"/>
        <v>2.4840334201823747E-2</v>
      </c>
      <c r="AA16" s="562">
        <f t="shared" ref="AA16:AO16" si="16">AA7/AA$10</f>
        <v>2.5851753779087223E-2</v>
      </c>
      <c r="AB16" s="562">
        <f t="shared" si="16"/>
        <v>2.6346591804507512E-2</v>
      </c>
      <c r="AC16" s="562">
        <f t="shared" si="16"/>
        <v>2.7215186318321892E-2</v>
      </c>
      <c r="AD16" s="562">
        <f t="shared" si="16"/>
        <v>2.8224911924110259E-2</v>
      </c>
      <c r="AE16" s="562">
        <f t="shared" si="16"/>
        <v>2.8764246110311989E-2</v>
      </c>
      <c r="AF16" s="562">
        <f t="shared" si="16"/>
        <v>3.0758410279868323E-2</v>
      </c>
      <c r="AG16" s="562">
        <f t="shared" si="16"/>
        <v>3.1570192357925637E-2</v>
      </c>
      <c r="AH16" s="562">
        <f t="shared" si="16"/>
        <v>3.2141961224280965E-2</v>
      </c>
      <c r="AI16" s="562">
        <f t="shared" si="16"/>
        <v>3.2100230792132194E-2</v>
      </c>
      <c r="AJ16" s="562">
        <f t="shared" si="16"/>
        <v>3.375945792252133E-2</v>
      </c>
      <c r="AK16" s="562">
        <f t="shared" si="16"/>
        <v>3.4406310917933954E-2</v>
      </c>
      <c r="AL16" s="562">
        <f t="shared" si="16"/>
        <v>3.4910800824598458E-2</v>
      </c>
      <c r="AM16" s="562">
        <f t="shared" si="16"/>
        <v>3.6070580283345588E-2</v>
      </c>
      <c r="AN16" s="562">
        <f t="shared" si="16"/>
        <v>3.5071482061540059E-2</v>
      </c>
      <c r="AO16" s="562">
        <f t="shared" si="16"/>
        <v>3.5586434867788619E-2</v>
      </c>
      <c r="AP16" s="562">
        <f t="shared" si="10"/>
        <v>3.6765248716211729E-2</v>
      </c>
      <c r="AQ16" s="562">
        <f t="shared" si="10"/>
        <v>3.7346241173499745E-2</v>
      </c>
      <c r="AR16" s="562">
        <f t="shared" si="11"/>
        <v>3.7904819387072922E-2</v>
      </c>
      <c r="AS16" s="562">
        <f t="shared" si="11"/>
        <v>3.664314113183792E-2</v>
      </c>
      <c r="AT16" s="562">
        <f t="shared" si="12"/>
        <v>3.6216482259172178E-2</v>
      </c>
      <c r="AU16" s="562">
        <f t="shared" si="12"/>
        <v>4.1619645093438615E-2</v>
      </c>
      <c r="AV16" s="562">
        <f t="shared" ref="AV16:AW16" si="17">AV7/AV$10</f>
        <v>4.1229450004767902E-2</v>
      </c>
      <c r="AW16" s="562">
        <f t="shared" si="17"/>
        <v>4.1907733170462001E-2</v>
      </c>
    </row>
    <row r="17" spans="19:49">
      <c r="S17" s="248"/>
      <c r="Y17" s="640" t="s">
        <v>204</v>
      </c>
      <c r="Z17" s="562">
        <f t="shared" si="8"/>
        <v>9.0980524731475054E-2</v>
      </c>
      <c r="AA17" s="562">
        <f t="shared" ref="AA17:AO17" si="18">AA8/AA$10</f>
        <v>0.10693360784317034</v>
      </c>
      <c r="AB17" s="562">
        <f t="shared" si="18"/>
        <v>9.6400687034395208E-2</v>
      </c>
      <c r="AC17" s="562">
        <f t="shared" si="18"/>
        <v>8.5650888316569362E-2</v>
      </c>
      <c r="AD17" s="562">
        <f t="shared" si="18"/>
        <v>7.0779918081327137E-2</v>
      </c>
      <c r="AE17" s="562">
        <f t="shared" si="18"/>
        <v>6.0797325748051405E-2</v>
      </c>
      <c r="AF17" s="562">
        <f t="shared" si="18"/>
        <v>5.4193616859813894E-2</v>
      </c>
      <c r="AG17" s="562">
        <f t="shared" si="18"/>
        <v>4.6918312453167424E-2</v>
      </c>
      <c r="AH17" s="562">
        <f t="shared" si="18"/>
        <v>4.5659306204922416E-2</v>
      </c>
      <c r="AI17" s="562">
        <f t="shared" si="18"/>
        <v>4.1893440524644721E-2</v>
      </c>
      <c r="AJ17" s="562">
        <f t="shared" si="18"/>
        <v>4.1431501517951212E-2</v>
      </c>
      <c r="AK17" s="562">
        <f t="shared" si="18"/>
        <v>3.935561860879886E-2</v>
      </c>
      <c r="AL17" s="562">
        <f t="shared" si="18"/>
        <v>3.3398298663850211E-2</v>
      </c>
      <c r="AM17" s="562">
        <f t="shared" si="18"/>
        <v>1.6810075133728182E-2</v>
      </c>
      <c r="AN17" s="562">
        <f t="shared" si="18"/>
        <v>1.6438476587100948E-2</v>
      </c>
      <c r="AO17" s="562">
        <f t="shared" si="18"/>
        <v>1.6032347730358974E-2</v>
      </c>
      <c r="AP17" s="562">
        <f t="shared" si="10"/>
        <v>1.6890567060105204E-2</v>
      </c>
      <c r="AQ17" s="562">
        <f t="shared" si="10"/>
        <v>1.8085284095692055E-2</v>
      </c>
      <c r="AR17" s="562">
        <f t="shared" si="11"/>
        <v>1.8776449317987311E-2</v>
      </c>
      <c r="AS17" s="562">
        <f t="shared" si="11"/>
        <v>1.8837790250833486E-2</v>
      </c>
      <c r="AT17" s="562">
        <f t="shared" si="12"/>
        <v>1.8685058149496267E-2</v>
      </c>
      <c r="AU17" s="562">
        <f t="shared" si="12"/>
        <v>1.8156174456799627E-2</v>
      </c>
      <c r="AV17" s="562">
        <f t="shared" ref="AV17:AW17" si="19">AV8/AV$10</f>
        <v>1.84571641992562E-2</v>
      </c>
      <c r="AW17" s="562">
        <f t="shared" si="19"/>
        <v>1.8230620474830442E-2</v>
      </c>
    </row>
    <row r="18" spans="19:49" ht="14.4" thickBot="1">
      <c r="Y18" s="638" t="s">
        <v>202</v>
      </c>
      <c r="Z18" s="563">
        <f t="shared" si="8"/>
        <v>1.0711749961088425E-2</v>
      </c>
      <c r="AA18" s="563">
        <f t="shared" ref="AA18:AO18" si="20">AA9/AA$10</f>
        <v>1.1026150685520937E-2</v>
      </c>
      <c r="AB18" s="563">
        <f t="shared" si="20"/>
        <v>1.0838925823704522E-2</v>
      </c>
      <c r="AC18" s="563">
        <f t="shared" si="20"/>
        <v>1.0149183911615076E-2</v>
      </c>
      <c r="AD18" s="563">
        <f t="shared" si="20"/>
        <v>1.0284719357700029E-2</v>
      </c>
      <c r="AE18" s="563">
        <f t="shared" si="20"/>
        <v>1.0508017707448565E-2</v>
      </c>
      <c r="AF18" s="563">
        <f t="shared" si="20"/>
        <v>1.0825049366964183E-2</v>
      </c>
      <c r="AG18" s="563">
        <f t="shared" si="20"/>
        <v>1.0800761821588314E-2</v>
      </c>
      <c r="AH18" s="563">
        <f t="shared" si="20"/>
        <v>9.3019203018846596E-3</v>
      </c>
      <c r="AI18" s="563">
        <f t="shared" si="20"/>
        <v>8.9374388237411697E-3</v>
      </c>
      <c r="AJ18" s="563">
        <f t="shared" si="20"/>
        <v>8.8756241244794948E-3</v>
      </c>
      <c r="AK18" s="563">
        <f t="shared" si="20"/>
        <v>7.5133132726048525E-3</v>
      </c>
      <c r="AL18" s="563">
        <f t="shared" si="20"/>
        <v>5.8595688618222758E-3</v>
      </c>
      <c r="AM18" s="563">
        <f t="shared" si="20"/>
        <v>5.8351286031195788E-3</v>
      </c>
      <c r="AN18" s="563">
        <f t="shared" si="20"/>
        <v>5.6322800904453092E-3</v>
      </c>
      <c r="AO18" s="563">
        <f t="shared" si="20"/>
        <v>6.1515081533756013E-3</v>
      </c>
      <c r="AP18" s="563">
        <f t="shared" si="10"/>
        <v>5.8213101256606396E-3</v>
      </c>
      <c r="AQ18" s="563">
        <f t="shared" si="10"/>
        <v>5.875118414330931E-3</v>
      </c>
      <c r="AR18" s="563">
        <f t="shared" si="11"/>
        <v>6.0300786414720824E-3</v>
      </c>
      <c r="AS18" s="563">
        <f t="shared" si="11"/>
        <v>5.5801173668617744E-3</v>
      </c>
      <c r="AT18" s="563">
        <f t="shared" si="12"/>
        <v>5.1700578303759169E-3</v>
      </c>
      <c r="AU18" s="563">
        <f>AU9/AU$10</f>
        <v>5.7165365215575562E-3</v>
      </c>
      <c r="AV18" s="563">
        <f t="shared" ref="AV18:AW18" si="21">AV9/AV$10</f>
        <v>5.89478600332362E-3</v>
      </c>
      <c r="AW18" s="563">
        <f t="shared" si="21"/>
        <v>5.9739964458621593E-3</v>
      </c>
    </row>
    <row r="19" spans="19:49" ht="14.4" thickTop="1">
      <c r="Y19" s="639" t="s">
        <v>203</v>
      </c>
      <c r="Z19" s="564">
        <f t="shared" si="8"/>
        <v>1</v>
      </c>
      <c r="AA19" s="564">
        <f t="shared" ref="AA19:AO19" si="22">AA10/AA$10</f>
        <v>1</v>
      </c>
      <c r="AB19" s="564">
        <f t="shared" si="22"/>
        <v>1</v>
      </c>
      <c r="AC19" s="564">
        <f t="shared" si="22"/>
        <v>1</v>
      </c>
      <c r="AD19" s="564">
        <f t="shared" si="22"/>
        <v>1</v>
      </c>
      <c r="AE19" s="564">
        <f t="shared" si="22"/>
        <v>1</v>
      </c>
      <c r="AF19" s="564">
        <f t="shared" si="22"/>
        <v>1</v>
      </c>
      <c r="AG19" s="564">
        <f t="shared" si="22"/>
        <v>1</v>
      </c>
      <c r="AH19" s="564">
        <f t="shared" si="22"/>
        <v>1</v>
      </c>
      <c r="AI19" s="564">
        <f t="shared" si="22"/>
        <v>1</v>
      </c>
      <c r="AJ19" s="564">
        <f t="shared" si="22"/>
        <v>1</v>
      </c>
      <c r="AK19" s="564">
        <f t="shared" si="22"/>
        <v>1</v>
      </c>
      <c r="AL19" s="564">
        <f t="shared" si="22"/>
        <v>1</v>
      </c>
      <c r="AM19" s="564">
        <f t="shared" si="22"/>
        <v>1</v>
      </c>
      <c r="AN19" s="564">
        <f t="shared" si="22"/>
        <v>1</v>
      </c>
      <c r="AO19" s="564">
        <f t="shared" si="22"/>
        <v>1</v>
      </c>
      <c r="AP19" s="564">
        <f t="shared" si="10"/>
        <v>1</v>
      </c>
      <c r="AQ19" s="564">
        <f t="shared" si="10"/>
        <v>1</v>
      </c>
      <c r="AR19" s="564">
        <f t="shared" si="11"/>
        <v>1</v>
      </c>
      <c r="AS19" s="564">
        <f t="shared" si="11"/>
        <v>1</v>
      </c>
      <c r="AT19" s="564">
        <f t="shared" si="12"/>
        <v>1</v>
      </c>
      <c r="AU19" s="564">
        <f t="shared" si="12"/>
        <v>1</v>
      </c>
      <c r="AV19" s="564">
        <f t="shared" ref="AV19:AW19" si="23">AV10/AV$10</f>
        <v>1</v>
      </c>
      <c r="AW19" s="564">
        <f t="shared" si="23"/>
        <v>1</v>
      </c>
    </row>
    <row r="21" spans="19:49">
      <c r="Y21" s="13" t="s">
        <v>194</v>
      </c>
    </row>
    <row r="22" spans="19:49" ht="39.6">
      <c r="Y22" s="14"/>
      <c r="Z22" s="604" t="s">
        <v>218</v>
      </c>
      <c r="AA22" s="14">
        <v>1990</v>
      </c>
      <c r="AB22" s="14">
        <f t="shared" ref="AB22:AP22" si="24">AA22+1</f>
        <v>1991</v>
      </c>
      <c r="AC22" s="14">
        <f t="shared" si="24"/>
        <v>1992</v>
      </c>
      <c r="AD22" s="14">
        <f t="shared" si="24"/>
        <v>1993</v>
      </c>
      <c r="AE22" s="14">
        <f t="shared" si="24"/>
        <v>1994</v>
      </c>
      <c r="AF22" s="14">
        <f t="shared" si="24"/>
        <v>1995</v>
      </c>
      <c r="AG22" s="14">
        <f t="shared" si="24"/>
        <v>1996</v>
      </c>
      <c r="AH22" s="14">
        <f t="shared" si="24"/>
        <v>1997</v>
      </c>
      <c r="AI22" s="14">
        <f t="shared" si="24"/>
        <v>1998</v>
      </c>
      <c r="AJ22" s="14">
        <f t="shared" si="24"/>
        <v>1999</v>
      </c>
      <c r="AK22" s="14">
        <f t="shared" si="24"/>
        <v>2000</v>
      </c>
      <c r="AL22" s="14">
        <f t="shared" si="24"/>
        <v>2001</v>
      </c>
      <c r="AM22" s="14">
        <f t="shared" si="24"/>
        <v>2002</v>
      </c>
      <c r="AN22" s="14">
        <f t="shared" si="24"/>
        <v>2003</v>
      </c>
      <c r="AO22" s="14">
        <f t="shared" si="24"/>
        <v>2004</v>
      </c>
      <c r="AP22" s="14">
        <f t="shared" si="24"/>
        <v>2005</v>
      </c>
      <c r="AQ22" s="14">
        <f t="shared" ref="AQ22:AU22" si="25">AP22+1</f>
        <v>2006</v>
      </c>
      <c r="AR22" s="14">
        <f t="shared" si="25"/>
        <v>2007</v>
      </c>
      <c r="AS22" s="14">
        <f t="shared" si="25"/>
        <v>2008</v>
      </c>
      <c r="AT22" s="14">
        <f t="shared" si="25"/>
        <v>2009</v>
      </c>
      <c r="AU22" s="14">
        <f t="shared" si="25"/>
        <v>2010</v>
      </c>
      <c r="AV22" s="14">
        <f t="shared" ref="AV22" si="26">AU22+1</f>
        <v>2011</v>
      </c>
      <c r="AW22" s="14">
        <f t="shared" ref="AW22" si="27">AV22+1</f>
        <v>2012</v>
      </c>
    </row>
    <row r="23" spans="19:49">
      <c r="Y23" s="19" t="s">
        <v>198</v>
      </c>
      <c r="Z23" s="12"/>
      <c r="AA23" s="21">
        <f t="shared" ref="AA23:AP23" si="28">AA5/$Z5-1</f>
        <v>-1.8771814027034761E-2</v>
      </c>
      <c r="AB23" s="21">
        <f t="shared" si="28"/>
        <v>-1.1937579558348954E-2</v>
      </c>
      <c r="AC23" s="21">
        <f t="shared" si="28"/>
        <v>-6.839982282975221E-3</v>
      </c>
      <c r="AD23" s="21">
        <f t="shared" si="28"/>
        <v>-1.9016638143443121E-3</v>
      </c>
      <c r="AE23" s="21">
        <f t="shared" si="28"/>
        <v>-9.2910096403027165E-3</v>
      </c>
      <c r="AF23" s="21">
        <f t="shared" si="28"/>
        <v>-2.6659384055626845E-2</v>
      </c>
      <c r="AG23" s="21">
        <f t="shared" si="28"/>
        <v>-4.7837099711381059E-2</v>
      </c>
      <c r="AH23" s="21">
        <f t="shared" si="28"/>
        <v>-7.2512703129640976E-2</v>
      </c>
      <c r="AI23" s="21">
        <f t="shared" si="28"/>
        <v>-8.8990461035657775E-2</v>
      </c>
      <c r="AJ23" s="21">
        <f t="shared" si="28"/>
        <v>-0.10670686270407215</v>
      </c>
      <c r="AK23" s="21">
        <f t="shared" si="28"/>
        <v>-0.11702808787380903</v>
      </c>
      <c r="AL23" s="21">
        <f t="shared" si="28"/>
        <v>-0.1273685138089754</v>
      </c>
      <c r="AM23" s="21">
        <f t="shared" si="28"/>
        <v>-0.13807887536113683</v>
      </c>
      <c r="AN23" s="21">
        <f t="shared" si="28"/>
        <v>-0.14687827151297983</v>
      </c>
      <c r="AO23" s="21">
        <f t="shared" si="28"/>
        <v>-0.15365508116228899</v>
      </c>
      <c r="AP23" s="21">
        <f t="shared" si="28"/>
        <v>-0.15821599897865268</v>
      </c>
      <c r="AQ23" s="21">
        <f t="shared" ref="AQ23:AR28" si="29">AQ5/$Z5-1</f>
        <v>-0.16230717580851783</v>
      </c>
      <c r="AR23" s="21">
        <f t="shared" si="29"/>
        <v>-0.16935475785520337</v>
      </c>
      <c r="AS23" s="21">
        <f t="shared" ref="AS23:AS28" si="30">AS5/$Z5-1</f>
        <v>-0.17786363907357194</v>
      </c>
      <c r="AT23" s="21">
        <f t="shared" ref="AT23:AU28" si="31">AT5/$Z5-1</f>
        <v>-0.19084304057526147</v>
      </c>
      <c r="AU23" s="21">
        <f t="shared" si="31"/>
        <v>-0.20247326366741858</v>
      </c>
      <c r="AV23" s="21">
        <f t="shared" ref="AV23:AW23" si="32">AV5/$Z5-1</f>
        <v>-0.21256837090922798</v>
      </c>
      <c r="AW23" s="21">
        <f t="shared" si="32"/>
        <v>-0.21557298142893933</v>
      </c>
    </row>
    <row r="24" spans="19:49">
      <c r="Y24" s="19" t="s">
        <v>199</v>
      </c>
      <c r="Z24" s="12"/>
      <c r="AA24" s="21">
        <f t="shared" ref="AA24:AP24" si="33">AA6/$Z6-1</f>
        <v>-9.4927626026761303E-2</v>
      </c>
      <c r="AB24" s="21">
        <f t="shared" si="33"/>
        <v>-0.10673189902720859</v>
      </c>
      <c r="AC24" s="21">
        <f t="shared" si="33"/>
        <v>-0.11150737008485023</v>
      </c>
      <c r="AD24" s="21">
        <f t="shared" si="33"/>
        <v>-0.12689052480519269</v>
      </c>
      <c r="AE24" s="21">
        <f t="shared" si="33"/>
        <v>-0.14088118102126501</v>
      </c>
      <c r="AF24" s="21">
        <f t="shared" si="33"/>
        <v>-0.16264104514858113</v>
      </c>
      <c r="AG24" s="21">
        <f t="shared" si="33"/>
        <v>-0.18323223857496374</v>
      </c>
      <c r="AH24" s="21">
        <f t="shared" si="33"/>
        <v>-0.206239169569162</v>
      </c>
      <c r="AI24" s="21">
        <f t="shared" si="33"/>
        <v>-0.23455970092310752</v>
      </c>
      <c r="AJ24" s="21">
        <f t="shared" si="33"/>
        <v>-0.25919846374462641</v>
      </c>
      <c r="AK24" s="21">
        <f t="shared" si="33"/>
        <v>-0.28219424280785632</v>
      </c>
      <c r="AL24" s="21">
        <f t="shared" si="33"/>
        <v>-0.3235194886335212</v>
      </c>
      <c r="AM24" s="21">
        <f t="shared" si="33"/>
        <v>-0.34882853462759078</v>
      </c>
      <c r="AN24" s="21">
        <f t="shared" si="33"/>
        <v>-0.37257052569515681</v>
      </c>
      <c r="AO24" s="21">
        <f t="shared" si="33"/>
        <v>-0.39857866378899742</v>
      </c>
      <c r="AP24" s="21">
        <f t="shared" si="33"/>
        <v>-0.42374314249319689</v>
      </c>
      <c r="AQ24" s="21">
        <f t="shared" si="29"/>
        <v>-0.4496030774441081</v>
      </c>
      <c r="AR24" s="21">
        <f t="shared" si="29"/>
        <v>-0.4751605867016282</v>
      </c>
      <c r="AS24" s="21">
        <f t="shared" si="30"/>
        <v>-0.49938211753414008</v>
      </c>
      <c r="AT24" s="21">
        <f t="shared" si="31"/>
        <v>-0.52474475371564799</v>
      </c>
      <c r="AU24" s="21">
        <f t="shared" si="31"/>
        <v>-0.55006295725010879</v>
      </c>
      <c r="AV24" s="21">
        <f t="shared" ref="AV24:AW24" si="34">AV6/$Z6-1</f>
        <v>-0.56805216707251738</v>
      </c>
      <c r="AW24" s="21">
        <f t="shared" si="34"/>
        <v>-0.58744086533921458</v>
      </c>
    </row>
    <row r="25" spans="19:49">
      <c r="Y25" s="19" t="s">
        <v>200</v>
      </c>
      <c r="Z25" s="12"/>
      <c r="AA25" s="21">
        <f t="shared" ref="AA25:AP25" si="35">AA7/$Z7-1</f>
        <v>1.0555560573299649E-2</v>
      </c>
      <c r="AB25" s="21">
        <f t="shared" si="35"/>
        <v>1.7353314216296489E-2</v>
      </c>
      <c r="AC25" s="21">
        <f t="shared" si="35"/>
        <v>3.962706412751249E-2</v>
      </c>
      <c r="AD25" s="21">
        <f t="shared" si="35"/>
        <v>5.833966459191231E-2</v>
      </c>
      <c r="AE25" s="21">
        <f t="shared" si="35"/>
        <v>5.6341820939598275E-2</v>
      </c>
      <c r="AF25" s="21">
        <f t="shared" si="35"/>
        <v>0.10140956817283198</v>
      </c>
      <c r="AG25" s="21">
        <f t="shared" si="35"/>
        <v>9.6886366185973793E-2</v>
      </c>
      <c r="AH25" s="21">
        <f t="shared" si="35"/>
        <v>8.4326151803527205E-2</v>
      </c>
      <c r="AI25" s="21">
        <f t="shared" si="35"/>
        <v>5.2079897572657519E-2</v>
      </c>
      <c r="AJ25" s="21">
        <f t="shared" si="35"/>
        <v>8.1405510807889714E-2</v>
      </c>
      <c r="AK25" s="21">
        <f t="shared" si="35"/>
        <v>7.8738270537151989E-2</v>
      </c>
      <c r="AL25" s="21">
        <f t="shared" si="35"/>
        <v>5.6573222309892035E-2</v>
      </c>
      <c r="AM25" s="21">
        <f t="shared" si="35"/>
        <v>5.1721268389944175E-2</v>
      </c>
      <c r="AN25" s="21">
        <f t="shared" si="35"/>
        <v>1.8245187277505792E-3</v>
      </c>
      <c r="AO25" s="21">
        <f t="shared" si="35"/>
        <v>-1.6540773624025285E-3</v>
      </c>
      <c r="AP25" s="21">
        <f t="shared" si="35"/>
        <v>1.6079280306068089E-2</v>
      </c>
      <c r="AQ25" s="21">
        <f t="shared" si="29"/>
        <v>1.6660223918672612E-2</v>
      </c>
      <c r="AR25" s="21">
        <f t="shared" si="29"/>
        <v>1.3222901016484823E-2</v>
      </c>
      <c r="AS25" s="21">
        <f t="shared" si="30"/>
        <v>-4.2230103742110447E-2</v>
      </c>
      <c r="AT25" s="21">
        <f t="shared" si="31"/>
        <v>-7.8445098235639388E-2</v>
      </c>
      <c r="AU25" s="21">
        <f t="shared" si="31"/>
        <v>3.8691519853119694E-2</v>
      </c>
      <c r="AV25" s="21">
        <f t="shared" ref="AV25:AW25" si="36">AV7/$Z7-1</f>
        <v>8.657699967914656E-3</v>
      </c>
      <c r="AW25" s="21">
        <f t="shared" si="36"/>
        <v>1.1106661742966706E-2</v>
      </c>
    </row>
    <row r="26" spans="19:49">
      <c r="Y26" s="19" t="s">
        <v>201</v>
      </c>
      <c r="Z26" s="12"/>
      <c r="AA26" s="21">
        <f t="shared" ref="AA26:AP26" si="37">AA8/$Z8-1</f>
        <v>0.14128314178951151</v>
      </c>
      <c r="AB26" s="21">
        <f t="shared" si="37"/>
        <v>1.6334077612807807E-2</v>
      </c>
      <c r="AC26" s="21">
        <f t="shared" si="37"/>
        <v>-0.1066798428356095</v>
      </c>
      <c r="AD26" s="21">
        <f t="shared" si="37"/>
        <v>-0.27537797475217918</v>
      </c>
      <c r="AE26" s="21">
        <f t="shared" si="37"/>
        <v>-0.39040000897858806</v>
      </c>
      <c r="AF26" s="21">
        <f t="shared" si="37"/>
        <v>-0.47016323154744244</v>
      </c>
      <c r="AG26" s="21">
        <f t="shared" si="37"/>
        <v>-0.5549223454841008</v>
      </c>
      <c r="AH26" s="21">
        <f t="shared" si="37"/>
        <v>-0.579442032898146</v>
      </c>
      <c r="AI26" s="21">
        <f t="shared" si="37"/>
        <v>-0.62511713236282596</v>
      </c>
      <c r="AJ26" s="21">
        <f t="shared" si="37"/>
        <v>-0.63764623017309119</v>
      </c>
      <c r="AK26" s="21">
        <f t="shared" si="37"/>
        <v>-0.66310565788680065</v>
      </c>
      <c r="AL26" s="21">
        <f t="shared" si="37"/>
        <v>-0.72402284720511823</v>
      </c>
      <c r="AM26" s="21">
        <f t="shared" si="37"/>
        <v>-0.86617841197195</v>
      </c>
      <c r="AN26" s="21">
        <f t="shared" si="37"/>
        <v>-0.87179407327260905</v>
      </c>
      <c r="AO26" s="21">
        <f t="shared" si="37"/>
        <v>-0.87719877811866886</v>
      </c>
      <c r="AP26" s="21">
        <f t="shared" si="37"/>
        <v>-0.87254898028459749</v>
      </c>
      <c r="AQ26" s="21">
        <f t="shared" si="29"/>
        <v>-0.86558019298286037</v>
      </c>
      <c r="AR26" s="21">
        <f t="shared" si="29"/>
        <v>-0.86296451784775252</v>
      </c>
      <c r="AS26" s="21">
        <f t="shared" si="30"/>
        <v>-0.86556651988492017</v>
      </c>
      <c r="AT26" s="21">
        <f t="shared" si="31"/>
        <v>-0.87018693626672228</v>
      </c>
      <c r="AU26" s="21">
        <f t="shared" si="31"/>
        <v>-0.87628522837490508</v>
      </c>
      <c r="AV26" s="21">
        <f t="shared" ref="AV26:AW26" si="38">AV8/$Z8-1</f>
        <v>-0.87671499989479507</v>
      </c>
      <c r="AW26" s="21">
        <f t="shared" si="38"/>
        <v>-0.87990822912939959</v>
      </c>
    </row>
    <row r="27" spans="19:49" ht="14.4" thickBot="1">
      <c r="Y27" s="638" t="s">
        <v>202</v>
      </c>
      <c r="Z27" s="25"/>
      <c r="AA27" s="22">
        <f t="shared" ref="AA27:AP27" si="39">AA9/$Z9-1</f>
        <v>-4.8085641930706302E-4</v>
      </c>
      <c r="AB27" s="22">
        <f t="shared" si="39"/>
        <v>-2.942161889263295E-2</v>
      </c>
      <c r="AC27" s="22">
        <f t="shared" si="39"/>
        <v>-0.10092816021077688</v>
      </c>
      <c r="AD27" s="22">
        <f t="shared" si="39"/>
        <v>-0.10570267646250842</v>
      </c>
      <c r="AE27" s="22">
        <f t="shared" si="39"/>
        <v>-0.10511076887553994</v>
      </c>
      <c r="AF27" s="22">
        <f t="shared" si="39"/>
        <v>-0.10109902206823262</v>
      </c>
      <c r="AG27" s="22">
        <f t="shared" si="39"/>
        <v>-0.12976648038358884</v>
      </c>
      <c r="AH27" s="22">
        <f t="shared" si="39"/>
        <v>-0.2722919460616483</v>
      </c>
      <c r="AI27" s="22">
        <f t="shared" si="39"/>
        <v>-0.32071713806997737</v>
      </c>
      <c r="AJ27" s="22">
        <f t="shared" si="39"/>
        <v>-0.34069097032045836</v>
      </c>
      <c r="AK27" s="22">
        <f t="shared" si="39"/>
        <v>-0.45373109223086816</v>
      </c>
      <c r="AL27" s="22">
        <f t="shared" si="39"/>
        <v>-0.58875326888137036</v>
      </c>
      <c r="AM27" s="22">
        <f t="shared" si="39"/>
        <v>-0.60545643223063328</v>
      </c>
      <c r="AN27" s="22">
        <f t="shared" si="39"/>
        <v>-0.62690554934142684</v>
      </c>
      <c r="AO27" s="22">
        <f t="shared" si="39"/>
        <v>-0.59980175579378581</v>
      </c>
      <c r="AP27" s="22">
        <f t="shared" si="39"/>
        <v>-0.62691496291008941</v>
      </c>
      <c r="AQ27" s="22">
        <f t="shared" si="29"/>
        <v>-0.62911218344217135</v>
      </c>
      <c r="AR27" s="22">
        <f t="shared" si="29"/>
        <v>-0.62620752891432407</v>
      </c>
      <c r="AS27" s="22">
        <f t="shared" si="30"/>
        <v>-0.66177256755701541</v>
      </c>
      <c r="AT27" s="22">
        <f t="shared" si="31"/>
        <v>-0.69492448168543652</v>
      </c>
      <c r="AU27" s="22">
        <f t="shared" si="31"/>
        <v>-0.66915985399294775</v>
      </c>
      <c r="AV27" s="22">
        <f t="shared" ref="AV27:AW27" si="40">AV9/$Z9-1</f>
        <v>-0.66557301124026669</v>
      </c>
      <c r="AW27" s="22">
        <f t="shared" si="40"/>
        <v>-0.66575511528751918</v>
      </c>
    </row>
    <row r="28" spans="19:49" ht="14.4" thickTop="1">
      <c r="Y28" s="639" t="s">
        <v>203</v>
      </c>
      <c r="Z28" s="26"/>
      <c r="AA28" s="23">
        <f t="shared" ref="AA28:AP28" si="41">AA10/$Z10-1</f>
        <v>-2.8981241711392047E-2</v>
      </c>
      <c r="AB28" s="23">
        <f t="shared" si="41"/>
        <v>-4.0809660923875057E-2</v>
      </c>
      <c r="AC28" s="23">
        <f t="shared" si="41"/>
        <v>-5.109289291168706E-2</v>
      </c>
      <c r="AD28" s="23">
        <f t="shared" si="41"/>
        <v>-6.8570664163803863E-2</v>
      </c>
      <c r="AE28" s="23">
        <f t="shared" si="41"/>
        <v>-8.7760417468557339E-2</v>
      </c>
      <c r="AF28" s="23">
        <f t="shared" si="41"/>
        <v>-0.11050728832996604</v>
      </c>
      <c r="AG28" s="23">
        <f t="shared" si="41"/>
        <v>-0.13693829899508669</v>
      </c>
      <c r="AH28" s="23">
        <f t="shared" si="41"/>
        <v>-0.16199811807906761</v>
      </c>
      <c r="AI28" s="23">
        <f t="shared" si="41"/>
        <v>-0.18586204467007172</v>
      </c>
      <c r="AJ28" s="23">
        <f t="shared" si="41"/>
        <v>-0.20429781906416133</v>
      </c>
      <c r="AK28" s="23">
        <f t="shared" si="41"/>
        <v>-0.22118302016293911</v>
      </c>
      <c r="AL28" s="23">
        <f t="shared" si="41"/>
        <v>-0.24820882560841639</v>
      </c>
      <c r="AM28" s="23">
        <f t="shared" si="41"/>
        <v>-0.27572255315131156</v>
      </c>
      <c r="AN28" s="23">
        <f t="shared" si="41"/>
        <v>-0.29043044679116781</v>
      </c>
      <c r="AO28" s="23">
        <f t="shared" si="41"/>
        <v>-0.3031264171451673</v>
      </c>
      <c r="AP28" s="23">
        <f t="shared" si="41"/>
        <v>-0.31348896635583601</v>
      </c>
      <c r="AQ28" s="23">
        <f t="shared" si="29"/>
        <v>-0.32378255646887633</v>
      </c>
      <c r="AR28" s="23">
        <f t="shared" si="29"/>
        <v>-0.3360001211145609</v>
      </c>
      <c r="AS28" s="23">
        <f t="shared" si="30"/>
        <v>-0.35072912483420804</v>
      </c>
      <c r="AT28" s="23">
        <f t="shared" si="31"/>
        <v>-0.3679195129626921</v>
      </c>
      <c r="AU28" s="23">
        <f t="shared" si="31"/>
        <v>-0.38006572550472406</v>
      </c>
      <c r="AV28" s="23">
        <f t="shared" ref="AV28:AW28" si="42">AV10/$Z10-1</f>
        <v>-0.39229375217112084</v>
      </c>
      <c r="AW28" s="23">
        <f t="shared" si="42"/>
        <v>-0.40067797775594249</v>
      </c>
    </row>
    <row r="29" spans="19:49">
      <c r="Z29" s="24"/>
      <c r="AA29" s="24"/>
      <c r="AB29" s="24"/>
      <c r="AC29" s="24"/>
      <c r="AD29" s="24"/>
      <c r="AE29" s="24"/>
      <c r="AF29" s="24"/>
      <c r="AG29" s="24"/>
      <c r="AH29" s="24"/>
      <c r="AI29" s="24"/>
      <c r="AJ29" s="24"/>
      <c r="AK29" s="24"/>
      <c r="AL29" s="24"/>
      <c r="AM29" s="24"/>
      <c r="AN29" s="24"/>
      <c r="AO29" s="24"/>
      <c r="AP29" s="24"/>
    </row>
    <row r="30" spans="19:49">
      <c r="Y30" s="13" t="s">
        <v>195</v>
      </c>
      <c r="Z30" s="24"/>
      <c r="AA30" s="24"/>
      <c r="AB30" s="24"/>
      <c r="AC30" s="24"/>
      <c r="AD30" s="24"/>
      <c r="AE30" s="24"/>
      <c r="AF30" s="24"/>
      <c r="AG30" s="24"/>
      <c r="AH30" s="24"/>
      <c r="AI30" s="24"/>
      <c r="AJ30" s="24"/>
      <c r="AK30" s="24"/>
      <c r="AL30" s="24"/>
      <c r="AM30" s="24"/>
      <c r="AN30" s="24"/>
      <c r="AO30" s="24"/>
      <c r="AP30" s="24"/>
    </row>
    <row r="31" spans="19:49" ht="39.6">
      <c r="Y31" s="14"/>
      <c r="Z31" s="604" t="s">
        <v>218</v>
      </c>
      <c r="AA31" s="14">
        <v>1990</v>
      </c>
      <c r="AB31" s="14">
        <f t="shared" ref="AB31:AP31" si="43">AA31+1</f>
        <v>1991</v>
      </c>
      <c r="AC31" s="14">
        <f t="shared" si="43"/>
        <v>1992</v>
      </c>
      <c r="AD31" s="14">
        <f t="shared" si="43"/>
        <v>1993</v>
      </c>
      <c r="AE31" s="14">
        <f t="shared" si="43"/>
        <v>1994</v>
      </c>
      <c r="AF31" s="14">
        <f t="shared" si="43"/>
        <v>1995</v>
      </c>
      <c r="AG31" s="14">
        <f t="shared" si="43"/>
        <v>1996</v>
      </c>
      <c r="AH31" s="14">
        <f t="shared" si="43"/>
        <v>1997</v>
      </c>
      <c r="AI31" s="14">
        <f t="shared" si="43"/>
        <v>1998</v>
      </c>
      <c r="AJ31" s="14">
        <f t="shared" si="43"/>
        <v>1999</v>
      </c>
      <c r="AK31" s="14">
        <f t="shared" si="43"/>
        <v>2000</v>
      </c>
      <c r="AL31" s="14">
        <f t="shared" si="43"/>
        <v>2001</v>
      </c>
      <c r="AM31" s="14">
        <f t="shared" si="43"/>
        <v>2002</v>
      </c>
      <c r="AN31" s="14">
        <f t="shared" si="43"/>
        <v>2003</v>
      </c>
      <c r="AO31" s="14">
        <f t="shared" si="43"/>
        <v>2004</v>
      </c>
      <c r="AP31" s="14">
        <f t="shared" si="43"/>
        <v>2005</v>
      </c>
      <c r="AQ31" s="14">
        <f t="shared" ref="AQ31:AU31" si="44">AP31+1</f>
        <v>2006</v>
      </c>
      <c r="AR31" s="14">
        <f t="shared" si="44"/>
        <v>2007</v>
      </c>
      <c r="AS31" s="14">
        <f t="shared" si="44"/>
        <v>2008</v>
      </c>
      <c r="AT31" s="14">
        <f t="shared" si="44"/>
        <v>2009</v>
      </c>
      <c r="AU31" s="14">
        <f t="shared" si="44"/>
        <v>2010</v>
      </c>
      <c r="AV31" s="14">
        <f t="shared" ref="AV31" si="45">AU31+1</f>
        <v>2011</v>
      </c>
      <c r="AW31" s="14">
        <f t="shared" ref="AW31" si="46">AV31+1</f>
        <v>2012</v>
      </c>
    </row>
    <row r="32" spans="19:49">
      <c r="Y32" s="19" t="s">
        <v>198</v>
      </c>
      <c r="Z32" s="12"/>
      <c r="AA32" s="12"/>
      <c r="AB32" s="21">
        <f t="shared" ref="AB32:AU32" si="47">AB5/AA5-1</f>
        <v>6.9649797736996977E-3</v>
      </c>
      <c r="AC32" s="21">
        <f t="shared" si="47"/>
        <v>5.1591854622861089E-3</v>
      </c>
      <c r="AD32" s="21">
        <f t="shared" si="47"/>
        <v>4.9723291116596791E-3</v>
      </c>
      <c r="AE32" s="21">
        <f t="shared" si="47"/>
        <v>-7.4034246507189705E-3</v>
      </c>
      <c r="AF32" s="21">
        <f t="shared" si="47"/>
        <v>-1.7531257497742203E-2</v>
      </c>
      <c r="AG32" s="21">
        <f t="shared" si="47"/>
        <v>-2.1757764249061728E-2</v>
      </c>
      <c r="AH32" s="21">
        <f t="shared" si="47"/>
        <v>-2.5915317022728313E-2</v>
      </c>
      <c r="AI32" s="21">
        <f t="shared" si="47"/>
        <v>-1.7766020043204933E-2</v>
      </c>
      <c r="AJ32" s="21">
        <f t="shared" si="47"/>
        <v>-1.9446999082528671E-2</v>
      </c>
      <c r="AK32" s="21">
        <f t="shared" si="47"/>
        <v>-1.1554130149236452E-2</v>
      </c>
      <c r="AL32" s="21">
        <f t="shared" si="47"/>
        <v>-1.1710934168071896E-2</v>
      </c>
      <c r="AM32" s="21">
        <f t="shared" si="47"/>
        <v>-1.2273636376463393E-2</v>
      </c>
      <c r="AN32" s="21">
        <f t="shared" si="47"/>
        <v>-1.0209050341502879E-2</v>
      </c>
      <c r="AO32" s="21">
        <f t="shared" si="47"/>
        <v>-7.9435436034757112E-3</v>
      </c>
      <c r="AP32" s="21">
        <f t="shared" si="47"/>
        <v>-5.3889587032993624E-3</v>
      </c>
      <c r="AQ32" s="21">
        <f t="shared" si="47"/>
        <v>-4.860126617874938E-3</v>
      </c>
      <c r="AR32" s="21">
        <f t="shared" si="47"/>
        <v>-8.4130863284971324E-3</v>
      </c>
      <c r="AS32" s="21">
        <f t="shared" si="47"/>
        <v>-1.0243700663833288E-2</v>
      </c>
      <c r="AT32" s="21">
        <f t="shared" si="47"/>
        <v>-1.5787407197345726E-2</v>
      </c>
      <c r="AU32" s="21">
        <f t="shared" si="47"/>
        <v>-1.4373259670689142E-2</v>
      </c>
      <c r="AV32" s="21">
        <f t="shared" ref="AV32:AV37" si="48">AV5/AU5-1</f>
        <v>-1.2658017320186232E-2</v>
      </c>
      <c r="AW32" s="21">
        <f t="shared" ref="AW32:AW37" si="49">AW5/AV5-1</f>
        <v>-3.8157097184179367E-3</v>
      </c>
    </row>
    <row r="33" spans="25:49">
      <c r="Y33" s="19" t="s">
        <v>199</v>
      </c>
      <c r="Z33" s="12"/>
      <c r="AA33" s="12"/>
      <c r="AB33" s="21">
        <f t="shared" ref="AB33:AU33" si="50">AB6/AA6-1</f>
        <v>-1.3042352567482429E-2</v>
      </c>
      <c r="AC33" s="21">
        <f t="shared" si="50"/>
        <v>-5.3460669338141198E-3</v>
      </c>
      <c r="AD33" s="21">
        <f t="shared" si="50"/>
        <v>-1.7313767388044132E-2</v>
      </c>
      <c r="AE33" s="21">
        <f t="shared" si="50"/>
        <v>-1.6023942716863471E-2</v>
      </c>
      <c r="AF33" s="21">
        <f t="shared" si="50"/>
        <v>-2.532811951806957E-2</v>
      </c>
      <c r="AG33" s="21">
        <f t="shared" si="50"/>
        <v>-2.4590640975513667E-2</v>
      </c>
      <c r="AH33" s="21">
        <f t="shared" si="50"/>
        <v>-2.8168265302314865E-2</v>
      </c>
      <c r="AI33" s="21">
        <f t="shared" si="50"/>
        <v>-3.5678922753814457E-2</v>
      </c>
      <c r="AJ33" s="21">
        <f t="shared" si="50"/>
        <v>-3.218900657730317E-2</v>
      </c>
      <c r="AK33" s="21">
        <f t="shared" si="50"/>
        <v>-3.1041754016156164E-2</v>
      </c>
      <c r="AL33" s="21">
        <f t="shared" si="50"/>
        <v>-5.7571627716274776E-2</v>
      </c>
      <c r="AM33" s="21">
        <f t="shared" si="50"/>
        <v>-3.7412823531228989E-2</v>
      </c>
      <c r="AN33" s="21">
        <f t="shared" si="50"/>
        <v>-3.646042913441816E-2</v>
      </c>
      <c r="AO33" s="21">
        <f t="shared" si="50"/>
        <v>-4.1451890864158347E-2</v>
      </c>
      <c r="AP33" s="21">
        <f t="shared" si="50"/>
        <v>-4.1841679350349548E-2</v>
      </c>
      <c r="AQ33" s="21">
        <f t="shared" si="50"/>
        <v>-4.4875708833722605E-2</v>
      </c>
      <c r="AR33" s="21">
        <f t="shared" si="50"/>
        <v>-4.643468778647597E-2</v>
      </c>
      <c r="AS33" s="21">
        <f t="shared" si="50"/>
        <v>-4.6150365652401826E-2</v>
      </c>
      <c r="AT33" s="21">
        <f t="shared" si="50"/>
        <v>-5.0662665217991898E-2</v>
      </c>
      <c r="AU33" s="21">
        <f t="shared" si="50"/>
        <v>-5.3272854392253488E-2</v>
      </c>
      <c r="AV33" s="21">
        <f t="shared" si="48"/>
        <v>-3.9981615455494612E-2</v>
      </c>
      <c r="AW33" s="21">
        <f t="shared" si="49"/>
        <v>-4.4886666371937056E-2</v>
      </c>
    </row>
    <row r="34" spans="25:49">
      <c r="Y34" s="19" t="s">
        <v>200</v>
      </c>
      <c r="Z34" s="12"/>
      <c r="AA34" s="12"/>
      <c r="AB34" s="21">
        <f t="shared" ref="AB34:AU34" si="51">AB7/AA7-1</f>
        <v>6.7267490360851667E-3</v>
      </c>
      <c r="AC34" s="21">
        <f t="shared" si="51"/>
        <v>2.1893819580638185E-2</v>
      </c>
      <c r="AD34" s="21">
        <f t="shared" si="51"/>
        <v>1.7999339484398691E-2</v>
      </c>
      <c r="AE34" s="21">
        <f t="shared" si="51"/>
        <v>-1.8877149927895021E-3</v>
      </c>
      <c r="AF34" s="21">
        <f t="shared" si="51"/>
        <v>4.2663980862886364E-2</v>
      </c>
      <c r="AG34" s="21">
        <f t="shared" si="51"/>
        <v>-4.1067393252828266E-3</v>
      </c>
      <c r="AH34" s="21">
        <f t="shared" si="51"/>
        <v>-1.1450789042186882E-2</v>
      </c>
      <c r="AI34" s="21">
        <f t="shared" si="51"/>
        <v>-2.9738519335013369E-2</v>
      </c>
      <c r="AJ34" s="21">
        <f t="shared" si="51"/>
        <v>2.7873941230976751E-2</v>
      </c>
      <c r="AK34" s="21">
        <f t="shared" si="51"/>
        <v>-2.4664570728376578E-3</v>
      </c>
      <c r="AL34" s="21">
        <f t="shared" si="51"/>
        <v>-2.0547197436707965E-2</v>
      </c>
      <c r="AM34" s="21">
        <f t="shared" si="51"/>
        <v>-4.5921605975783875E-3</v>
      </c>
      <c r="AN34" s="21">
        <f t="shared" si="51"/>
        <v>-4.7442940598300787E-2</v>
      </c>
      <c r="AO34" s="21">
        <f t="shared" si="51"/>
        <v>-3.4722608851404102E-3</v>
      </c>
      <c r="AP34" s="21">
        <f t="shared" si="51"/>
        <v>1.7762738612303597E-2</v>
      </c>
      <c r="AQ34" s="21">
        <f t="shared" si="51"/>
        <v>5.7175027959366354E-4</v>
      </c>
      <c r="AR34" s="21">
        <f t="shared" si="51"/>
        <v>-3.3809947722147626E-3</v>
      </c>
      <c r="AS34" s="21">
        <f t="shared" si="51"/>
        <v>-5.4729324320407446E-2</v>
      </c>
      <c r="AT34" s="21">
        <f t="shared" si="51"/>
        <v>-3.7811790321479966E-2</v>
      </c>
      <c r="AU34" s="21">
        <f t="shared" si="51"/>
        <v>0.12710758508743791</v>
      </c>
      <c r="AV34" s="21">
        <f t="shared" si="48"/>
        <v>-2.8915052555210985E-2</v>
      </c>
      <c r="AW34" s="21">
        <f t="shared" si="49"/>
        <v>2.4279413869838784E-3</v>
      </c>
    </row>
    <row r="35" spans="25:49">
      <c r="Y35" s="19" t="s">
        <v>201</v>
      </c>
      <c r="Z35" s="12"/>
      <c r="AA35" s="12"/>
      <c r="AB35" s="21">
        <f t="shared" ref="AB35:AU35" si="52">AB8/AA8-1</f>
        <v>-0.1094812142592293</v>
      </c>
      <c r="AC35" s="21">
        <f t="shared" si="52"/>
        <v>-0.12103689442093246</v>
      </c>
      <c r="AD35" s="21">
        <f t="shared" si="52"/>
        <v>-0.1888439777873786</v>
      </c>
      <c r="AE35" s="21">
        <f t="shared" si="52"/>
        <v>-0.1587338367020672</v>
      </c>
      <c r="AF35" s="21">
        <f t="shared" si="52"/>
        <v>-0.13084518330652795</v>
      </c>
      <c r="AG35" s="21">
        <f t="shared" si="52"/>
        <v>-0.15997212534759708</v>
      </c>
      <c r="AH35" s="21">
        <f t="shared" si="52"/>
        <v>-5.509080755967144E-2</v>
      </c>
      <c r="AI35" s="21">
        <f t="shared" si="52"/>
        <v>-0.10860595455945288</v>
      </c>
      <c r="AJ35" s="21">
        <f t="shared" si="52"/>
        <v>-3.3421366757126703E-2</v>
      </c>
      <c r="AK35" s="21">
        <f t="shared" si="52"/>
        <v>-7.0261246973836955E-2</v>
      </c>
      <c r="AL35" s="21">
        <f t="shared" si="52"/>
        <v>-0.18081986457893384</v>
      </c>
      <c r="AM35" s="21">
        <f t="shared" si="52"/>
        <v>-0.51509903384099309</v>
      </c>
      <c r="AN35" s="21">
        <f t="shared" si="52"/>
        <v>-4.1963792116127108E-2</v>
      </c>
      <c r="AO35" s="21">
        <f t="shared" si="52"/>
        <v>-4.2156435229020461E-2</v>
      </c>
      <c r="AP35" s="21">
        <f t="shared" si="52"/>
        <v>3.7864426451429622E-2</v>
      </c>
      <c r="AQ35" s="21">
        <f t="shared" si="52"/>
        <v>5.4678160420358779E-2</v>
      </c>
      <c r="AR35" s="21">
        <f t="shared" si="52"/>
        <v>1.9459000821020256E-2</v>
      </c>
      <c r="AS35" s="21">
        <f t="shared" si="52"/>
        <v>-1.8987797877609403E-2</v>
      </c>
      <c r="AT35" s="21">
        <f t="shared" si="52"/>
        <v>-3.43695363524541E-2</v>
      </c>
      <c r="AU35" s="21">
        <f t="shared" si="52"/>
        <v>-4.6977491577525066E-2</v>
      </c>
      <c r="AV35" s="21">
        <f t="shared" si="48"/>
        <v>-3.4738900961022168E-3</v>
      </c>
      <c r="AW35" s="21">
        <f t="shared" si="49"/>
        <v>-2.5901198295652961E-2</v>
      </c>
    </row>
    <row r="36" spans="25:49" ht="14.4" thickBot="1">
      <c r="Y36" s="638" t="s">
        <v>202</v>
      </c>
      <c r="Z36" s="25"/>
      <c r="AA36" s="25"/>
      <c r="AB36" s="22">
        <f t="shared" ref="AB36:AU36" si="53">AB9/AA9-1</f>
        <v>-2.8954685519727019E-2</v>
      </c>
      <c r="AC36" s="22">
        <f t="shared" si="53"/>
        <v>-7.3674154205412679E-2</v>
      </c>
      <c r="AD36" s="22">
        <f t="shared" si="53"/>
        <v>-5.3104947129151148E-3</v>
      </c>
      <c r="AE36" s="22">
        <f t="shared" si="53"/>
        <v>6.6186890130359721E-4</v>
      </c>
      <c r="AF36" s="22">
        <f t="shared" si="53"/>
        <v>4.4829534961174922E-3</v>
      </c>
      <c r="AG36" s="22">
        <f t="shared" si="53"/>
        <v>-3.1891675522831897E-2</v>
      </c>
      <c r="AH36" s="22">
        <f t="shared" si="53"/>
        <v>-0.16377841402947002</v>
      </c>
      <c r="AI36" s="22">
        <f t="shared" si="53"/>
        <v>-6.6544807009146223E-2</v>
      </c>
      <c r="AJ36" s="22">
        <f t="shared" si="53"/>
        <v>-2.9404292924055331E-2</v>
      </c>
      <c r="AK36" s="22">
        <f t="shared" si="53"/>
        <v>-0.17145240975290932</v>
      </c>
      <c r="AL36" s="22">
        <f t="shared" si="53"/>
        <v>-0.2471716305471412</v>
      </c>
      <c r="AM36" s="22">
        <f t="shared" si="53"/>
        <v>-4.0615917611864782E-2</v>
      </c>
      <c r="AN36" s="22">
        <f t="shared" si="53"/>
        <v>-5.4364381688087104E-2</v>
      </c>
      <c r="AO36" s="22">
        <f t="shared" si="53"/>
        <v>7.2645930540640169E-2</v>
      </c>
      <c r="AP36" s="22">
        <f t="shared" si="53"/>
        <v>-6.7749440455647458E-2</v>
      </c>
      <c r="AQ36" s="22">
        <f t="shared" si="53"/>
        <v>-5.8893290098699369E-3</v>
      </c>
      <c r="AR36" s="22">
        <f t="shared" si="53"/>
        <v>7.831625624171723E-3</v>
      </c>
      <c r="AS36" s="22">
        <f t="shared" si="53"/>
        <v>-9.514648205565257E-2</v>
      </c>
      <c r="AT36" s="22">
        <f t="shared" si="53"/>
        <v>-9.8016633035848066E-2</v>
      </c>
      <c r="AU36" s="22">
        <f t="shared" si="53"/>
        <v>8.445327843685857E-2</v>
      </c>
      <c r="AV36" s="22">
        <f t="shared" si="48"/>
        <v>1.0841618817942544E-2</v>
      </c>
      <c r="AW36" s="22">
        <f t="shared" si="49"/>
        <v>-5.4452557171835725E-4</v>
      </c>
    </row>
    <row r="37" spans="25:49" ht="14.4" thickTop="1">
      <c r="Y37" s="639" t="s">
        <v>203</v>
      </c>
      <c r="Z37" s="26"/>
      <c r="AA37" s="26"/>
      <c r="AB37" s="23">
        <f t="shared" ref="AB37:AU37" si="54">AB10/AA10-1</f>
        <v>-1.2181452841683926E-2</v>
      </c>
      <c r="AC37" s="23">
        <f t="shared" si="54"/>
        <v>-1.0720741826608204E-2</v>
      </c>
      <c r="AD37" s="23">
        <f t="shared" si="54"/>
        <v>-1.8418843237191784E-2</v>
      </c>
      <c r="AE37" s="23">
        <f t="shared" si="54"/>
        <v>-2.0602478971231686E-2</v>
      </c>
      <c r="AF37" s="23">
        <f t="shared" si="54"/>
        <v>-2.4935193886551854E-2</v>
      </c>
      <c r="AG37" s="23">
        <f t="shared" si="54"/>
        <v>-2.9714701782655562E-2</v>
      </c>
      <c r="AH37" s="23">
        <f t="shared" si="54"/>
        <v>-2.9035953112972357E-2</v>
      </c>
      <c r="AI37" s="23">
        <f t="shared" si="54"/>
        <v>-2.8477175416720346E-2</v>
      </c>
      <c r="AJ37" s="23">
        <f t="shared" si="54"/>
        <v>-2.26445337346034E-2</v>
      </c>
      <c r="AK37" s="23">
        <f t="shared" si="54"/>
        <v>-2.1220503730326468E-2</v>
      </c>
      <c r="AL37" s="23">
        <f t="shared" si="54"/>
        <v>-3.4701099417646764E-2</v>
      </c>
      <c r="AM37" s="23">
        <f t="shared" si="54"/>
        <v>-3.6597566558508321E-2</v>
      </c>
      <c r="AN37" s="23">
        <f t="shared" si="54"/>
        <v>-2.0306988301029949E-2</v>
      </c>
      <c r="AO37" s="23">
        <f t="shared" si="54"/>
        <v>-1.7892495945725839E-2</v>
      </c>
      <c r="AP37" s="23">
        <f t="shared" si="54"/>
        <v>-1.4870056012479704E-2</v>
      </c>
      <c r="AQ37" s="23">
        <f t="shared" si="54"/>
        <v>-1.499406361817579E-2</v>
      </c>
      <c r="AR37" s="23">
        <f t="shared" si="54"/>
        <v>-1.8067508850239E-2</v>
      </c>
      <c r="AS37" s="23">
        <f t="shared" si="54"/>
        <v>-2.2182238563613232E-2</v>
      </c>
      <c r="AT37" s="23">
        <f t="shared" si="54"/>
        <v>-2.6476450409229413E-2</v>
      </c>
      <c r="AU37" s="23">
        <f t="shared" si="54"/>
        <v>-1.9216243486591122E-2</v>
      </c>
      <c r="AV37" s="23">
        <f t="shared" si="48"/>
        <v>-1.9724714650359187E-2</v>
      </c>
      <c r="AW37" s="23">
        <f t="shared" si="49"/>
        <v>-1.3796510427160458E-2</v>
      </c>
    </row>
  </sheetData>
  <phoneticPr fontId="9"/>
  <pageMargins left="0.43307086614173229" right="0.51181102362204722" top="0.55118110236220474" bottom="0.59055118110236227" header="0.51181102362204722" footer="0.51181102362204722"/>
  <pageSetup paperSize="9" scale="3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pageSetUpPr fitToPage="1"/>
  </sheetPr>
  <dimension ref="A1:BJ76"/>
  <sheetViews>
    <sheetView zoomScale="85" zoomScaleNormal="85" workbookViewId="0">
      <pane xSplit="25" ySplit="2" topLeftCell="Z3" activePane="bottomRight" state="frozen"/>
      <selection pane="topRight" activeCell="Z1" sqref="Z1"/>
      <selection pane="bottomLeft" activeCell="A3" sqref="A3"/>
      <selection pane="bottomRight" activeCell="Z3" sqref="Z3"/>
    </sheetView>
  </sheetViews>
  <sheetFormatPr defaultColWidth="9" defaultRowHeight="13.8"/>
  <cols>
    <col min="1" max="1" width="1.6640625" style="1" customWidth="1"/>
    <col min="2" max="22" width="1.6640625" style="1" hidden="1" customWidth="1"/>
    <col min="23" max="23" width="1.77734375" style="1" hidden="1" customWidth="1"/>
    <col min="24" max="24" width="1.6640625" style="1" customWidth="1"/>
    <col min="25" max="25" width="29.109375" style="1" customWidth="1"/>
    <col min="26" max="49" width="10.6640625" style="1" customWidth="1"/>
    <col min="50" max="57" width="10.6640625" style="1" hidden="1" customWidth="1"/>
    <col min="58" max="58" width="25.88671875" style="1" customWidth="1"/>
    <col min="59" max="59" width="5.6640625" style="1" hidden="1" customWidth="1"/>
    <col min="60" max="16384" width="9" style="1"/>
  </cols>
  <sheetData>
    <row r="1" spans="1:62" ht="24">
      <c r="A1" s="595" t="s">
        <v>465</v>
      </c>
      <c r="Z1" s="241"/>
      <c r="AA1" s="241"/>
    </row>
    <row r="2" spans="1:62" ht="15" customHeight="1">
      <c r="A2" s="595"/>
      <c r="Z2" s="241"/>
      <c r="AA2" s="241"/>
    </row>
    <row r="3" spans="1:62" ht="16.8" thickBot="1">
      <c r="X3" s="644" t="s">
        <v>485</v>
      </c>
    </row>
    <row r="4" spans="1:62" ht="40.200000000000003" thickBot="1">
      <c r="X4" s="655" t="s">
        <v>105</v>
      </c>
      <c r="Y4" s="133"/>
      <c r="Z4" s="658" t="s">
        <v>218</v>
      </c>
      <c r="AA4" s="28">
        <v>1990</v>
      </c>
      <c r="AB4" s="29">
        <f t="shared" ref="AB4:AU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47">
        <f t="shared" si="0"/>
        <v>2001</v>
      </c>
      <c r="AM4" s="29">
        <f t="shared" si="0"/>
        <v>2002</v>
      </c>
      <c r="AN4" s="29">
        <f t="shared" si="0"/>
        <v>2003</v>
      </c>
      <c r="AO4" s="29">
        <f t="shared" si="0"/>
        <v>2004</v>
      </c>
      <c r="AP4" s="29">
        <f t="shared" si="0"/>
        <v>2005</v>
      </c>
      <c r="AQ4" s="29">
        <f t="shared" si="0"/>
        <v>2006</v>
      </c>
      <c r="AR4" s="29">
        <f t="shared" si="0"/>
        <v>2007</v>
      </c>
      <c r="AS4" s="29">
        <f t="shared" si="0"/>
        <v>2008</v>
      </c>
      <c r="AT4" s="29">
        <f t="shared" si="0"/>
        <v>2009</v>
      </c>
      <c r="AU4" s="29">
        <f t="shared" si="0"/>
        <v>2010</v>
      </c>
      <c r="AV4" s="29">
        <f t="shared" ref="AV4" si="1">AU4+1</f>
        <v>2011</v>
      </c>
      <c r="AW4" s="29">
        <f t="shared" ref="AW4" si="2">AV4+1</f>
        <v>2012</v>
      </c>
      <c r="AX4" s="29">
        <f t="shared" ref="AX4" si="3">AW4+1</f>
        <v>2013</v>
      </c>
      <c r="AY4" s="29">
        <f t="shared" ref="AY4" si="4">AX4+1</f>
        <v>2014</v>
      </c>
      <c r="AZ4" s="29">
        <f t="shared" ref="AZ4" si="5">AY4+1</f>
        <v>2015</v>
      </c>
      <c r="BA4" s="29">
        <f t="shared" ref="BA4" si="6">AZ4+1</f>
        <v>2016</v>
      </c>
      <c r="BB4" s="29">
        <f t="shared" ref="BB4" si="7">BA4+1</f>
        <v>2017</v>
      </c>
      <c r="BC4" s="29">
        <f t="shared" ref="BC4" si="8">BB4+1</f>
        <v>2018</v>
      </c>
      <c r="BD4" s="29">
        <f t="shared" ref="BD4:BE4" si="9">BC4+1</f>
        <v>2019</v>
      </c>
      <c r="BE4" s="29">
        <f t="shared" si="9"/>
        <v>2020</v>
      </c>
      <c r="BF4" s="29" t="s">
        <v>205</v>
      </c>
      <c r="BG4" s="30" t="s">
        <v>23</v>
      </c>
    </row>
    <row r="5" spans="1:62" ht="15" customHeight="1">
      <c r="X5" s="192" t="s">
        <v>27</v>
      </c>
      <c r="Y5" s="193"/>
      <c r="Z5" s="194">
        <f>SUM(Z6:Z10)</f>
        <v>829.22835206846776</v>
      </c>
      <c r="AA5" s="194">
        <f>SUM(AA6:AA10)</f>
        <v>837.98132216782392</v>
      </c>
      <c r="AB5" s="194">
        <f t="shared" ref="AB5:AQ5" si="10">SUM(AB6:AB10)</f>
        <v>843.61821221897367</v>
      </c>
      <c r="AC5" s="194">
        <f t="shared" si="10"/>
        <v>862.0882371522365</v>
      </c>
      <c r="AD5" s="194">
        <f t="shared" si="10"/>
        <v>877.60525599824632</v>
      </c>
      <c r="AE5" s="194">
        <f t="shared" si="10"/>
        <v>875.94858739874758</v>
      </c>
      <c r="AF5" s="194">
        <f t="shared" si="10"/>
        <v>913.32004116840017</v>
      </c>
      <c r="AG5" s="194">
        <f t="shared" si="10"/>
        <v>909.56927383876496</v>
      </c>
      <c r="AH5" s="194">
        <f t="shared" si="10"/>
        <v>899.15398796478212</v>
      </c>
      <c r="AI5" s="194">
        <f t="shared" si="10"/>
        <v>872.4144797085371</v>
      </c>
      <c r="AJ5" s="194">
        <f t="shared" si="10"/>
        <v>896.73210964498594</v>
      </c>
      <c r="AK5" s="194">
        <f t="shared" si="10"/>
        <v>894.52035839071141</v>
      </c>
      <c r="AL5" s="194">
        <f t="shared" si="10"/>
        <v>876.14047197570267</v>
      </c>
      <c r="AM5" s="194">
        <f t="shared" si="10"/>
        <v>872.11709422235208</v>
      </c>
      <c r="AN5" s="194">
        <f t="shared" si="10"/>
        <v>830.74129472639834</v>
      </c>
      <c r="AO5" s="194">
        <f t="shared" si="10"/>
        <v>827.85674422304896</v>
      </c>
      <c r="AP5" s="194">
        <f t="shared" si="10"/>
        <v>842.56174717911563</v>
      </c>
      <c r="AQ5" s="194">
        <f t="shared" si="10"/>
        <v>843.04348209364025</v>
      </c>
      <c r="AR5" s="194">
        <f t="shared" ref="AR5:AW5" si="11">SUM(AR6:AR10)</f>
        <v>840.1931564879319</v>
      </c>
      <c r="AS5" s="194">
        <f t="shared" si="11"/>
        <v>794.20995273471704</v>
      </c>
      <c r="AT5" s="194">
        <f t="shared" si="11"/>
        <v>764.17945253067944</v>
      </c>
      <c r="AU5" s="194">
        <f t="shared" si="11"/>
        <v>861.31245731529452</v>
      </c>
      <c r="AV5" s="194">
        <f t="shared" si="11"/>
        <v>836.40756234556488</v>
      </c>
      <c r="AW5" s="194">
        <f t="shared" si="11"/>
        <v>838.43831088256991</v>
      </c>
      <c r="AX5" s="194"/>
      <c r="AY5" s="194"/>
      <c r="AZ5" s="194"/>
      <c r="BA5" s="194"/>
      <c r="BB5" s="194"/>
      <c r="BC5" s="194"/>
      <c r="BD5" s="194"/>
      <c r="BE5" s="194"/>
      <c r="BF5" s="195"/>
      <c r="BG5" s="196"/>
      <c r="BI5" s="35"/>
      <c r="BJ5" s="35"/>
    </row>
    <row r="6" spans="1:62" ht="15" customHeight="1">
      <c r="X6" s="197"/>
      <c r="Y6" s="198" t="s">
        <v>3</v>
      </c>
      <c r="Z6" s="199">
        <v>18.373821868683667</v>
      </c>
      <c r="AA6" s="199">
        <v>18.379710922673667</v>
      </c>
      <c r="AB6" s="199">
        <v>19.596076106881981</v>
      </c>
      <c r="AC6" s="199">
        <v>20.466223577053775</v>
      </c>
      <c r="AD6" s="199">
        <v>20.404039738977726</v>
      </c>
      <c r="AE6" s="199">
        <v>22.646338571109986</v>
      </c>
      <c r="AF6" s="199">
        <v>23.031744159896245</v>
      </c>
      <c r="AG6" s="199">
        <v>24.787222869261029</v>
      </c>
      <c r="AH6" s="199">
        <v>26.48597671793835</v>
      </c>
      <c r="AI6" s="199">
        <v>27.853683357319433</v>
      </c>
      <c r="AJ6" s="199">
        <v>30.76312405136742</v>
      </c>
      <c r="AK6" s="199">
        <v>29.984237652700166</v>
      </c>
      <c r="AL6" s="199">
        <v>28.620004043842126</v>
      </c>
      <c r="AM6" s="199">
        <v>29.063010033318861</v>
      </c>
      <c r="AN6" s="199">
        <v>28.68121091982642</v>
      </c>
      <c r="AO6" s="199">
        <v>26.879685775306591</v>
      </c>
      <c r="AP6" s="199">
        <v>28.340390818709345</v>
      </c>
      <c r="AQ6" s="199">
        <v>28.351198089221789</v>
      </c>
      <c r="AR6" s="199">
        <v>30.935612468745916</v>
      </c>
      <c r="AS6" s="199">
        <v>28.394666231510744</v>
      </c>
      <c r="AT6" s="199">
        <v>26.914707681477893</v>
      </c>
      <c r="AU6" s="199">
        <v>39.156223520472068</v>
      </c>
      <c r="AV6" s="199">
        <v>65.974768195852519</v>
      </c>
      <c r="AW6" s="199">
        <v>75.517931710706748</v>
      </c>
      <c r="AX6" s="199"/>
      <c r="AY6" s="199"/>
      <c r="AZ6" s="199"/>
      <c r="BA6" s="199"/>
      <c r="BB6" s="199"/>
      <c r="BC6" s="199"/>
      <c r="BD6" s="199"/>
      <c r="BE6" s="199"/>
      <c r="BF6" s="200"/>
      <c r="BG6" s="201"/>
      <c r="BI6" s="35"/>
      <c r="BJ6" s="35"/>
    </row>
    <row r="7" spans="1:62" ht="15" customHeight="1">
      <c r="X7" s="197"/>
      <c r="Y7" s="202" t="s">
        <v>4</v>
      </c>
      <c r="Z7" s="203">
        <v>307.03024582907545</v>
      </c>
      <c r="AA7" s="203">
        <v>317.50515772693143</v>
      </c>
      <c r="AB7" s="203">
        <v>317.77162492926078</v>
      </c>
      <c r="AC7" s="203">
        <v>313.36362503280304</v>
      </c>
      <c r="AD7" s="203">
        <v>314.48536565559658</v>
      </c>
      <c r="AE7" s="203">
        <v>323.23278139040241</v>
      </c>
      <c r="AF7" s="203">
        <v>325.30841995591987</v>
      </c>
      <c r="AG7" s="203">
        <v>341.7558907340528</v>
      </c>
      <c r="AH7" s="203">
        <v>323.64751214122816</v>
      </c>
      <c r="AI7" s="203">
        <v>289.47498919480233</v>
      </c>
      <c r="AJ7" s="203">
        <v>288.71687611497464</v>
      </c>
      <c r="AK7" s="203">
        <v>304.58243568316112</v>
      </c>
      <c r="AL7" s="203">
        <v>297.26164603662875</v>
      </c>
      <c r="AM7" s="203">
        <v>304.18396001184487</v>
      </c>
      <c r="AN7" s="203">
        <v>310.53175432120378</v>
      </c>
      <c r="AO7" s="203">
        <v>321.37134312564535</v>
      </c>
      <c r="AP7" s="203">
        <v>321.5737876327828</v>
      </c>
      <c r="AQ7" s="203">
        <v>342.81229899550982</v>
      </c>
      <c r="AR7" s="203">
        <v>364.43409776000578</v>
      </c>
      <c r="AS7" s="203">
        <v>348.13798650764306</v>
      </c>
      <c r="AT7" s="203">
        <v>342.54769809845391</v>
      </c>
      <c r="AU7" s="203">
        <v>423.29811705150649</v>
      </c>
      <c r="AV7" s="203">
        <v>414.9324387251836</v>
      </c>
      <c r="AW7" s="203">
        <v>417.79753310952572</v>
      </c>
      <c r="AX7" s="203"/>
      <c r="AY7" s="203"/>
      <c r="AZ7" s="203"/>
      <c r="BA7" s="203"/>
      <c r="BB7" s="203"/>
      <c r="BC7" s="203"/>
      <c r="BD7" s="203"/>
      <c r="BE7" s="203"/>
      <c r="BF7" s="204"/>
      <c r="BG7" s="205"/>
      <c r="BI7" s="35"/>
      <c r="BJ7" s="35"/>
    </row>
    <row r="8" spans="1:62" ht="15" customHeight="1">
      <c r="X8" s="197"/>
      <c r="Y8" s="202" t="s">
        <v>5</v>
      </c>
      <c r="Z8" s="203">
        <v>296.16184142785158</v>
      </c>
      <c r="AA8" s="203">
        <v>294.67898687455772</v>
      </c>
      <c r="AB8" s="203">
        <v>297.19099989830403</v>
      </c>
      <c r="AC8" s="203">
        <v>300.34471530228927</v>
      </c>
      <c r="AD8" s="203">
        <v>293.24324708301612</v>
      </c>
      <c r="AE8" s="203">
        <v>295.03889797506696</v>
      </c>
      <c r="AF8" s="203">
        <v>306.34158269004428</v>
      </c>
      <c r="AG8" s="203">
        <v>312.30005376827251</v>
      </c>
      <c r="AH8" s="203">
        <v>313.50153687330351</v>
      </c>
      <c r="AI8" s="203">
        <v>302.59500208346282</v>
      </c>
      <c r="AJ8" s="203">
        <v>301.55551349641735</v>
      </c>
      <c r="AK8" s="203">
        <v>296.62427359003573</v>
      </c>
      <c r="AL8" s="203">
        <v>290.95224475336738</v>
      </c>
      <c r="AM8" s="203">
        <v>280.26728162533641</v>
      </c>
      <c r="AN8" s="203">
        <v>268.02894259222523</v>
      </c>
      <c r="AO8" s="203">
        <v>247.83363477297539</v>
      </c>
      <c r="AP8" s="203">
        <v>234.89094871295973</v>
      </c>
      <c r="AQ8" s="203">
        <v>218.86626201560381</v>
      </c>
      <c r="AR8" s="203">
        <v>204.34696501679534</v>
      </c>
      <c r="AS8" s="203">
        <v>188.01476095274089</v>
      </c>
      <c r="AT8" s="203">
        <v>175.90867240383483</v>
      </c>
      <c r="AU8" s="203">
        <v>165.94655271352246</v>
      </c>
      <c r="AV8" s="203">
        <v>157.69640616395225</v>
      </c>
      <c r="AW8" s="203">
        <v>154.66709819624847</v>
      </c>
      <c r="AX8" s="203"/>
      <c r="AY8" s="203"/>
      <c r="AZ8" s="203"/>
      <c r="BA8" s="203"/>
      <c r="BB8" s="203"/>
      <c r="BC8" s="203"/>
      <c r="BD8" s="203"/>
      <c r="BE8" s="203"/>
      <c r="BF8" s="204"/>
      <c r="BG8" s="205"/>
      <c r="BI8" s="35"/>
      <c r="BJ8" s="35"/>
    </row>
    <row r="9" spans="1:62" ht="15" customHeight="1">
      <c r="X9" s="197"/>
      <c r="Y9" s="202" t="s">
        <v>49</v>
      </c>
      <c r="Z9" s="285">
        <v>207.12702548962019</v>
      </c>
      <c r="AA9" s="285">
        <v>207.41746664366116</v>
      </c>
      <c r="AB9" s="285">
        <v>209.05951128452696</v>
      </c>
      <c r="AC9" s="285">
        <v>227.91367324009039</v>
      </c>
      <c r="AD9" s="285">
        <v>249.47260352065589</v>
      </c>
      <c r="AE9" s="285">
        <v>235.03056946216816</v>
      </c>
      <c r="AF9" s="285">
        <v>258.63829436253985</v>
      </c>
      <c r="AG9" s="285">
        <v>230.72610646717862</v>
      </c>
      <c r="AH9" s="285">
        <v>235.51896223231205</v>
      </c>
      <c r="AI9" s="285">
        <v>252.49080507295253</v>
      </c>
      <c r="AJ9" s="285">
        <v>275.69659598222654</v>
      </c>
      <c r="AK9" s="285">
        <v>263.32941146481443</v>
      </c>
      <c r="AL9" s="285">
        <v>259.30657714186435</v>
      </c>
      <c r="AM9" s="285">
        <v>258.60284255185189</v>
      </c>
      <c r="AN9" s="285">
        <v>223.49938689314286</v>
      </c>
      <c r="AO9" s="285">
        <v>231.7720805491216</v>
      </c>
      <c r="AP9" s="285">
        <v>257.75662001466378</v>
      </c>
      <c r="AQ9" s="285">
        <v>253.01372299330475</v>
      </c>
      <c r="AR9" s="285">
        <v>240.47648124238475</v>
      </c>
      <c r="AS9" s="285">
        <v>229.66253904282232</v>
      </c>
      <c r="AT9" s="285">
        <v>218.80837434691276</v>
      </c>
      <c r="AU9" s="285">
        <v>232.9115640297934</v>
      </c>
      <c r="AV9" s="285">
        <v>197.80394926057647</v>
      </c>
      <c r="AW9" s="285">
        <v>190.45574786608896</v>
      </c>
      <c r="AX9" s="285"/>
      <c r="AY9" s="285"/>
      <c r="AZ9" s="285"/>
      <c r="BA9" s="285"/>
      <c r="BB9" s="285"/>
      <c r="BC9" s="285"/>
      <c r="BD9" s="285"/>
      <c r="BE9" s="285"/>
      <c r="BF9" s="286"/>
      <c r="BG9" s="287"/>
      <c r="BI9" s="35"/>
      <c r="BJ9" s="35"/>
    </row>
    <row r="10" spans="1:62" ht="15" customHeight="1" thickBot="1">
      <c r="X10" s="206"/>
      <c r="Y10" s="207" t="s">
        <v>51</v>
      </c>
      <c r="Z10" s="208">
        <v>0.53541745323684464</v>
      </c>
      <c r="AA10" s="208" t="s">
        <v>0</v>
      </c>
      <c r="AB10" s="208" t="s">
        <v>0</v>
      </c>
      <c r="AC10" s="208" t="s">
        <v>0</v>
      </c>
      <c r="AD10" s="208" t="s">
        <v>0</v>
      </c>
      <c r="AE10" s="208" t="s">
        <v>0</v>
      </c>
      <c r="AF10" s="208" t="s">
        <v>0</v>
      </c>
      <c r="AG10" s="208" t="s">
        <v>0</v>
      </c>
      <c r="AH10" s="208" t="s">
        <v>0</v>
      </c>
      <c r="AI10" s="208" t="s">
        <v>0</v>
      </c>
      <c r="AJ10" s="208" t="s">
        <v>0</v>
      </c>
      <c r="AK10" s="208" t="s">
        <v>0</v>
      </c>
      <c r="AL10" s="208" t="s">
        <v>0</v>
      </c>
      <c r="AM10" s="208" t="s">
        <v>0</v>
      </c>
      <c r="AN10" s="208" t="s">
        <v>0</v>
      </c>
      <c r="AO10" s="208" t="s">
        <v>0</v>
      </c>
      <c r="AP10" s="208" t="s">
        <v>0</v>
      </c>
      <c r="AQ10" s="208" t="s">
        <v>0</v>
      </c>
      <c r="AR10" s="208" t="s">
        <v>0</v>
      </c>
      <c r="AS10" s="208" t="s">
        <v>0</v>
      </c>
      <c r="AT10" s="208" t="s">
        <v>0</v>
      </c>
      <c r="AU10" s="208" t="s">
        <v>0</v>
      </c>
      <c r="AV10" s="208" t="s">
        <v>0</v>
      </c>
      <c r="AW10" s="208" t="s">
        <v>0</v>
      </c>
      <c r="AX10" s="208"/>
      <c r="AY10" s="208"/>
      <c r="AZ10" s="208"/>
      <c r="BA10" s="208"/>
      <c r="BB10" s="208"/>
      <c r="BC10" s="208"/>
      <c r="BD10" s="208"/>
      <c r="BE10" s="208"/>
      <c r="BF10" s="209"/>
      <c r="BG10" s="210"/>
      <c r="BI10" s="35"/>
      <c r="BJ10" s="35"/>
    </row>
    <row r="11" spans="1:62" ht="15" customHeight="1">
      <c r="X11" s="192" t="s">
        <v>6</v>
      </c>
      <c r="Y11" s="193"/>
      <c r="Z11" s="194">
        <f>SUM(Z12:Z13)</f>
        <v>3037.1423339331141</v>
      </c>
      <c r="AA11" s="194">
        <f>SUM(AA12:AA13)</f>
        <v>3466.2393449331144</v>
      </c>
      <c r="AB11" s="194">
        <f t="shared" ref="AB11:AQ11" si="12">SUM(AB12:AB13)</f>
        <v>3086.7512525367215</v>
      </c>
      <c r="AC11" s="194">
        <f t="shared" si="12"/>
        <v>2713.1404670797533</v>
      </c>
      <c r="AD11" s="194">
        <f t="shared" si="12"/>
        <v>2200.7802289805063</v>
      </c>
      <c r="AE11" s="194">
        <f t="shared" si="12"/>
        <v>1851.4419394963766</v>
      </c>
      <c r="AF11" s="194">
        <f t="shared" si="12"/>
        <v>1609.1896795415796</v>
      </c>
      <c r="AG11" s="194">
        <f t="shared" si="12"/>
        <v>1351.7641864178945</v>
      </c>
      <c r="AH11" s="194">
        <f t="shared" si="12"/>
        <v>1277.2944057578904</v>
      </c>
      <c r="AI11" s="194">
        <f t="shared" si="12"/>
        <v>1138.5726275671057</v>
      </c>
      <c r="AJ11" s="194">
        <f t="shared" si="12"/>
        <v>1100.51997420156</v>
      </c>
      <c r="AK11" s="194">
        <f t="shared" si="12"/>
        <v>1023.1960684945435</v>
      </c>
      <c r="AL11" s="194">
        <f t="shared" si="12"/>
        <v>838.18189395166269</v>
      </c>
      <c r="AM11" s="194">
        <f t="shared" si="12"/>
        <v>406.43521019414754</v>
      </c>
      <c r="AN11" s="194">
        <f t="shared" si="12"/>
        <v>389.37964752488591</v>
      </c>
      <c r="AO11" s="194">
        <f t="shared" si="12"/>
        <v>372.96478963450426</v>
      </c>
      <c r="AP11" s="194">
        <f t="shared" si="12"/>
        <v>387.08688748059285</v>
      </c>
      <c r="AQ11" s="194">
        <f t="shared" si="12"/>
        <v>408.25208641087409</v>
      </c>
      <c r="AR11" s="194">
        <f t="shared" ref="AR11:AW11" si="13">SUM(AR12:AR13)</f>
        <v>416.19626409552649</v>
      </c>
      <c r="AS11" s="194">
        <f t="shared" si="13"/>
        <v>408.2936135554645</v>
      </c>
      <c r="AT11" s="194">
        <f t="shared" si="13"/>
        <v>394.26075136189513</v>
      </c>
      <c r="AU11" s="194">
        <f t="shared" si="13"/>
        <v>375.739370235443</v>
      </c>
      <c r="AV11" s="194">
        <f t="shared" si="13"/>
        <v>374.43409295846641</v>
      </c>
      <c r="AW11" s="194">
        <f t="shared" si="13"/>
        <v>364.73580126809622</v>
      </c>
      <c r="AX11" s="194"/>
      <c r="AY11" s="194"/>
      <c r="AZ11" s="194"/>
      <c r="BA11" s="194"/>
      <c r="BB11" s="194"/>
      <c r="BC11" s="194"/>
      <c r="BD11" s="194"/>
      <c r="BE11" s="194"/>
      <c r="BF11" s="211"/>
      <c r="BG11" s="212"/>
      <c r="BH11" s="35"/>
      <c r="BI11" s="35"/>
      <c r="BJ11" s="35"/>
    </row>
    <row r="12" spans="1:62" ht="15" customHeight="1">
      <c r="X12" s="197"/>
      <c r="Y12" s="198" t="s">
        <v>7</v>
      </c>
      <c r="Z12" s="199">
        <v>2806.4326488870006</v>
      </c>
      <c r="AA12" s="199">
        <v>3235.5296598870009</v>
      </c>
      <c r="AB12" s="199">
        <v>2830.3243392651225</v>
      </c>
      <c r="AC12" s="199">
        <v>2453.3191273184884</v>
      </c>
      <c r="AD12" s="199">
        <v>1937.3157258413833</v>
      </c>
      <c r="AE12" s="199">
        <v>1584.8723286863251</v>
      </c>
      <c r="AF12" s="199">
        <v>1344.0037776585002</v>
      </c>
      <c r="AG12" s="199">
        <v>1088.4254736075002</v>
      </c>
      <c r="AH12" s="199">
        <v>1006.9089109695001</v>
      </c>
      <c r="AI12" s="199">
        <v>873.05333070899997</v>
      </c>
      <c r="AJ12" s="199">
        <v>837.78924157949996</v>
      </c>
      <c r="AK12" s="199">
        <v>749.1738412410001</v>
      </c>
      <c r="AL12" s="199">
        <v>570.29809575900003</v>
      </c>
      <c r="AM12" s="199">
        <v>118.338399858</v>
      </c>
      <c r="AN12" s="199">
        <v>93.863755860000012</v>
      </c>
      <c r="AO12" s="199">
        <v>66.514616489999995</v>
      </c>
      <c r="AP12" s="199">
        <v>64.909254112500008</v>
      </c>
      <c r="AQ12" s="199">
        <v>68.115652342499999</v>
      </c>
      <c r="AR12" s="199">
        <v>51.475977892499998</v>
      </c>
      <c r="AS12" s="199">
        <v>45.830492400000004</v>
      </c>
      <c r="AT12" s="199">
        <v>46.248895507500009</v>
      </c>
      <c r="AU12" s="199">
        <v>44.485801394999996</v>
      </c>
      <c r="AV12" s="199">
        <v>44.663079877500003</v>
      </c>
      <c r="AW12" s="199">
        <v>47.334698512500005</v>
      </c>
      <c r="AX12" s="199"/>
      <c r="AY12" s="199"/>
      <c r="AZ12" s="199"/>
      <c r="BA12" s="199"/>
      <c r="BB12" s="199"/>
      <c r="BC12" s="199"/>
      <c r="BD12" s="199"/>
      <c r="BE12" s="199"/>
      <c r="BF12" s="213"/>
      <c r="BG12" s="214"/>
      <c r="BH12" s="35"/>
      <c r="BI12" s="35"/>
      <c r="BJ12" s="35"/>
    </row>
    <row r="13" spans="1:62" ht="15" customHeight="1" thickBot="1">
      <c r="X13" s="206"/>
      <c r="Y13" s="207" t="s">
        <v>8</v>
      </c>
      <c r="Z13" s="208">
        <v>230.70968504611341</v>
      </c>
      <c r="AA13" s="208">
        <v>230.70968504611341</v>
      </c>
      <c r="AB13" s="208">
        <v>256.42691327159906</v>
      </c>
      <c r="AC13" s="208">
        <v>259.82133976126505</v>
      </c>
      <c r="AD13" s="208">
        <v>263.46450313912322</v>
      </c>
      <c r="AE13" s="208">
        <v>266.56961081005136</v>
      </c>
      <c r="AF13" s="208">
        <v>265.18590188307951</v>
      </c>
      <c r="AG13" s="208">
        <v>263.33871281039427</v>
      </c>
      <c r="AH13" s="208">
        <v>270.38549478839042</v>
      </c>
      <c r="AI13" s="208">
        <v>265.51929685810569</v>
      </c>
      <c r="AJ13" s="208">
        <v>262.73073262206003</v>
      </c>
      <c r="AK13" s="208">
        <v>274.02222725354341</v>
      </c>
      <c r="AL13" s="208">
        <v>267.88379819266265</v>
      </c>
      <c r="AM13" s="208">
        <v>288.09681033614754</v>
      </c>
      <c r="AN13" s="208">
        <v>295.51589166488588</v>
      </c>
      <c r="AO13" s="208">
        <v>306.45017314450428</v>
      </c>
      <c r="AP13" s="208">
        <v>322.17763336809281</v>
      </c>
      <c r="AQ13" s="208">
        <v>340.13643406837406</v>
      </c>
      <c r="AR13" s="208">
        <v>364.72028620302649</v>
      </c>
      <c r="AS13" s="208">
        <v>362.46312115546448</v>
      </c>
      <c r="AT13" s="208">
        <v>348.01185585439509</v>
      </c>
      <c r="AU13" s="208">
        <v>331.25356884044299</v>
      </c>
      <c r="AV13" s="208">
        <v>329.77101308096638</v>
      </c>
      <c r="AW13" s="208">
        <v>317.40110275559624</v>
      </c>
      <c r="AX13" s="208"/>
      <c r="AY13" s="208"/>
      <c r="AZ13" s="208"/>
      <c r="BA13" s="208"/>
      <c r="BB13" s="208"/>
      <c r="BC13" s="208"/>
      <c r="BD13" s="208"/>
      <c r="BE13" s="208"/>
      <c r="BF13" s="209"/>
      <c r="BG13" s="210"/>
      <c r="BH13" s="35"/>
      <c r="BI13" s="35"/>
      <c r="BJ13" s="35"/>
    </row>
    <row r="14" spans="1:62" ht="15" customHeight="1">
      <c r="X14" s="192" t="s">
        <v>78</v>
      </c>
      <c r="Y14" s="193"/>
      <c r="Z14" s="194">
        <f>SUM(Z15:Z16)</f>
        <v>357.58322314965824</v>
      </c>
      <c r="AA14" s="194">
        <f>SUM(AA15:AA16)</f>
        <v>357.41127696137022</v>
      </c>
      <c r="AB14" s="194">
        <f t="shared" ref="AB14:AQ14" si="14">SUM(AB15:AB16)</f>
        <v>347.06254583574969</v>
      </c>
      <c r="AC14" s="194">
        <f t="shared" si="14"/>
        <v>321.49300631492355</v>
      </c>
      <c r="AD14" s="194">
        <f t="shared" si="14"/>
        <v>319.78571940464894</v>
      </c>
      <c r="AE14" s="194">
        <f t="shared" si="14"/>
        <v>319.99737562740387</v>
      </c>
      <c r="AF14" s="194">
        <f t="shared" si="14"/>
        <v>321.43190898122117</v>
      </c>
      <c r="AG14" s="194">
        <f t="shared" si="14"/>
        <v>311.18090683730765</v>
      </c>
      <c r="AH14" s="194">
        <f t="shared" si="14"/>
        <v>260.21619143924113</v>
      </c>
      <c r="AI14" s="194">
        <f t="shared" si="14"/>
        <v>242.90015519926177</v>
      </c>
      <c r="AJ14" s="194">
        <f t="shared" si="14"/>
        <v>235.75784788448419</v>
      </c>
      <c r="AK14" s="194">
        <f t="shared" si="14"/>
        <v>195.33659674652955</v>
      </c>
      <c r="AL14" s="194">
        <f t="shared" si="14"/>
        <v>147.05493162316046</v>
      </c>
      <c r="AM14" s="194">
        <f t="shared" si="14"/>
        <v>141.08216063593576</v>
      </c>
      <c r="AN14" s="194">
        <f t="shared" si="14"/>
        <v>133.41231620574374</v>
      </c>
      <c r="AO14" s="194">
        <f t="shared" si="14"/>
        <v>143.1041780620921</v>
      </c>
      <c r="AP14" s="194">
        <f t="shared" si="14"/>
        <v>133.40895007152002</v>
      </c>
      <c r="AQ14" s="194">
        <f t="shared" si="14"/>
        <v>132.62326087168753</v>
      </c>
      <c r="AR14" s="194">
        <f t="shared" ref="AR14:AW14" si="15">SUM(AR15:AR16)</f>
        <v>133.66191659989144</v>
      </c>
      <c r="AS14" s="194">
        <f t="shared" si="15"/>
        <v>120.94445545059574</v>
      </c>
      <c r="AT14" s="194">
        <f t="shared" si="15"/>
        <v>109.08988714297422</v>
      </c>
      <c r="AU14" s="194">
        <f t="shared" si="15"/>
        <v>118.3028857565053</v>
      </c>
      <c r="AV14" s="194">
        <f t="shared" si="15"/>
        <v>119.58548054893994</v>
      </c>
      <c r="AW14" s="194">
        <f t="shared" si="15"/>
        <v>119.52036319677481</v>
      </c>
      <c r="AX14" s="194"/>
      <c r="AY14" s="194"/>
      <c r="AZ14" s="194"/>
      <c r="BA14" s="194"/>
      <c r="BB14" s="194"/>
      <c r="BC14" s="194"/>
      <c r="BD14" s="194"/>
      <c r="BE14" s="194"/>
      <c r="BF14" s="211"/>
      <c r="BG14" s="212"/>
      <c r="BH14" s="35"/>
      <c r="BI14" s="35"/>
      <c r="BJ14" s="35"/>
    </row>
    <row r="15" spans="1:62" ht="15" customHeight="1">
      <c r="X15" s="197"/>
      <c r="Y15" s="198" t="s">
        <v>79</v>
      </c>
      <c r="Z15" s="199">
        <v>338.22431155413824</v>
      </c>
      <c r="AA15" s="199">
        <v>338.05236536585022</v>
      </c>
      <c r="AB15" s="199">
        <v>328.7231296335097</v>
      </c>
      <c r="AC15" s="199">
        <v>303.72928036292353</v>
      </c>
      <c r="AD15" s="199">
        <v>303.08456318576896</v>
      </c>
      <c r="AE15" s="199">
        <v>302.54524650612387</v>
      </c>
      <c r="AF15" s="199">
        <v>303.50695302602116</v>
      </c>
      <c r="AG15" s="199">
        <v>292.96303511378767</v>
      </c>
      <c r="AH15" s="199">
        <v>241.89031017716113</v>
      </c>
      <c r="AI15" s="199">
        <v>226.75328124598178</v>
      </c>
      <c r="AJ15" s="199">
        <v>219.67310382560419</v>
      </c>
      <c r="AK15" s="199">
        <v>178.49953180700956</v>
      </c>
      <c r="AL15" s="199">
        <v>131.21152308556046</v>
      </c>
      <c r="AM15" s="199">
        <v>124.44302786665577</v>
      </c>
      <c r="AN15" s="199">
        <v>116.91008596446373</v>
      </c>
      <c r="AO15" s="199">
        <v>126.09674047873209</v>
      </c>
      <c r="AP15" s="199">
        <v>116.52323211696003</v>
      </c>
      <c r="AQ15" s="199">
        <v>115.46466683392754</v>
      </c>
      <c r="AR15" s="199">
        <v>116.36125746133143</v>
      </c>
      <c r="AS15" s="199">
        <v>105.92011448931574</v>
      </c>
      <c r="AT15" s="199">
        <v>96.130746581054225</v>
      </c>
      <c r="AU15" s="199">
        <v>103.43731398818531</v>
      </c>
      <c r="AV15" s="199">
        <v>104.49951675757994</v>
      </c>
      <c r="AW15" s="199">
        <v>104.33416711101481</v>
      </c>
      <c r="AX15" s="199"/>
      <c r="AY15" s="199"/>
      <c r="AZ15" s="199"/>
      <c r="BA15" s="199"/>
      <c r="BB15" s="199"/>
      <c r="BC15" s="199"/>
      <c r="BD15" s="199"/>
      <c r="BE15" s="199"/>
      <c r="BF15" s="213"/>
      <c r="BG15" s="214"/>
      <c r="BH15" s="35"/>
      <c r="BI15" s="35"/>
      <c r="BJ15" s="35"/>
    </row>
    <row r="16" spans="1:62" ht="15" customHeight="1" thickBot="1">
      <c r="X16" s="206"/>
      <c r="Y16" s="207" t="s">
        <v>80</v>
      </c>
      <c r="Z16" s="208">
        <v>19.358911595520002</v>
      </c>
      <c r="AA16" s="208">
        <v>19.358911595520002</v>
      </c>
      <c r="AB16" s="208">
        <v>18.339416202240002</v>
      </c>
      <c r="AC16" s="208">
        <v>17.763725952000001</v>
      </c>
      <c r="AD16" s="208">
        <v>16.701156218880005</v>
      </c>
      <c r="AE16" s="208">
        <v>17.452129121280002</v>
      </c>
      <c r="AF16" s="208">
        <v>17.924955955200002</v>
      </c>
      <c r="AG16" s="208">
        <v>18.217871723520002</v>
      </c>
      <c r="AH16" s="208">
        <v>18.325881262080003</v>
      </c>
      <c r="AI16" s="208">
        <v>16.146873953280004</v>
      </c>
      <c r="AJ16" s="208">
        <v>16.084744058880002</v>
      </c>
      <c r="AK16" s="208">
        <v>16.837064939520001</v>
      </c>
      <c r="AL16" s="208">
        <v>15.843408537600002</v>
      </c>
      <c r="AM16" s="208">
        <v>16.639132769280003</v>
      </c>
      <c r="AN16" s="208">
        <v>16.502230241280003</v>
      </c>
      <c r="AO16" s="208">
        <v>17.007437583360002</v>
      </c>
      <c r="AP16" s="208">
        <v>16.885717954560004</v>
      </c>
      <c r="AQ16" s="208">
        <v>17.15859403776</v>
      </c>
      <c r="AR16" s="208">
        <v>17.300659138560004</v>
      </c>
      <c r="AS16" s="208">
        <v>15.02434096128</v>
      </c>
      <c r="AT16" s="208">
        <v>12.95914056192</v>
      </c>
      <c r="AU16" s="208">
        <v>14.865571768320001</v>
      </c>
      <c r="AV16" s="208">
        <v>15.085963791359999</v>
      </c>
      <c r="AW16" s="208">
        <v>15.186196085760001</v>
      </c>
      <c r="AX16" s="208"/>
      <c r="AY16" s="208"/>
      <c r="AZ16" s="208"/>
      <c r="BA16" s="208"/>
      <c r="BB16" s="208"/>
      <c r="BC16" s="208"/>
      <c r="BD16" s="208"/>
      <c r="BE16" s="208"/>
      <c r="BF16" s="209"/>
      <c r="BG16" s="210"/>
      <c r="BH16" s="35"/>
      <c r="BI16" s="35"/>
      <c r="BJ16" s="35"/>
    </row>
    <row r="17" spans="3:62" ht="15" customHeight="1">
      <c r="X17" s="192" t="s">
        <v>9</v>
      </c>
      <c r="Y17" s="193"/>
      <c r="Z17" s="194">
        <f>SUM(Z18:Z21)</f>
        <v>17894.843350774765</v>
      </c>
      <c r="AA17" s="194">
        <f>SUM(AA18:AA21)</f>
        <v>17558.924679351101</v>
      </c>
      <c r="AB17" s="194">
        <f t="shared" ref="AB17:AQ17" si="16">SUM(AB18:AB21)</f>
        <v>17681.222234590699</v>
      </c>
      <c r="AC17" s="194">
        <f t="shared" si="16"/>
        <v>17772.44293929885</v>
      </c>
      <c r="AD17" s="194">
        <f t="shared" si="16"/>
        <v>17860.813374711237</v>
      </c>
      <c r="AE17" s="194">
        <f t="shared" si="16"/>
        <v>17728.582188691009</v>
      </c>
      <c r="AF17" s="194">
        <f t="shared" si="16"/>
        <v>17417.77784927118</v>
      </c>
      <c r="AG17" s="194">
        <f t="shared" si="16"/>
        <v>17038.805945084208</v>
      </c>
      <c r="AH17" s="194">
        <f t="shared" si="16"/>
        <v>16597.239887328604</v>
      </c>
      <c r="AI17" s="194">
        <f t="shared" si="16"/>
        <v>16302.372990828444</v>
      </c>
      <c r="AJ17" s="194">
        <f t="shared" si="16"/>
        <v>15985.340758232764</v>
      </c>
      <c r="AK17" s="194">
        <f t="shared" si="16"/>
        <v>15800.644050632249</v>
      </c>
      <c r="AL17" s="194">
        <f t="shared" si="16"/>
        <v>15615.603748342157</v>
      </c>
      <c r="AM17" s="194">
        <f t="shared" si="16"/>
        <v>15423.943506136067</v>
      </c>
      <c r="AN17" s="194">
        <f t="shared" si="16"/>
        <v>15266.479690417427</v>
      </c>
      <c r="AO17" s="194">
        <f t="shared" si="16"/>
        <v>15145.20974332502</v>
      </c>
      <c r="AP17" s="194">
        <f t="shared" si="16"/>
        <v>15063.592833465435</v>
      </c>
      <c r="AQ17" s="194">
        <f t="shared" si="16"/>
        <v>14990.381864974679</v>
      </c>
      <c r="AR17" s="194">
        <f t="shared" ref="AR17:AW17" si="17">SUM(AR18:AR21)</f>
        <v>14864.266488247509</v>
      </c>
      <c r="AS17" s="194">
        <f t="shared" si="17"/>
        <v>14712.001391754453</v>
      </c>
      <c r="AT17" s="194">
        <f t="shared" si="17"/>
        <v>14479.737035094908</v>
      </c>
      <c r="AU17" s="194">
        <f t="shared" si="17"/>
        <v>14271.616014726194</v>
      </c>
      <c r="AV17" s="194">
        <f t="shared" si="17"/>
        <v>14090.965652024743</v>
      </c>
      <c r="AW17" s="194">
        <f t="shared" si="17"/>
        <v>14037.198617444419</v>
      </c>
      <c r="AX17" s="194"/>
      <c r="AY17" s="194"/>
      <c r="AZ17" s="194"/>
      <c r="BA17" s="194"/>
      <c r="BB17" s="194"/>
      <c r="BC17" s="194"/>
      <c r="BD17" s="194"/>
      <c r="BE17" s="194"/>
      <c r="BF17" s="211"/>
      <c r="BG17" s="212"/>
      <c r="BI17" s="35"/>
      <c r="BJ17" s="35"/>
    </row>
    <row r="18" spans="3:62" ht="15" customHeight="1">
      <c r="X18" s="197"/>
      <c r="Y18" s="198" t="s">
        <v>10</v>
      </c>
      <c r="Z18" s="199">
        <v>7641.7277919307408</v>
      </c>
      <c r="AA18" s="199">
        <v>7549.8420382021504</v>
      </c>
      <c r="AB18" s="199">
        <v>7661.670955774036</v>
      </c>
      <c r="AC18" s="199">
        <v>7705.8670220939075</v>
      </c>
      <c r="AD18" s="199">
        <v>7659.6235203840461</v>
      </c>
      <c r="AE18" s="199">
        <v>7572.6100958933921</v>
      </c>
      <c r="AF18" s="199">
        <v>7489.253344020105</v>
      </c>
      <c r="AG18" s="199">
        <v>7436.4056134910688</v>
      </c>
      <c r="AH18" s="199">
        <v>7392.9224663215073</v>
      </c>
      <c r="AI18" s="199">
        <v>7356.833043566693</v>
      </c>
      <c r="AJ18" s="199">
        <v>7300.7298365311426</v>
      </c>
      <c r="AK18" s="199">
        <v>7265.4381642424241</v>
      </c>
      <c r="AL18" s="199">
        <v>7222.6601701399159</v>
      </c>
      <c r="AM18" s="199">
        <v>7175.886799177696</v>
      </c>
      <c r="AN18" s="199">
        <v>7066.3359958665033</v>
      </c>
      <c r="AO18" s="199">
        <v>6970.6476250320948</v>
      </c>
      <c r="AP18" s="199">
        <v>6911.8902032911092</v>
      </c>
      <c r="AQ18" s="199">
        <v>6912.2230968455005</v>
      </c>
      <c r="AR18" s="199">
        <v>6888.4703070989781</v>
      </c>
      <c r="AS18" s="199">
        <v>6829.2734641599209</v>
      </c>
      <c r="AT18" s="199">
        <v>6691.399506437011</v>
      </c>
      <c r="AU18" s="199">
        <v>6576.9903716930176</v>
      </c>
      <c r="AV18" s="199">
        <v>6440.7962496819355</v>
      </c>
      <c r="AW18" s="199">
        <v>6378.7333289295639</v>
      </c>
      <c r="AX18" s="199"/>
      <c r="AY18" s="199"/>
      <c r="AZ18" s="199"/>
      <c r="BA18" s="199"/>
      <c r="BB18" s="199"/>
      <c r="BC18" s="199"/>
      <c r="BD18" s="199"/>
      <c r="BE18" s="199"/>
      <c r="BF18" s="213"/>
      <c r="BG18" s="214"/>
      <c r="BI18" s="35"/>
      <c r="BJ18" s="35"/>
    </row>
    <row r="19" spans="3:62" ht="15" customHeight="1">
      <c r="X19" s="197"/>
      <c r="Y19" s="202" t="s">
        <v>11</v>
      </c>
      <c r="Z19" s="203">
        <v>3120.5678063979353</v>
      </c>
      <c r="AA19" s="203">
        <v>2948.7218446429752</v>
      </c>
      <c r="AB19" s="203">
        <v>2941.5597811670546</v>
      </c>
      <c r="AC19" s="203">
        <v>2914.11422981943</v>
      </c>
      <c r="AD19" s="203">
        <v>2857.545565330558</v>
      </c>
      <c r="AE19" s="203">
        <v>2799.7577725979158</v>
      </c>
      <c r="AF19" s="203">
        <v>2751.774295252098</v>
      </c>
      <c r="AG19" s="203">
        <v>2718.7522142534317</v>
      </c>
      <c r="AH19" s="203">
        <v>2678.4548140682518</v>
      </c>
      <c r="AI19" s="203">
        <v>2634.5659929588601</v>
      </c>
      <c r="AJ19" s="203">
        <v>2581.1438016459015</v>
      </c>
      <c r="AK19" s="203">
        <v>2538.3461133771925</v>
      </c>
      <c r="AL19" s="203">
        <v>2507.2198181725798</v>
      </c>
      <c r="AM19" s="203">
        <v>2482.6176420554966</v>
      </c>
      <c r="AN19" s="203">
        <v>2441.4170539967313</v>
      </c>
      <c r="AO19" s="203">
        <v>2395.9048127317715</v>
      </c>
      <c r="AP19" s="203">
        <v>2347.1230990504355</v>
      </c>
      <c r="AQ19" s="203">
        <v>2305.6100652254777</v>
      </c>
      <c r="AR19" s="203">
        <v>2260.0943297240574</v>
      </c>
      <c r="AS19" s="203">
        <v>2222.6032348983708</v>
      </c>
      <c r="AT19" s="203">
        <v>2185.0859598675574</v>
      </c>
      <c r="AU19" s="203">
        <v>2161.5342018616616</v>
      </c>
      <c r="AV19" s="203">
        <v>2134.2806357472464</v>
      </c>
      <c r="AW19" s="203">
        <v>2121.3568434440144</v>
      </c>
      <c r="AX19" s="203"/>
      <c r="AY19" s="203"/>
      <c r="AZ19" s="203"/>
      <c r="BA19" s="203"/>
      <c r="BB19" s="203"/>
      <c r="BC19" s="203"/>
      <c r="BD19" s="203"/>
      <c r="BE19" s="203"/>
      <c r="BF19" s="204"/>
      <c r="BG19" s="205"/>
      <c r="BI19" s="35"/>
      <c r="BJ19" s="35"/>
    </row>
    <row r="20" spans="3:62" ht="15" customHeight="1">
      <c r="X20" s="197"/>
      <c r="Y20" s="202" t="s">
        <v>12</v>
      </c>
      <c r="Z20" s="203">
        <v>7002.7766556454626</v>
      </c>
      <c r="AA20" s="203">
        <v>6959.6840467797274</v>
      </c>
      <c r="AB20" s="203">
        <v>6977.7494174397671</v>
      </c>
      <c r="AC20" s="203">
        <v>7059.0416805086434</v>
      </c>
      <c r="AD20" s="203">
        <v>7247.5950462153414</v>
      </c>
      <c r="AE20" s="203">
        <v>7263.3965872606077</v>
      </c>
      <c r="AF20" s="203">
        <v>7082.7377391283344</v>
      </c>
      <c r="AG20" s="203">
        <v>6793.687044075531</v>
      </c>
      <c r="AH20" s="203">
        <v>6440.2792541578319</v>
      </c>
      <c r="AI20" s="203">
        <v>6229.1361220595863</v>
      </c>
      <c r="AJ20" s="203">
        <v>6024.7676902397534</v>
      </c>
      <c r="AK20" s="203">
        <v>5919.7586555482931</v>
      </c>
      <c r="AL20" s="203">
        <v>5810.2349394950215</v>
      </c>
      <c r="AM20" s="203">
        <v>5693.9383671651085</v>
      </c>
      <c r="AN20" s="203">
        <v>5690.5511343470453</v>
      </c>
      <c r="AO20" s="203">
        <v>5712.0036088614479</v>
      </c>
      <c r="AP20" s="203">
        <v>5739.1014714059584</v>
      </c>
      <c r="AQ20" s="203">
        <v>5707.4872984373633</v>
      </c>
      <c r="AR20" s="203">
        <v>5652.1700094414682</v>
      </c>
      <c r="AS20" s="203">
        <v>5598.5875143934609</v>
      </c>
      <c r="AT20" s="203">
        <v>5544.8293242393229</v>
      </c>
      <c r="AU20" s="203">
        <v>5477.1268878805759</v>
      </c>
      <c r="AV20" s="203">
        <v>5459.7730814632077</v>
      </c>
      <c r="AW20" s="203">
        <v>5480.3973451145766</v>
      </c>
      <c r="AX20" s="203"/>
      <c r="AY20" s="203"/>
      <c r="AZ20" s="203"/>
      <c r="BA20" s="203"/>
      <c r="BB20" s="203"/>
      <c r="BC20" s="203"/>
      <c r="BD20" s="203"/>
      <c r="BE20" s="203"/>
      <c r="BF20" s="204"/>
      <c r="BG20" s="205"/>
      <c r="BI20" s="35"/>
      <c r="BJ20" s="35"/>
    </row>
    <row r="21" spans="3:62" ht="15" customHeight="1" thickBot="1">
      <c r="X21" s="206"/>
      <c r="Y21" s="207" t="s">
        <v>14</v>
      </c>
      <c r="Z21" s="208">
        <v>129.77109680062452</v>
      </c>
      <c r="AA21" s="208">
        <v>100.67674972624815</v>
      </c>
      <c r="AB21" s="208">
        <v>100.24208020984211</v>
      </c>
      <c r="AC21" s="208">
        <v>93.42000687687046</v>
      </c>
      <c r="AD21" s="208">
        <v>96.049242781292833</v>
      </c>
      <c r="AE21" s="208">
        <v>92.81773293909302</v>
      </c>
      <c r="AF21" s="208">
        <v>94.012470870643824</v>
      </c>
      <c r="AG21" s="208">
        <v>89.961073264177372</v>
      </c>
      <c r="AH21" s="208">
        <v>85.583352781012891</v>
      </c>
      <c r="AI21" s="208">
        <v>81.837832243305911</v>
      </c>
      <c r="AJ21" s="208">
        <v>78.699429815965644</v>
      </c>
      <c r="AK21" s="208">
        <v>77.101117464341499</v>
      </c>
      <c r="AL21" s="208">
        <v>75.488820534639203</v>
      </c>
      <c r="AM21" s="208">
        <v>71.500697737766856</v>
      </c>
      <c r="AN21" s="208">
        <v>68.175506207147393</v>
      </c>
      <c r="AO21" s="208">
        <v>66.653696699704568</v>
      </c>
      <c r="AP21" s="208">
        <v>65.478059717931671</v>
      </c>
      <c r="AQ21" s="208">
        <v>65.061404466338374</v>
      </c>
      <c r="AR21" s="208">
        <v>63.531841983005464</v>
      </c>
      <c r="AS21" s="208">
        <v>61.537178302701101</v>
      </c>
      <c r="AT21" s="208">
        <v>58.422244551016902</v>
      </c>
      <c r="AU21" s="208">
        <v>55.964553290937566</v>
      </c>
      <c r="AV21" s="208">
        <v>56.115685132352823</v>
      </c>
      <c r="AW21" s="208">
        <v>56.711099956262224</v>
      </c>
      <c r="AX21" s="208"/>
      <c r="AY21" s="208"/>
      <c r="AZ21" s="208"/>
      <c r="BA21" s="208"/>
      <c r="BB21" s="208"/>
      <c r="BC21" s="208"/>
      <c r="BD21" s="208"/>
      <c r="BE21" s="208"/>
      <c r="BF21" s="209"/>
      <c r="BG21" s="210"/>
      <c r="BI21" s="35"/>
      <c r="BJ21" s="35"/>
    </row>
    <row r="22" spans="3:62" ht="15" customHeight="1">
      <c r="X22" s="220" t="s">
        <v>30</v>
      </c>
      <c r="Y22" s="126"/>
      <c r="Z22" s="17">
        <f>SUM(Z23:Z25)</f>
        <v>11263.537507839992</v>
      </c>
      <c r="AA22" s="17">
        <f>SUM(AA23:AA27)</f>
        <v>10194.316631557358</v>
      </c>
      <c r="AB22" s="17">
        <f t="shared" ref="AB22:AR22" si="18">SUM(AB23:AB27)</f>
        <v>10061.358759864037</v>
      </c>
      <c r="AC22" s="17">
        <f t="shared" si="18"/>
        <v>10007.570062488687</v>
      </c>
      <c r="AD22" s="17">
        <f t="shared" si="18"/>
        <v>9834.301322307203</v>
      </c>
      <c r="AE22" s="17">
        <f t="shared" si="18"/>
        <v>9676.7170412581781</v>
      </c>
      <c r="AF22" s="17">
        <f t="shared" si="18"/>
        <v>9431.6239954946504</v>
      </c>
      <c r="AG22" s="17">
        <f t="shared" si="18"/>
        <v>9199.6943160054016</v>
      </c>
      <c r="AH22" s="17">
        <f t="shared" si="18"/>
        <v>8940.5548858119637</v>
      </c>
      <c r="AI22" s="17">
        <f t="shared" si="18"/>
        <v>8621.5655186648401</v>
      </c>
      <c r="AJ22" s="17">
        <f t="shared" si="18"/>
        <v>8344.0458894778876</v>
      </c>
      <c r="AK22" s="17">
        <f t="shared" si="18"/>
        <v>8085.0320694771963</v>
      </c>
      <c r="AL22" s="17">
        <f t="shared" si="18"/>
        <v>7619.5636130991124</v>
      </c>
      <c r="AM22" s="17">
        <f t="shared" si="18"/>
        <v>7334.4942242572615</v>
      </c>
      <c r="AN22" s="17">
        <f t="shared" si="18"/>
        <v>7067.0754173569303</v>
      </c>
      <c r="AO22" s="17">
        <f t="shared" si="18"/>
        <v>6774.1317784278745</v>
      </c>
      <c r="AP22" s="17">
        <f t="shared" si="18"/>
        <v>6490.6907286778824</v>
      </c>
      <c r="AQ22" s="17">
        <f t="shared" si="18"/>
        <v>6199.4163814079911</v>
      </c>
      <c r="AR22" s="17">
        <f t="shared" si="18"/>
        <v>5911.5484172789465</v>
      </c>
      <c r="AS22" s="17">
        <f>SUM(AS23:AS27)</f>
        <v>5638.7282962496456</v>
      </c>
      <c r="AT22" s="17">
        <f>SUM(AT23:AT27)</f>
        <v>5353.0552923215319</v>
      </c>
      <c r="AU22" s="17">
        <f>SUM(AU23:AU27)</f>
        <v>5067.8827571800048</v>
      </c>
      <c r="AV22" s="17">
        <f>SUM(AV23:AV27)</f>
        <v>4865.2606176089021</v>
      </c>
      <c r="AW22" s="17">
        <f>SUM(AW23:AW27)</f>
        <v>4646.8752874537668</v>
      </c>
      <c r="AX22" s="17"/>
      <c r="AY22" s="17"/>
      <c r="AZ22" s="17"/>
      <c r="BA22" s="17"/>
      <c r="BB22" s="17"/>
      <c r="BC22" s="17"/>
      <c r="BD22" s="17"/>
      <c r="BE22" s="17"/>
      <c r="BF22" s="127"/>
      <c r="BG22" s="221"/>
      <c r="BI22" s="35"/>
      <c r="BJ22" s="35"/>
    </row>
    <row r="23" spans="3:62" ht="15" customHeight="1">
      <c r="X23" s="197"/>
      <c r="Y23" s="198" t="s">
        <v>15</v>
      </c>
      <c r="Z23" s="199">
        <v>9081.1299381293156</v>
      </c>
      <c r="AA23" s="199">
        <v>7637.3738606647885</v>
      </c>
      <c r="AB23" s="199">
        <v>7565.6996622863508</v>
      </c>
      <c r="AC23" s="199">
        <v>7529.5810333441714</v>
      </c>
      <c r="AD23" s="199">
        <v>7396.5680596068705</v>
      </c>
      <c r="AE23" s="199">
        <v>7284.1284800721114</v>
      </c>
      <c r="AF23" s="199">
        <v>7070.1692959272195</v>
      </c>
      <c r="AG23" s="199">
        <v>6869.7595192722874</v>
      </c>
      <c r="AH23" s="199">
        <v>6641.4008532353073</v>
      </c>
      <c r="AI23" s="199">
        <v>6370.3884375719526</v>
      </c>
      <c r="AJ23" s="199">
        <v>6114.0195949602821</v>
      </c>
      <c r="AK23" s="199">
        <v>5874.9468032871264</v>
      </c>
      <c r="AL23" s="199">
        <v>5615.9007632841667</v>
      </c>
      <c r="AM23" s="199">
        <v>5354.2427797127511</v>
      </c>
      <c r="AN23" s="199">
        <v>5090.5792425235213</v>
      </c>
      <c r="AO23" s="199">
        <v>4824.6573600215415</v>
      </c>
      <c r="AP23" s="199">
        <v>4567.8296391816157</v>
      </c>
      <c r="AQ23" s="199">
        <v>4300.5847270615359</v>
      </c>
      <c r="AR23" s="199">
        <v>4053.6377200112697</v>
      </c>
      <c r="AS23" s="199">
        <v>3767.4122172229422</v>
      </c>
      <c r="AT23" s="199">
        <v>3524.708610160455</v>
      </c>
      <c r="AU23" s="199">
        <v>3292.2625306635814</v>
      </c>
      <c r="AV23" s="199">
        <v>3095.6690265487687</v>
      </c>
      <c r="AW23" s="199">
        <v>2927.8842046313202</v>
      </c>
      <c r="AX23" s="199"/>
      <c r="AY23" s="199"/>
      <c r="AZ23" s="199"/>
      <c r="BA23" s="199"/>
      <c r="BB23" s="199"/>
      <c r="BC23" s="199"/>
      <c r="BD23" s="199"/>
      <c r="BE23" s="199"/>
      <c r="BF23" s="952" t="s">
        <v>476</v>
      </c>
      <c r="BG23" s="214"/>
      <c r="BI23" s="35"/>
      <c r="BJ23" s="35"/>
    </row>
    <row r="24" spans="3:62" ht="15" customHeight="1">
      <c r="X24" s="197"/>
      <c r="Y24" s="202" t="s">
        <v>146</v>
      </c>
      <c r="Z24" s="203">
        <v>2119.6110076380578</v>
      </c>
      <c r="AA24" s="203">
        <v>2402.2533881377321</v>
      </c>
      <c r="AB24" s="203">
        <v>2343.8029425380355</v>
      </c>
      <c r="AC24" s="203">
        <v>2325.4331541302536</v>
      </c>
      <c r="AD24" s="203">
        <v>2284.5628671578352</v>
      </c>
      <c r="AE24" s="203">
        <v>2239.4744052810911</v>
      </c>
      <c r="AF24" s="203">
        <v>2207.1757347530229</v>
      </c>
      <c r="AG24" s="203">
        <v>2174.7381145847517</v>
      </c>
      <c r="AH24" s="203">
        <v>2143.1981308440604</v>
      </c>
      <c r="AI24" s="203">
        <v>2098.9683520126237</v>
      </c>
      <c r="AJ24" s="203">
        <v>2074.4436738642785</v>
      </c>
      <c r="AK24" s="203">
        <v>2042.7611741658311</v>
      </c>
      <c r="AL24" s="203">
        <v>1849.1703991059296</v>
      </c>
      <c r="AM24" s="203">
        <v>1803.3895881597564</v>
      </c>
      <c r="AN24" s="203">
        <v>1765.113471561988</v>
      </c>
      <c r="AO24" s="203">
        <v>1732.2350759405012</v>
      </c>
      <c r="AP24" s="203">
        <v>1684.6666776239276</v>
      </c>
      <c r="AQ24" s="203">
        <v>1651.9858157395793</v>
      </c>
      <c r="AR24" s="203">
        <v>1611.8147347788463</v>
      </c>
      <c r="AS24" s="203">
        <v>1591.6480037928441</v>
      </c>
      <c r="AT24" s="203">
        <v>1545.1137304016249</v>
      </c>
      <c r="AU24" s="203">
        <v>1516.8212484242081</v>
      </c>
      <c r="AV24" s="203">
        <v>1491.4297648515562</v>
      </c>
      <c r="AW24" s="203">
        <v>1463.8332715320357</v>
      </c>
      <c r="AX24" s="203"/>
      <c r="AY24" s="203"/>
      <c r="AZ24" s="203"/>
      <c r="BA24" s="203"/>
      <c r="BB24" s="203"/>
      <c r="BC24" s="203"/>
      <c r="BD24" s="203"/>
      <c r="BE24" s="203"/>
      <c r="BF24" s="204"/>
      <c r="BG24" s="205"/>
      <c r="BI24" s="35"/>
      <c r="BJ24" s="35"/>
    </row>
    <row r="25" spans="3:62" ht="15" customHeight="1" thickBot="1">
      <c r="X25" s="197"/>
      <c r="Y25" s="465" t="s">
        <v>16</v>
      </c>
      <c r="Z25" s="203">
        <v>62.796562072619665</v>
      </c>
      <c r="AA25" s="203">
        <v>13.481068245650979</v>
      </c>
      <c r="AB25" s="203">
        <v>13.081900699424871</v>
      </c>
      <c r="AC25" s="203">
        <v>13.432748461515313</v>
      </c>
      <c r="AD25" s="203">
        <v>13.357501435089699</v>
      </c>
      <c r="AE25" s="203">
        <v>14.489462330372183</v>
      </c>
      <c r="AF25" s="203">
        <v>14.868027133457662</v>
      </c>
      <c r="AG25" s="203">
        <v>15.239424013935588</v>
      </c>
      <c r="AH25" s="203">
        <v>14.710595378009113</v>
      </c>
      <c r="AI25" s="203">
        <v>14.531400601312791</v>
      </c>
      <c r="AJ25" s="203">
        <v>14.036110772788673</v>
      </c>
      <c r="AK25" s="203">
        <v>13.333076160853766</v>
      </c>
      <c r="AL25" s="203">
        <v>12.60573419328885</v>
      </c>
      <c r="AM25" s="203">
        <v>19.512807115959721</v>
      </c>
      <c r="AN25" s="203">
        <v>16.794753504734448</v>
      </c>
      <c r="AO25" s="203">
        <v>15.382164014068582</v>
      </c>
      <c r="AP25" s="203">
        <v>14.266949313238868</v>
      </c>
      <c r="AQ25" s="203">
        <v>13.288275479102014</v>
      </c>
      <c r="AR25" s="203">
        <v>12.153501449818911</v>
      </c>
      <c r="AS25" s="203">
        <v>11.816724890335237</v>
      </c>
      <c r="AT25" s="203">
        <v>10.495090868035494</v>
      </c>
      <c r="AU25" s="203">
        <v>9.6914623686834567</v>
      </c>
      <c r="AV25" s="203">
        <v>9.622999946152726</v>
      </c>
      <c r="AW25" s="203">
        <v>8.4165280807355032</v>
      </c>
      <c r="AX25" s="203"/>
      <c r="AY25" s="203"/>
      <c r="AZ25" s="203"/>
      <c r="BA25" s="203"/>
      <c r="BB25" s="203"/>
      <c r="BC25" s="203"/>
      <c r="BD25" s="203"/>
      <c r="BE25" s="203"/>
      <c r="BF25" s="952" t="s">
        <v>476</v>
      </c>
      <c r="BG25" s="223"/>
      <c r="BI25" s="35"/>
      <c r="BJ25" s="35"/>
    </row>
    <row r="26" spans="3:62" ht="15" customHeight="1" thickTop="1">
      <c r="X26" s="197"/>
      <c r="Y26" s="479" t="s">
        <v>102</v>
      </c>
      <c r="Z26" s="497" t="s">
        <v>72</v>
      </c>
      <c r="AA26" s="203">
        <v>92.011161797597268</v>
      </c>
      <c r="AB26" s="203">
        <v>89.116657743957759</v>
      </c>
      <c r="AC26" s="203">
        <v>89.488341756410719</v>
      </c>
      <c r="AD26" s="203">
        <v>90.046446119458253</v>
      </c>
      <c r="AE26" s="203">
        <v>88.743817042768569</v>
      </c>
      <c r="AF26" s="203">
        <v>89.132567449556561</v>
      </c>
      <c r="AG26" s="203">
        <v>89.521745039999999</v>
      </c>
      <c r="AH26" s="203">
        <v>90.606939464999982</v>
      </c>
      <c r="AI26" s="203">
        <v>89.825444530499993</v>
      </c>
      <c r="AJ26" s="203">
        <v>90.422161766999992</v>
      </c>
      <c r="AK26" s="203">
        <v>91.473973720499998</v>
      </c>
      <c r="AL26" s="203">
        <v>92.748046492499995</v>
      </c>
      <c r="AM26" s="203">
        <v>114.90544313849999</v>
      </c>
      <c r="AN26" s="203">
        <v>133.54817975100002</v>
      </c>
      <c r="AO26" s="203">
        <v>137.286052617</v>
      </c>
      <c r="AP26" s="203">
        <v>155.39444932095</v>
      </c>
      <c r="AQ26" s="203">
        <v>161.06484636721501</v>
      </c>
      <c r="AR26" s="203">
        <v>156.50703261018</v>
      </c>
      <c r="AS26" s="203">
        <v>175.1530409274975</v>
      </c>
      <c r="AT26" s="203">
        <v>176.04950206829017</v>
      </c>
      <c r="AU26" s="203">
        <v>153.21162359305288</v>
      </c>
      <c r="AV26" s="203">
        <v>168.96288511705541</v>
      </c>
      <c r="AW26" s="203">
        <v>164.83474409850001</v>
      </c>
      <c r="AX26" s="203"/>
      <c r="AY26" s="203"/>
      <c r="AZ26" s="203"/>
      <c r="BA26" s="203"/>
      <c r="BB26" s="203"/>
      <c r="BC26" s="203"/>
      <c r="BD26" s="203"/>
      <c r="BE26" s="203"/>
      <c r="BF26" s="204"/>
      <c r="BG26" s="269"/>
      <c r="BI26" s="35"/>
      <c r="BJ26" s="35"/>
    </row>
    <row r="27" spans="3:62" ht="15" customHeight="1" thickBot="1">
      <c r="X27" s="222"/>
      <c r="Y27" s="459" t="s">
        <v>217</v>
      </c>
      <c r="Z27" s="656" t="s">
        <v>72</v>
      </c>
      <c r="AA27" s="495">
        <v>49.197152711588387</v>
      </c>
      <c r="AB27" s="495">
        <v>49.657596596269855</v>
      </c>
      <c r="AC27" s="495">
        <v>49.63478479633568</v>
      </c>
      <c r="AD27" s="495">
        <v>49.766447987948823</v>
      </c>
      <c r="AE27" s="495">
        <v>49.880876531835042</v>
      </c>
      <c r="AF27" s="495">
        <v>50.278370231393978</v>
      </c>
      <c r="AG27" s="495">
        <v>50.435513094427506</v>
      </c>
      <c r="AH27" s="495">
        <v>50.638366889586223</v>
      </c>
      <c r="AI27" s="495">
        <v>47.851883948451018</v>
      </c>
      <c r="AJ27" s="495">
        <v>51.124348113538758</v>
      </c>
      <c r="AK27" s="495">
        <v>62.517042142884293</v>
      </c>
      <c r="AL27" s="495">
        <v>49.138670023226609</v>
      </c>
      <c r="AM27" s="495">
        <v>42.443606130293688</v>
      </c>
      <c r="AN27" s="495">
        <v>61.039770015686713</v>
      </c>
      <c r="AO27" s="495">
        <v>64.571125834763052</v>
      </c>
      <c r="AP27" s="495">
        <v>68.533013238149692</v>
      </c>
      <c r="AQ27" s="495">
        <v>72.492716760558778</v>
      </c>
      <c r="AR27" s="495">
        <v>77.435428428831074</v>
      </c>
      <c r="AS27" s="495">
        <v>92.698309416026063</v>
      </c>
      <c r="AT27" s="495">
        <v>96.688358823125668</v>
      </c>
      <c r="AU27" s="495">
        <v>95.895892130478956</v>
      </c>
      <c r="AV27" s="495">
        <v>99.575941145367892</v>
      </c>
      <c r="AW27" s="495">
        <v>81.906539111175221</v>
      </c>
      <c r="AX27" s="495"/>
      <c r="AY27" s="495"/>
      <c r="AZ27" s="495"/>
      <c r="BA27" s="495"/>
      <c r="BB27" s="495"/>
      <c r="BC27" s="495"/>
      <c r="BD27" s="495"/>
      <c r="BE27" s="495"/>
      <c r="BF27" s="486"/>
      <c r="BG27" s="269"/>
      <c r="BI27" s="35"/>
      <c r="BJ27" s="35"/>
    </row>
    <row r="28" spans="3:62" ht="15" customHeight="1" thickTop="1" thickBot="1">
      <c r="C28" s="33"/>
      <c r="D28" s="33"/>
      <c r="E28" s="33"/>
      <c r="F28" s="33"/>
      <c r="G28" s="33"/>
      <c r="H28" s="33"/>
      <c r="I28" s="33"/>
      <c r="J28" s="33"/>
      <c r="K28" s="33"/>
      <c r="L28" s="33"/>
      <c r="X28" s="244" t="s">
        <v>139</v>
      </c>
      <c r="Y28" s="32"/>
      <c r="Z28" s="224">
        <f>SUM(Z5,Z11,Z14,Z17,Z22)</f>
        <v>33382.334767765991</v>
      </c>
      <c r="AA28" s="224">
        <f>SUM(AA5,AA11,AA14,AA17,AA22)</f>
        <v>32414.873254970767</v>
      </c>
      <c r="AB28" s="224">
        <f t="shared" ref="AB28:AQ28" si="19">SUM(AB5,AB11,AB14,AB17,AB22)</f>
        <v>32020.013005046181</v>
      </c>
      <c r="AC28" s="224">
        <f t="shared" si="19"/>
        <v>31676.734712334452</v>
      </c>
      <c r="AD28" s="224">
        <f t="shared" si="19"/>
        <v>31093.28590140184</v>
      </c>
      <c r="AE28" s="224">
        <f t="shared" si="19"/>
        <v>30452.687132471714</v>
      </c>
      <c r="AF28" s="224">
        <f t="shared" si="19"/>
        <v>29693.343474457033</v>
      </c>
      <c r="AG28" s="224">
        <f t="shared" si="19"/>
        <v>28811.014628183577</v>
      </c>
      <c r="AH28" s="224">
        <f t="shared" si="19"/>
        <v>27974.459358302483</v>
      </c>
      <c r="AI28" s="224">
        <f t="shared" si="19"/>
        <v>27177.82577196819</v>
      </c>
      <c r="AJ28" s="224">
        <f t="shared" si="19"/>
        <v>26562.39657944168</v>
      </c>
      <c r="AK28" s="224">
        <f t="shared" si="19"/>
        <v>25998.729143741228</v>
      </c>
      <c r="AL28" s="224">
        <f t="shared" si="19"/>
        <v>25096.544658991796</v>
      </c>
      <c r="AM28" s="224">
        <f t="shared" si="19"/>
        <v>24178.072195445766</v>
      </c>
      <c r="AN28" s="224">
        <f t="shared" si="19"/>
        <v>23687.088366231386</v>
      </c>
      <c r="AO28" s="224">
        <f t="shared" si="19"/>
        <v>23263.267233672537</v>
      </c>
      <c r="AP28" s="224">
        <f t="shared" si="19"/>
        <v>22917.341146874547</v>
      </c>
      <c r="AQ28" s="224">
        <f t="shared" si="19"/>
        <v>22573.717075758872</v>
      </c>
      <c r="AR28" s="224">
        <f t="shared" ref="AR28:AW28" si="20">SUM(AR5,AR11,AR14,AR17,AR22)</f>
        <v>22165.866242709806</v>
      </c>
      <c r="AS28" s="224">
        <f t="shared" si="20"/>
        <v>21674.177709744876</v>
      </c>
      <c r="AT28" s="224">
        <f t="shared" si="20"/>
        <v>21100.32241845199</v>
      </c>
      <c r="AU28" s="224">
        <f t="shared" si="20"/>
        <v>20694.85348521344</v>
      </c>
      <c r="AV28" s="224">
        <f t="shared" si="20"/>
        <v>20286.653405486617</v>
      </c>
      <c r="AW28" s="224">
        <f t="shared" si="20"/>
        <v>20006.768380245627</v>
      </c>
      <c r="AX28" s="224"/>
      <c r="AY28" s="224"/>
      <c r="AZ28" s="224"/>
      <c r="BA28" s="224"/>
      <c r="BB28" s="224"/>
      <c r="BC28" s="224"/>
      <c r="BD28" s="224"/>
      <c r="BE28" s="224"/>
      <c r="BF28" s="225"/>
      <c r="BG28" s="226"/>
    </row>
    <row r="29" spans="3:62">
      <c r="C29" s="33"/>
      <c r="D29" s="33"/>
      <c r="E29" s="33"/>
      <c r="F29" s="33"/>
      <c r="G29" s="33"/>
      <c r="H29" s="33"/>
      <c r="I29" s="33"/>
      <c r="J29" s="33"/>
      <c r="K29" s="33"/>
      <c r="L29" s="33"/>
      <c r="AJ29" s="33"/>
      <c r="AK29" s="33"/>
      <c r="AL29" s="33"/>
      <c r="AM29" s="33"/>
      <c r="AN29" s="33"/>
      <c r="AO29" s="33"/>
      <c r="AP29" s="33"/>
      <c r="AQ29" s="33"/>
      <c r="AR29" s="33"/>
      <c r="AS29" s="33"/>
      <c r="AT29" s="33"/>
      <c r="AU29" s="33"/>
      <c r="AV29" s="33"/>
      <c r="AW29" s="33"/>
      <c r="AX29" s="33"/>
      <c r="AY29" s="33"/>
      <c r="AZ29" s="33"/>
      <c r="BA29" s="33"/>
      <c r="BB29" s="33"/>
      <c r="BC29" s="33"/>
      <c r="BD29" s="33"/>
      <c r="BE29" s="33"/>
    </row>
    <row r="30" spans="3:62" ht="16.2">
      <c r="Y30" s="644" t="s">
        <v>485</v>
      </c>
      <c r="AJ30" s="33"/>
      <c r="AK30" s="33"/>
      <c r="AL30" s="33"/>
      <c r="AM30" s="33"/>
      <c r="AN30" s="33"/>
      <c r="AO30" s="33"/>
      <c r="AP30" s="33"/>
      <c r="AQ30" s="33"/>
      <c r="AR30" s="33"/>
      <c r="AS30" s="33"/>
      <c r="AT30" s="33"/>
      <c r="AU30" s="33"/>
      <c r="AV30" s="33"/>
      <c r="AW30" s="33"/>
      <c r="AX30" s="33"/>
      <c r="AY30" s="33"/>
      <c r="AZ30" s="33"/>
      <c r="BA30" s="33"/>
      <c r="BB30" s="33"/>
      <c r="BC30" s="33"/>
      <c r="BD30" s="33"/>
      <c r="BE30" s="33"/>
    </row>
    <row r="31" spans="3:62" ht="39.6">
      <c r="Y31" s="14"/>
      <c r="Z31" s="604" t="s">
        <v>218</v>
      </c>
      <c r="AA31" s="14">
        <v>1990</v>
      </c>
      <c r="AB31" s="14">
        <f t="shared" ref="AB31:AW31" si="21">AA31+1</f>
        <v>1991</v>
      </c>
      <c r="AC31" s="14">
        <f t="shared" si="21"/>
        <v>1992</v>
      </c>
      <c r="AD31" s="14">
        <f t="shared" si="21"/>
        <v>1993</v>
      </c>
      <c r="AE31" s="14">
        <f t="shared" si="21"/>
        <v>1994</v>
      </c>
      <c r="AF31" s="14">
        <f t="shared" si="21"/>
        <v>1995</v>
      </c>
      <c r="AG31" s="14">
        <f t="shared" si="21"/>
        <v>1996</v>
      </c>
      <c r="AH31" s="14">
        <f t="shared" si="21"/>
        <v>1997</v>
      </c>
      <c r="AI31" s="14">
        <f t="shared" si="21"/>
        <v>1998</v>
      </c>
      <c r="AJ31" s="14">
        <f t="shared" si="21"/>
        <v>1999</v>
      </c>
      <c r="AK31" s="14">
        <f t="shared" si="21"/>
        <v>2000</v>
      </c>
      <c r="AL31" s="14">
        <f t="shared" si="21"/>
        <v>2001</v>
      </c>
      <c r="AM31" s="14">
        <f t="shared" si="21"/>
        <v>2002</v>
      </c>
      <c r="AN31" s="14">
        <f t="shared" si="21"/>
        <v>2003</v>
      </c>
      <c r="AO31" s="14">
        <f t="shared" si="21"/>
        <v>2004</v>
      </c>
      <c r="AP31" s="14">
        <f t="shared" si="21"/>
        <v>2005</v>
      </c>
      <c r="AQ31" s="14">
        <f t="shared" si="21"/>
        <v>2006</v>
      </c>
      <c r="AR31" s="14">
        <f t="shared" si="21"/>
        <v>2007</v>
      </c>
      <c r="AS31" s="14">
        <f t="shared" si="21"/>
        <v>2008</v>
      </c>
      <c r="AT31" s="14">
        <f t="shared" si="21"/>
        <v>2009</v>
      </c>
      <c r="AU31" s="14">
        <f t="shared" si="21"/>
        <v>2010</v>
      </c>
      <c r="AV31" s="14">
        <f t="shared" si="21"/>
        <v>2011</v>
      </c>
      <c r="AW31" s="14">
        <f t="shared" si="21"/>
        <v>2012</v>
      </c>
      <c r="AX31" s="14"/>
      <c r="AY31" s="14"/>
      <c r="AZ31" s="14"/>
      <c r="BA31" s="14"/>
      <c r="BB31" s="14"/>
      <c r="BC31" s="14"/>
      <c r="BD31" s="14"/>
      <c r="BE31" s="14"/>
      <c r="BF31" s="14" t="s">
        <v>205</v>
      </c>
      <c r="BG31" s="14" t="s">
        <v>23</v>
      </c>
    </row>
    <row r="32" spans="3:62" ht="15" customHeight="1">
      <c r="Y32" s="105" t="s">
        <v>206</v>
      </c>
      <c r="Z32" s="15">
        <f>SUM(Z6:Z7,Z9:Z10)</f>
        <v>533.06651064061612</v>
      </c>
      <c r="AA32" s="15">
        <f>SUM(AA6:AA7,AA9:AA10)</f>
        <v>543.3023352932662</v>
      </c>
      <c r="AB32" s="15">
        <f t="shared" ref="AB32:AR32" si="22">SUM(AB6:AB7,AB9:AB10)</f>
        <v>546.4272123206697</v>
      </c>
      <c r="AC32" s="15">
        <f t="shared" si="22"/>
        <v>561.74352184994723</v>
      </c>
      <c r="AD32" s="15">
        <f t="shared" si="22"/>
        <v>584.36200891523015</v>
      </c>
      <c r="AE32" s="15">
        <f t="shared" si="22"/>
        <v>580.90968942368056</v>
      </c>
      <c r="AF32" s="15">
        <f t="shared" si="22"/>
        <v>606.97845847835595</v>
      </c>
      <c r="AG32" s="15">
        <f t="shared" si="22"/>
        <v>597.26922007049245</v>
      </c>
      <c r="AH32" s="15">
        <f t="shared" si="22"/>
        <v>585.6524510914785</v>
      </c>
      <c r="AI32" s="15">
        <f t="shared" si="22"/>
        <v>569.81947762507434</v>
      </c>
      <c r="AJ32" s="15">
        <f t="shared" si="22"/>
        <v>595.17659614856859</v>
      </c>
      <c r="AK32" s="15">
        <f t="shared" si="22"/>
        <v>597.89608480067568</v>
      </c>
      <c r="AL32" s="15">
        <f t="shared" si="22"/>
        <v>585.18822722233517</v>
      </c>
      <c r="AM32" s="15">
        <f t="shared" si="22"/>
        <v>591.84981259701567</v>
      </c>
      <c r="AN32" s="15">
        <f t="shared" si="22"/>
        <v>562.71235213417299</v>
      </c>
      <c r="AO32" s="15">
        <f t="shared" si="22"/>
        <v>580.02310945007355</v>
      </c>
      <c r="AP32" s="15">
        <f t="shared" si="22"/>
        <v>607.67079846615593</v>
      </c>
      <c r="AQ32" s="15">
        <f t="shared" si="22"/>
        <v>624.17722007803638</v>
      </c>
      <c r="AR32" s="15">
        <f t="shared" si="22"/>
        <v>635.84619147113654</v>
      </c>
      <c r="AS32" s="15">
        <f>SUM(AS6:AS7,AS9:AS10)</f>
        <v>606.19519178197618</v>
      </c>
      <c r="AT32" s="15">
        <f>SUM(AT6:AT7,AT9:AT10)</f>
        <v>588.27078012684456</v>
      </c>
      <c r="AU32" s="15">
        <f>SUM(AU6:AU7,AU9:AU10)</f>
        <v>695.36590460177194</v>
      </c>
      <c r="AV32" s="15">
        <f>SUM(AV6:AV7,AV9:AV10)</f>
        <v>678.71115618161252</v>
      </c>
      <c r="AW32" s="15">
        <f>SUM(AW6:AW7,AW9:AW10)</f>
        <v>683.77121268632141</v>
      </c>
      <c r="AX32" s="15"/>
      <c r="AY32" s="15"/>
      <c r="AZ32" s="15"/>
      <c r="BA32" s="15"/>
      <c r="BB32" s="15"/>
      <c r="BC32" s="15"/>
      <c r="BD32" s="15"/>
      <c r="BE32" s="15"/>
      <c r="BF32" s="106"/>
      <c r="BG32" s="106"/>
      <c r="BH32" s="35"/>
      <c r="BI32" s="35"/>
    </row>
    <row r="33" spans="25:61" ht="15" customHeight="1">
      <c r="Y33" s="105" t="s">
        <v>207</v>
      </c>
      <c r="Z33" s="15">
        <f>Z8</f>
        <v>296.16184142785158</v>
      </c>
      <c r="AA33" s="15">
        <f>AA8</f>
        <v>294.67898687455772</v>
      </c>
      <c r="AB33" s="15">
        <f t="shared" ref="AB33:AR33" si="23">AB8</f>
        <v>297.19099989830403</v>
      </c>
      <c r="AC33" s="15">
        <f t="shared" si="23"/>
        <v>300.34471530228927</v>
      </c>
      <c r="AD33" s="15">
        <f t="shared" si="23"/>
        <v>293.24324708301612</v>
      </c>
      <c r="AE33" s="15">
        <f t="shared" si="23"/>
        <v>295.03889797506696</v>
      </c>
      <c r="AF33" s="15">
        <f t="shared" si="23"/>
        <v>306.34158269004428</v>
      </c>
      <c r="AG33" s="15">
        <f t="shared" si="23"/>
        <v>312.30005376827251</v>
      </c>
      <c r="AH33" s="15">
        <f t="shared" si="23"/>
        <v>313.50153687330351</v>
      </c>
      <c r="AI33" s="15">
        <f t="shared" si="23"/>
        <v>302.59500208346282</v>
      </c>
      <c r="AJ33" s="15">
        <f t="shared" si="23"/>
        <v>301.55551349641735</v>
      </c>
      <c r="AK33" s="15">
        <f t="shared" si="23"/>
        <v>296.62427359003573</v>
      </c>
      <c r="AL33" s="15">
        <f t="shared" si="23"/>
        <v>290.95224475336738</v>
      </c>
      <c r="AM33" s="15">
        <f t="shared" si="23"/>
        <v>280.26728162533641</v>
      </c>
      <c r="AN33" s="15">
        <f t="shared" si="23"/>
        <v>268.02894259222523</v>
      </c>
      <c r="AO33" s="15">
        <f t="shared" si="23"/>
        <v>247.83363477297539</v>
      </c>
      <c r="AP33" s="15">
        <f t="shared" si="23"/>
        <v>234.89094871295973</v>
      </c>
      <c r="AQ33" s="15">
        <f t="shared" si="23"/>
        <v>218.86626201560381</v>
      </c>
      <c r="AR33" s="15">
        <f t="shared" si="23"/>
        <v>204.34696501679534</v>
      </c>
      <c r="AS33" s="15">
        <f>AS8</f>
        <v>188.01476095274089</v>
      </c>
      <c r="AT33" s="15">
        <f>AT8</f>
        <v>175.90867240383483</v>
      </c>
      <c r="AU33" s="15">
        <f>AU8</f>
        <v>165.94655271352246</v>
      </c>
      <c r="AV33" s="15">
        <f>AV8</f>
        <v>157.69640616395225</v>
      </c>
      <c r="AW33" s="15">
        <f>AW8</f>
        <v>154.66709819624847</v>
      </c>
      <c r="AX33" s="15"/>
      <c r="AY33" s="15"/>
      <c r="AZ33" s="15"/>
      <c r="BA33" s="15"/>
      <c r="BB33" s="15"/>
      <c r="BC33" s="15"/>
      <c r="BD33" s="15"/>
      <c r="BE33" s="15"/>
      <c r="BF33" s="227"/>
      <c r="BG33" s="227"/>
      <c r="BH33" s="35"/>
      <c r="BI33" s="35"/>
    </row>
    <row r="34" spans="25:61" ht="15" customHeight="1">
      <c r="Y34" s="105" t="s">
        <v>208</v>
      </c>
      <c r="Z34" s="15">
        <f>Z11</f>
        <v>3037.1423339331141</v>
      </c>
      <c r="AA34" s="15">
        <f>AA11</f>
        <v>3466.2393449331144</v>
      </c>
      <c r="AB34" s="15">
        <f t="shared" ref="AB34:AR34" si="24">AB11</f>
        <v>3086.7512525367215</v>
      </c>
      <c r="AC34" s="15">
        <f t="shared" si="24"/>
        <v>2713.1404670797533</v>
      </c>
      <c r="AD34" s="15">
        <f t="shared" si="24"/>
        <v>2200.7802289805063</v>
      </c>
      <c r="AE34" s="15">
        <f t="shared" si="24"/>
        <v>1851.4419394963766</v>
      </c>
      <c r="AF34" s="15">
        <f t="shared" si="24"/>
        <v>1609.1896795415796</v>
      </c>
      <c r="AG34" s="15">
        <f t="shared" si="24"/>
        <v>1351.7641864178945</v>
      </c>
      <c r="AH34" s="15">
        <f t="shared" si="24"/>
        <v>1277.2944057578904</v>
      </c>
      <c r="AI34" s="15">
        <f t="shared" si="24"/>
        <v>1138.5726275671057</v>
      </c>
      <c r="AJ34" s="15">
        <f t="shared" si="24"/>
        <v>1100.51997420156</v>
      </c>
      <c r="AK34" s="15">
        <f t="shared" si="24"/>
        <v>1023.1960684945435</v>
      </c>
      <c r="AL34" s="15">
        <f t="shared" si="24"/>
        <v>838.18189395166269</v>
      </c>
      <c r="AM34" s="15">
        <f t="shared" si="24"/>
        <v>406.43521019414754</v>
      </c>
      <c r="AN34" s="15">
        <f t="shared" si="24"/>
        <v>389.37964752488591</v>
      </c>
      <c r="AO34" s="15">
        <f t="shared" si="24"/>
        <v>372.96478963450426</v>
      </c>
      <c r="AP34" s="15">
        <f t="shared" si="24"/>
        <v>387.08688748059285</v>
      </c>
      <c r="AQ34" s="15">
        <f t="shared" si="24"/>
        <v>408.25208641087409</v>
      </c>
      <c r="AR34" s="15">
        <f t="shared" si="24"/>
        <v>416.19626409552649</v>
      </c>
      <c r="AS34" s="15">
        <f>AS11</f>
        <v>408.2936135554645</v>
      </c>
      <c r="AT34" s="15">
        <f>AT11</f>
        <v>394.26075136189513</v>
      </c>
      <c r="AU34" s="15">
        <f>AU11</f>
        <v>375.739370235443</v>
      </c>
      <c r="AV34" s="15">
        <f>AV11</f>
        <v>374.43409295846641</v>
      </c>
      <c r="AW34" s="15">
        <f>AW11</f>
        <v>364.73580126809622</v>
      </c>
      <c r="AX34" s="15"/>
      <c r="AY34" s="15"/>
      <c r="AZ34" s="15"/>
      <c r="BA34" s="15"/>
      <c r="BB34" s="15"/>
      <c r="BC34" s="15"/>
      <c r="BD34" s="15"/>
      <c r="BE34" s="15"/>
      <c r="BF34" s="121"/>
      <c r="BG34" s="121"/>
      <c r="BH34" s="35"/>
      <c r="BI34" s="35"/>
    </row>
    <row r="35" spans="25:61" ht="15" customHeight="1">
      <c r="Y35" s="105" t="s">
        <v>209</v>
      </c>
      <c r="Z35" s="15">
        <f>Z14</f>
        <v>357.58322314965824</v>
      </c>
      <c r="AA35" s="15">
        <f t="shared" ref="AA35:AR35" si="25">AA14</f>
        <v>357.41127696137022</v>
      </c>
      <c r="AB35" s="15">
        <f t="shared" si="25"/>
        <v>347.06254583574969</v>
      </c>
      <c r="AC35" s="15">
        <f t="shared" si="25"/>
        <v>321.49300631492355</v>
      </c>
      <c r="AD35" s="15">
        <f t="shared" si="25"/>
        <v>319.78571940464894</v>
      </c>
      <c r="AE35" s="15">
        <f t="shared" si="25"/>
        <v>319.99737562740387</v>
      </c>
      <c r="AF35" s="15">
        <f t="shared" si="25"/>
        <v>321.43190898122117</v>
      </c>
      <c r="AG35" s="15">
        <f t="shared" si="25"/>
        <v>311.18090683730765</v>
      </c>
      <c r="AH35" s="15">
        <f t="shared" si="25"/>
        <v>260.21619143924113</v>
      </c>
      <c r="AI35" s="15">
        <f t="shared" si="25"/>
        <v>242.90015519926177</v>
      </c>
      <c r="AJ35" s="15">
        <f t="shared" si="25"/>
        <v>235.75784788448419</v>
      </c>
      <c r="AK35" s="15">
        <f t="shared" si="25"/>
        <v>195.33659674652955</v>
      </c>
      <c r="AL35" s="15">
        <f t="shared" si="25"/>
        <v>147.05493162316046</v>
      </c>
      <c r="AM35" s="15">
        <f t="shared" si="25"/>
        <v>141.08216063593576</v>
      </c>
      <c r="AN35" s="15">
        <f t="shared" si="25"/>
        <v>133.41231620574374</v>
      </c>
      <c r="AO35" s="15">
        <f t="shared" si="25"/>
        <v>143.1041780620921</v>
      </c>
      <c r="AP35" s="15">
        <f t="shared" si="25"/>
        <v>133.40895007152002</v>
      </c>
      <c r="AQ35" s="15">
        <f t="shared" si="25"/>
        <v>132.62326087168753</v>
      </c>
      <c r="AR35" s="15">
        <f t="shared" si="25"/>
        <v>133.66191659989144</v>
      </c>
      <c r="AS35" s="15">
        <f>AS14</f>
        <v>120.94445545059574</v>
      </c>
      <c r="AT35" s="15">
        <f>AT14</f>
        <v>109.08988714297422</v>
      </c>
      <c r="AU35" s="15">
        <f>AU14</f>
        <v>118.3028857565053</v>
      </c>
      <c r="AV35" s="15">
        <f>AV14</f>
        <v>119.58548054893994</v>
      </c>
      <c r="AW35" s="15">
        <f>AW14</f>
        <v>119.52036319677481</v>
      </c>
      <c r="AX35" s="15"/>
      <c r="AY35" s="15"/>
      <c r="AZ35" s="15"/>
      <c r="BA35" s="15"/>
      <c r="BB35" s="15"/>
      <c r="BC35" s="15"/>
      <c r="BD35" s="15"/>
      <c r="BE35" s="15"/>
      <c r="BF35" s="121"/>
      <c r="BG35" s="121"/>
      <c r="BH35" s="35"/>
      <c r="BI35" s="35"/>
    </row>
    <row r="36" spans="25:61" ht="15" customHeight="1">
      <c r="Y36" s="105" t="s">
        <v>210</v>
      </c>
      <c r="Z36" s="15">
        <f>Z18</f>
        <v>7641.7277919307408</v>
      </c>
      <c r="AA36" s="15">
        <f t="shared" ref="AA36:AR36" si="26">AA18</f>
        <v>7549.8420382021504</v>
      </c>
      <c r="AB36" s="15">
        <f t="shared" si="26"/>
        <v>7661.670955774036</v>
      </c>
      <c r="AC36" s="15">
        <f t="shared" si="26"/>
        <v>7705.8670220939075</v>
      </c>
      <c r="AD36" s="15">
        <f t="shared" si="26"/>
        <v>7659.6235203840461</v>
      </c>
      <c r="AE36" s="15">
        <f t="shared" si="26"/>
        <v>7572.6100958933921</v>
      </c>
      <c r="AF36" s="15">
        <f t="shared" si="26"/>
        <v>7489.253344020105</v>
      </c>
      <c r="AG36" s="15">
        <f t="shared" si="26"/>
        <v>7436.4056134910688</v>
      </c>
      <c r="AH36" s="15">
        <f t="shared" si="26"/>
        <v>7392.9224663215073</v>
      </c>
      <c r="AI36" s="15">
        <f t="shared" si="26"/>
        <v>7356.833043566693</v>
      </c>
      <c r="AJ36" s="15">
        <f t="shared" si="26"/>
        <v>7300.7298365311426</v>
      </c>
      <c r="AK36" s="15">
        <f t="shared" si="26"/>
        <v>7265.4381642424241</v>
      </c>
      <c r="AL36" s="15">
        <f t="shared" si="26"/>
        <v>7222.6601701399159</v>
      </c>
      <c r="AM36" s="15">
        <f t="shared" si="26"/>
        <v>7175.886799177696</v>
      </c>
      <c r="AN36" s="15">
        <f t="shared" si="26"/>
        <v>7066.3359958665033</v>
      </c>
      <c r="AO36" s="15">
        <f t="shared" si="26"/>
        <v>6970.6476250320948</v>
      </c>
      <c r="AP36" s="15">
        <f t="shared" si="26"/>
        <v>6911.8902032911092</v>
      </c>
      <c r="AQ36" s="15">
        <f t="shared" si="26"/>
        <v>6912.2230968455005</v>
      </c>
      <c r="AR36" s="15">
        <f t="shared" si="26"/>
        <v>6888.4703070989781</v>
      </c>
      <c r="AS36" s="15">
        <f>AS18</f>
        <v>6829.2734641599209</v>
      </c>
      <c r="AT36" s="15">
        <f>AT18</f>
        <v>6691.399506437011</v>
      </c>
      <c r="AU36" s="15">
        <f>AU18</f>
        <v>6576.9903716930176</v>
      </c>
      <c r="AV36" s="15">
        <f>AV18</f>
        <v>6440.7962496819355</v>
      </c>
      <c r="AW36" s="15">
        <f>AW18</f>
        <v>6378.7333289295639</v>
      </c>
      <c r="AX36" s="15"/>
      <c r="AY36" s="15"/>
      <c r="AZ36" s="15"/>
      <c r="BA36" s="15"/>
      <c r="BB36" s="15"/>
      <c r="BC36" s="15"/>
      <c r="BD36" s="15"/>
      <c r="BE36" s="15"/>
      <c r="BF36" s="121"/>
      <c r="BG36" s="121"/>
      <c r="BH36" s="35"/>
      <c r="BI36" s="35"/>
    </row>
    <row r="37" spans="25:61" ht="15" customHeight="1">
      <c r="Y37" s="105" t="s">
        <v>211</v>
      </c>
      <c r="Z37" s="15">
        <f>Z20</f>
        <v>7002.7766556454626</v>
      </c>
      <c r="AA37" s="15">
        <f t="shared" ref="AA37:AR37" si="27">AA20</f>
        <v>6959.6840467797274</v>
      </c>
      <c r="AB37" s="15">
        <f t="shared" si="27"/>
        <v>6977.7494174397671</v>
      </c>
      <c r="AC37" s="15">
        <f t="shared" si="27"/>
        <v>7059.0416805086434</v>
      </c>
      <c r="AD37" s="15">
        <f t="shared" si="27"/>
        <v>7247.5950462153414</v>
      </c>
      <c r="AE37" s="15">
        <f t="shared" si="27"/>
        <v>7263.3965872606077</v>
      </c>
      <c r="AF37" s="15">
        <f t="shared" si="27"/>
        <v>7082.7377391283344</v>
      </c>
      <c r="AG37" s="15">
        <f t="shared" si="27"/>
        <v>6793.687044075531</v>
      </c>
      <c r="AH37" s="15">
        <f t="shared" si="27"/>
        <v>6440.2792541578319</v>
      </c>
      <c r="AI37" s="15">
        <f t="shared" si="27"/>
        <v>6229.1361220595863</v>
      </c>
      <c r="AJ37" s="15">
        <f t="shared" si="27"/>
        <v>6024.7676902397534</v>
      </c>
      <c r="AK37" s="15">
        <f t="shared" si="27"/>
        <v>5919.7586555482931</v>
      </c>
      <c r="AL37" s="15">
        <f t="shared" si="27"/>
        <v>5810.2349394950215</v>
      </c>
      <c r="AM37" s="15">
        <f t="shared" si="27"/>
        <v>5693.9383671651085</v>
      </c>
      <c r="AN37" s="15">
        <f t="shared" si="27"/>
        <v>5690.5511343470453</v>
      </c>
      <c r="AO37" s="15">
        <f t="shared" si="27"/>
        <v>5712.0036088614479</v>
      </c>
      <c r="AP37" s="15">
        <f t="shared" si="27"/>
        <v>5739.1014714059584</v>
      </c>
      <c r="AQ37" s="15">
        <f t="shared" si="27"/>
        <v>5707.4872984373633</v>
      </c>
      <c r="AR37" s="15">
        <f t="shared" si="27"/>
        <v>5652.1700094414682</v>
      </c>
      <c r="AS37" s="15">
        <f>AS20</f>
        <v>5598.5875143934609</v>
      </c>
      <c r="AT37" s="15">
        <f>AT20</f>
        <v>5544.8293242393229</v>
      </c>
      <c r="AU37" s="15">
        <f>AU20</f>
        <v>5477.1268878805759</v>
      </c>
      <c r="AV37" s="15">
        <f>AV20</f>
        <v>5459.7730814632077</v>
      </c>
      <c r="AW37" s="15">
        <f>AW20</f>
        <v>5480.3973451145766</v>
      </c>
      <c r="AX37" s="15"/>
      <c r="AY37" s="15"/>
      <c r="AZ37" s="15"/>
      <c r="BA37" s="15"/>
      <c r="BB37" s="15"/>
      <c r="BC37" s="15"/>
      <c r="BD37" s="15"/>
      <c r="BE37" s="15"/>
      <c r="BF37" s="121"/>
      <c r="BG37" s="121"/>
      <c r="BH37" s="35"/>
      <c r="BI37" s="35"/>
    </row>
    <row r="38" spans="25:61" ht="15" customHeight="1">
      <c r="Y38" s="641" t="s">
        <v>212</v>
      </c>
      <c r="Z38" s="20">
        <f>SUM(Z19,Z21:Z21)</f>
        <v>3250.3389031985598</v>
      </c>
      <c r="AA38" s="20">
        <f t="shared" ref="AA38:AR38" si="28">SUM(AA19,AA21:AA21)</f>
        <v>3049.3985943692232</v>
      </c>
      <c r="AB38" s="20">
        <f t="shared" si="28"/>
        <v>3041.8018613768968</v>
      </c>
      <c r="AC38" s="20">
        <f t="shared" si="28"/>
        <v>3007.5342366963005</v>
      </c>
      <c r="AD38" s="20">
        <f t="shared" si="28"/>
        <v>2953.5948081118509</v>
      </c>
      <c r="AE38" s="20">
        <f t="shared" si="28"/>
        <v>2892.5755055370087</v>
      </c>
      <c r="AF38" s="20">
        <f t="shared" si="28"/>
        <v>2845.7867661227419</v>
      </c>
      <c r="AG38" s="20">
        <f t="shared" si="28"/>
        <v>2808.7132875176089</v>
      </c>
      <c r="AH38" s="20">
        <f t="shared" si="28"/>
        <v>2764.0381668492646</v>
      </c>
      <c r="AI38" s="20">
        <f t="shared" si="28"/>
        <v>2716.403825202166</v>
      </c>
      <c r="AJ38" s="20">
        <f t="shared" si="28"/>
        <v>2659.8432314618672</v>
      </c>
      <c r="AK38" s="20">
        <f t="shared" si="28"/>
        <v>2615.4472308415338</v>
      </c>
      <c r="AL38" s="20">
        <f t="shared" si="28"/>
        <v>2582.7086387072191</v>
      </c>
      <c r="AM38" s="20">
        <f t="shared" si="28"/>
        <v>2554.1183397932637</v>
      </c>
      <c r="AN38" s="20">
        <f t="shared" si="28"/>
        <v>2509.5925602038787</v>
      </c>
      <c r="AO38" s="20">
        <f t="shared" si="28"/>
        <v>2462.5585094314761</v>
      </c>
      <c r="AP38" s="20">
        <f t="shared" si="28"/>
        <v>2412.601158768367</v>
      </c>
      <c r="AQ38" s="20">
        <f t="shared" si="28"/>
        <v>2370.6714696918161</v>
      </c>
      <c r="AR38" s="20">
        <f t="shared" si="28"/>
        <v>2323.6261717070629</v>
      </c>
      <c r="AS38" s="20">
        <f>SUM(AS19,AS21:AS21)</f>
        <v>2284.1404132010721</v>
      </c>
      <c r="AT38" s="20">
        <f>SUM(AT19,AT21:AT21)</f>
        <v>2243.5082044185742</v>
      </c>
      <c r="AU38" s="20">
        <f>SUM(AU19,AU21:AU21)</f>
        <v>2217.4987551525992</v>
      </c>
      <c r="AV38" s="20">
        <f>SUM(AV19,AV21:AV21)</f>
        <v>2190.396320879599</v>
      </c>
      <c r="AW38" s="20">
        <f>SUM(AW19,AW21:AW21)</f>
        <v>2178.0679434002768</v>
      </c>
      <c r="AX38" s="20"/>
      <c r="AY38" s="20"/>
      <c r="AZ38" s="20"/>
      <c r="BA38" s="20"/>
      <c r="BB38" s="20"/>
      <c r="BC38" s="20"/>
      <c r="BD38" s="20"/>
      <c r="BE38" s="20"/>
      <c r="BF38" s="229"/>
      <c r="BG38" s="229"/>
      <c r="BH38" s="35"/>
      <c r="BI38" s="35"/>
    </row>
    <row r="39" spans="25:61" ht="15" customHeight="1">
      <c r="Y39" s="641" t="s">
        <v>213</v>
      </c>
      <c r="Z39" s="15">
        <f>Z23</f>
        <v>9081.1299381293156</v>
      </c>
      <c r="AA39" s="15">
        <f>AA23</f>
        <v>7637.3738606647885</v>
      </c>
      <c r="AB39" s="15">
        <f t="shared" ref="AB39:AR39" si="29">AB23</f>
        <v>7565.6996622863508</v>
      </c>
      <c r="AC39" s="15">
        <f t="shared" si="29"/>
        <v>7529.5810333441714</v>
      </c>
      <c r="AD39" s="15">
        <f t="shared" si="29"/>
        <v>7396.5680596068705</v>
      </c>
      <c r="AE39" s="15">
        <f t="shared" si="29"/>
        <v>7284.1284800721114</v>
      </c>
      <c r="AF39" s="15">
        <f t="shared" si="29"/>
        <v>7070.1692959272195</v>
      </c>
      <c r="AG39" s="15">
        <f t="shared" si="29"/>
        <v>6869.7595192722874</v>
      </c>
      <c r="AH39" s="15">
        <f t="shared" si="29"/>
        <v>6641.4008532353073</v>
      </c>
      <c r="AI39" s="15">
        <f t="shared" si="29"/>
        <v>6370.3884375719526</v>
      </c>
      <c r="AJ39" s="15">
        <f t="shared" si="29"/>
        <v>6114.0195949602821</v>
      </c>
      <c r="AK39" s="15">
        <f t="shared" si="29"/>
        <v>5874.9468032871264</v>
      </c>
      <c r="AL39" s="15">
        <f t="shared" si="29"/>
        <v>5615.9007632841667</v>
      </c>
      <c r="AM39" s="15">
        <f t="shared" si="29"/>
        <v>5354.2427797127511</v>
      </c>
      <c r="AN39" s="15">
        <f t="shared" si="29"/>
        <v>5090.5792425235213</v>
      </c>
      <c r="AO39" s="15">
        <f t="shared" si="29"/>
        <v>4824.6573600215415</v>
      </c>
      <c r="AP39" s="15">
        <f t="shared" si="29"/>
        <v>4567.8296391816157</v>
      </c>
      <c r="AQ39" s="15">
        <f t="shared" si="29"/>
        <v>4300.5847270615359</v>
      </c>
      <c r="AR39" s="15">
        <f t="shared" si="29"/>
        <v>4053.6377200112697</v>
      </c>
      <c r="AS39" s="15">
        <f t="shared" ref="AS39:AT43" si="30">AS23</f>
        <v>3767.4122172229422</v>
      </c>
      <c r="AT39" s="15">
        <f t="shared" si="30"/>
        <v>3524.708610160455</v>
      </c>
      <c r="AU39" s="15">
        <f t="shared" ref="AU39:AU43" si="31">AU23</f>
        <v>3292.2625306635814</v>
      </c>
      <c r="AV39" s="15">
        <f t="shared" ref="AV39:AW39" si="32">AV23</f>
        <v>3095.6690265487687</v>
      </c>
      <c r="AW39" s="15">
        <f t="shared" si="32"/>
        <v>2927.8842046313202</v>
      </c>
      <c r="AX39" s="15"/>
      <c r="AY39" s="15"/>
      <c r="AZ39" s="15"/>
      <c r="BA39" s="15"/>
      <c r="BB39" s="15"/>
      <c r="BC39" s="15"/>
      <c r="BD39" s="15"/>
      <c r="BE39" s="15"/>
      <c r="BF39" s="953" t="s">
        <v>476</v>
      </c>
      <c r="BG39" s="121"/>
      <c r="BH39" s="35"/>
      <c r="BI39" s="35"/>
    </row>
    <row r="40" spans="25:61" ht="15" customHeight="1">
      <c r="Y40" s="939" t="s">
        <v>473</v>
      </c>
      <c r="Z40" s="20">
        <f>Z24</f>
        <v>2119.6110076380578</v>
      </c>
      <c r="AA40" s="20">
        <f t="shared" ref="AA40:AR40" si="33">AA24</f>
        <v>2402.2533881377321</v>
      </c>
      <c r="AB40" s="20">
        <f t="shared" si="33"/>
        <v>2343.8029425380355</v>
      </c>
      <c r="AC40" s="20">
        <f t="shared" si="33"/>
        <v>2325.4331541302536</v>
      </c>
      <c r="AD40" s="20">
        <f t="shared" si="33"/>
        <v>2284.5628671578352</v>
      </c>
      <c r="AE40" s="20">
        <f t="shared" si="33"/>
        <v>2239.4744052810911</v>
      </c>
      <c r="AF40" s="20">
        <f t="shared" si="33"/>
        <v>2207.1757347530229</v>
      </c>
      <c r="AG40" s="20">
        <f t="shared" si="33"/>
        <v>2174.7381145847517</v>
      </c>
      <c r="AH40" s="20">
        <f t="shared" si="33"/>
        <v>2143.1981308440604</v>
      </c>
      <c r="AI40" s="20">
        <f t="shared" si="33"/>
        <v>2098.9683520126237</v>
      </c>
      <c r="AJ40" s="20">
        <f t="shared" si="33"/>
        <v>2074.4436738642785</v>
      </c>
      <c r="AK40" s="20">
        <f t="shared" si="33"/>
        <v>2042.7611741658311</v>
      </c>
      <c r="AL40" s="20">
        <f t="shared" si="33"/>
        <v>1849.1703991059296</v>
      </c>
      <c r="AM40" s="20">
        <f t="shared" si="33"/>
        <v>1803.3895881597564</v>
      </c>
      <c r="AN40" s="20">
        <f t="shared" si="33"/>
        <v>1765.113471561988</v>
      </c>
      <c r="AO40" s="20">
        <f t="shared" si="33"/>
        <v>1732.2350759405012</v>
      </c>
      <c r="AP40" s="20">
        <f t="shared" si="33"/>
        <v>1684.6666776239276</v>
      </c>
      <c r="AQ40" s="20">
        <f t="shared" si="33"/>
        <v>1651.9858157395793</v>
      </c>
      <c r="AR40" s="20">
        <f t="shared" si="33"/>
        <v>1611.8147347788463</v>
      </c>
      <c r="AS40" s="20">
        <f t="shared" si="30"/>
        <v>1591.6480037928441</v>
      </c>
      <c r="AT40" s="20">
        <f t="shared" si="30"/>
        <v>1545.1137304016249</v>
      </c>
      <c r="AU40" s="20">
        <f t="shared" si="31"/>
        <v>1516.8212484242081</v>
      </c>
      <c r="AV40" s="20">
        <f t="shared" ref="AV40:AW40" si="34">AV24</f>
        <v>1491.4297648515562</v>
      </c>
      <c r="AW40" s="20">
        <f t="shared" si="34"/>
        <v>1463.8332715320357</v>
      </c>
      <c r="AX40" s="20"/>
      <c r="AY40" s="20"/>
      <c r="AZ40" s="20"/>
      <c r="BA40" s="20"/>
      <c r="BB40" s="20"/>
      <c r="BC40" s="20"/>
      <c r="BD40" s="20"/>
      <c r="BE40" s="20"/>
      <c r="BF40" s="121"/>
      <c r="BG40" s="229"/>
      <c r="BH40" s="35"/>
      <c r="BI40" s="35"/>
    </row>
    <row r="41" spans="25:61" ht="15" customHeight="1" thickBot="1">
      <c r="Y41" s="105" t="s">
        <v>214</v>
      </c>
      <c r="Z41" s="15">
        <f>Z25</f>
        <v>62.796562072619665</v>
      </c>
      <c r="AA41" s="15">
        <f>AA25</f>
        <v>13.481068245650979</v>
      </c>
      <c r="AB41" s="15">
        <f t="shared" ref="AB41:AR41" si="35">AB25</f>
        <v>13.081900699424871</v>
      </c>
      <c r="AC41" s="15">
        <f t="shared" si="35"/>
        <v>13.432748461515313</v>
      </c>
      <c r="AD41" s="15">
        <f t="shared" si="35"/>
        <v>13.357501435089699</v>
      </c>
      <c r="AE41" s="15">
        <f t="shared" si="35"/>
        <v>14.489462330372183</v>
      </c>
      <c r="AF41" s="15">
        <f t="shared" si="35"/>
        <v>14.868027133457662</v>
      </c>
      <c r="AG41" s="15">
        <f t="shared" si="35"/>
        <v>15.239424013935588</v>
      </c>
      <c r="AH41" s="15">
        <f t="shared" si="35"/>
        <v>14.710595378009113</v>
      </c>
      <c r="AI41" s="15">
        <f t="shared" si="35"/>
        <v>14.531400601312791</v>
      </c>
      <c r="AJ41" s="15">
        <f t="shared" si="35"/>
        <v>14.036110772788673</v>
      </c>
      <c r="AK41" s="15">
        <f t="shared" si="35"/>
        <v>13.333076160853766</v>
      </c>
      <c r="AL41" s="15">
        <f t="shared" si="35"/>
        <v>12.60573419328885</v>
      </c>
      <c r="AM41" s="15">
        <f t="shared" si="35"/>
        <v>19.512807115959721</v>
      </c>
      <c r="AN41" s="15">
        <f t="shared" si="35"/>
        <v>16.794753504734448</v>
      </c>
      <c r="AO41" s="15">
        <f t="shared" si="35"/>
        <v>15.382164014068582</v>
      </c>
      <c r="AP41" s="15">
        <f t="shared" si="35"/>
        <v>14.266949313238868</v>
      </c>
      <c r="AQ41" s="15">
        <f t="shared" si="35"/>
        <v>13.288275479102014</v>
      </c>
      <c r="AR41" s="15">
        <f t="shared" si="35"/>
        <v>12.153501449818911</v>
      </c>
      <c r="AS41" s="15">
        <f t="shared" si="30"/>
        <v>11.816724890335237</v>
      </c>
      <c r="AT41" s="15">
        <f t="shared" si="30"/>
        <v>10.495090868035494</v>
      </c>
      <c r="AU41" s="15">
        <f t="shared" si="31"/>
        <v>9.6914623686834567</v>
      </c>
      <c r="AV41" s="15">
        <f t="shared" ref="AV41:AW41" si="36">AV25</f>
        <v>9.622999946152726</v>
      </c>
      <c r="AW41" s="15">
        <f t="shared" si="36"/>
        <v>8.4165280807355032</v>
      </c>
      <c r="AX41" s="15"/>
      <c r="AY41" s="15"/>
      <c r="AZ41" s="15"/>
      <c r="BA41" s="15"/>
      <c r="BB41" s="15"/>
      <c r="BC41" s="15"/>
      <c r="BD41" s="15"/>
      <c r="BE41" s="15"/>
      <c r="BF41" s="953" t="s">
        <v>476</v>
      </c>
      <c r="BG41" s="125"/>
      <c r="BH41" s="35"/>
      <c r="BI41" s="35"/>
    </row>
    <row r="42" spans="25:61" ht="15" customHeight="1" thickTop="1">
      <c r="Y42" s="105" t="s">
        <v>215</v>
      </c>
      <c r="Z42" s="15" t="s">
        <v>72</v>
      </c>
      <c r="AA42" s="15">
        <f>AA26</f>
        <v>92.011161797597268</v>
      </c>
      <c r="AB42" s="15">
        <f t="shared" ref="AB42:AR42" si="37">AB26</f>
        <v>89.116657743957759</v>
      </c>
      <c r="AC42" s="15">
        <f t="shared" si="37"/>
        <v>89.488341756410719</v>
      </c>
      <c r="AD42" s="15">
        <f t="shared" si="37"/>
        <v>90.046446119458253</v>
      </c>
      <c r="AE42" s="15">
        <f t="shared" si="37"/>
        <v>88.743817042768569</v>
      </c>
      <c r="AF42" s="15">
        <f t="shared" si="37"/>
        <v>89.132567449556561</v>
      </c>
      <c r="AG42" s="15">
        <f t="shared" si="37"/>
        <v>89.521745039999999</v>
      </c>
      <c r="AH42" s="15">
        <f t="shared" si="37"/>
        <v>90.606939464999982</v>
      </c>
      <c r="AI42" s="15">
        <f t="shared" si="37"/>
        <v>89.825444530499993</v>
      </c>
      <c r="AJ42" s="15">
        <f t="shared" si="37"/>
        <v>90.422161766999992</v>
      </c>
      <c r="AK42" s="15">
        <f t="shared" si="37"/>
        <v>91.473973720499998</v>
      </c>
      <c r="AL42" s="15">
        <f t="shared" si="37"/>
        <v>92.748046492499995</v>
      </c>
      <c r="AM42" s="15">
        <f t="shared" si="37"/>
        <v>114.90544313849999</v>
      </c>
      <c r="AN42" s="15">
        <f t="shared" si="37"/>
        <v>133.54817975100002</v>
      </c>
      <c r="AO42" s="15">
        <f t="shared" si="37"/>
        <v>137.286052617</v>
      </c>
      <c r="AP42" s="15">
        <f t="shared" si="37"/>
        <v>155.39444932095</v>
      </c>
      <c r="AQ42" s="15">
        <f t="shared" si="37"/>
        <v>161.06484636721501</v>
      </c>
      <c r="AR42" s="15">
        <f t="shared" si="37"/>
        <v>156.50703261018</v>
      </c>
      <c r="AS42" s="15">
        <f t="shared" si="30"/>
        <v>175.1530409274975</v>
      </c>
      <c r="AT42" s="15">
        <f t="shared" si="30"/>
        <v>176.04950206829017</v>
      </c>
      <c r="AU42" s="15">
        <f t="shared" si="31"/>
        <v>153.21162359305288</v>
      </c>
      <c r="AV42" s="15">
        <f t="shared" ref="AV42:AW42" si="38">AV26</f>
        <v>168.96288511705541</v>
      </c>
      <c r="AW42" s="15">
        <f t="shared" si="38"/>
        <v>164.83474409850001</v>
      </c>
      <c r="AX42" s="15"/>
      <c r="AY42" s="15"/>
      <c r="AZ42" s="15"/>
      <c r="BA42" s="15"/>
      <c r="BB42" s="15"/>
      <c r="BC42" s="15"/>
      <c r="BD42" s="15"/>
      <c r="BE42" s="15"/>
      <c r="BF42" s="121"/>
      <c r="BG42" s="229"/>
      <c r="BH42" s="35"/>
      <c r="BI42" s="35"/>
    </row>
    <row r="43" spans="25:61" ht="15" customHeight="1" thickBot="1">
      <c r="Y43" s="642" t="s">
        <v>216</v>
      </c>
      <c r="Z43" s="495" t="s">
        <v>72</v>
      </c>
      <c r="AA43" s="495">
        <f>AA27</f>
        <v>49.197152711588387</v>
      </c>
      <c r="AB43" s="495">
        <f t="shared" ref="AB43:AR43" si="39">AB27</f>
        <v>49.657596596269855</v>
      </c>
      <c r="AC43" s="495">
        <f t="shared" si="39"/>
        <v>49.63478479633568</v>
      </c>
      <c r="AD43" s="495">
        <f t="shared" si="39"/>
        <v>49.766447987948823</v>
      </c>
      <c r="AE43" s="495">
        <f t="shared" si="39"/>
        <v>49.880876531835042</v>
      </c>
      <c r="AF43" s="495">
        <f t="shared" si="39"/>
        <v>50.278370231393978</v>
      </c>
      <c r="AG43" s="495">
        <f t="shared" si="39"/>
        <v>50.435513094427506</v>
      </c>
      <c r="AH43" s="495">
        <f t="shared" si="39"/>
        <v>50.638366889586223</v>
      </c>
      <c r="AI43" s="495">
        <f t="shared" si="39"/>
        <v>47.851883948451018</v>
      </c>
      <c r="AJ43" s="495">
        <f t="shared" si="39"/>
        <v>51.124348113538758</v>
      </c>
      <c r="AK43" s="495">
        <f t="shared" si="39"/>
        <v>62.517042142884293</v>
      </c>
      <c r="AL43" s="495">
        <f t="shared" si="39"/>
        <v>49.138670023226609</v>
      </c>
      <c r="AM43" s="495">
        <f t="shared" si="39"/>
        <v>42.443606130293688</v>
      </c>
      <c r="AN43" s="495">
        <f t="shared" si="39"/>
        <v>61.039770015686713</v>
      </c>
      <c r="AO43" s="495">
        <f t="shared" si="39"/>
        <v>64.571125834763052</v>
      </c>
      <c r="AP43" s="495">
        <f t="shared" si="39"/>
        <v>68.533013238149692</v>
      </c>
      <c r="AQ43" s="495">
        <f t="shared" si="39"/>
        <v>72.492716760558778</v>
      </c>
      <c r="AR43" s="495">
        <f t="shared" si="39"/>
        <v>77.435428428831074</v>
      </c>
      <c r="AS43" s="495">
        <f t="shared" si="30"/>
        <v>92.698309416026063</v>
      </c>
      <c r="AT43" s="495">
        <f t="shared" si="30"/>
        <v>96.688358823125668</v>
      </c>
      <c r="AU43" s="495">
        <f t="shared" si="31"/>
        <v>95.895892130478956</v>
      </c>
      <c r="AV43" s="495">
        <f t="shared" ref="AV43:AW43" si="40">AV27</f>
        <v>99.575941145367892</v>
      </c>
      <c r="AW43" s="495">
        <f t="shared" si="40"/>
        <v>81.906539111175221</v>
      </c>
      <c r="AX43" s="495"/>
      <c r="AY43" s="495"/>
      <c r="AZ43" s="495"/>
      <c r="BA43" s="495"/>
      <c r="BB43" s="495"/>
      <c r="BC43" s="495"/>
      <c r="BD43" s="495"/>
      <c r="BE43" s="495"/>
      <c r="BF43" s="486"/>
      <c r="BG43" s="229"/>
      <c r="BH43" s="35"/>
      <c r="BI43" s="35"/>
    </row>
    <row r="44" spans="25:61" ht="15" customHeight="1" thickTop="1">
      <c r="Y44" s="643" t="s">
        <v>139</v>
      </c>
      <c r="Z44" s="17">
        <f>SUM(Z32:Z43)</f>
        <v>33382.334767765991</v>
      </c>
      <c r="AA44" s="17">
        <f>SUM(AA32:AA43)</f>
        <v>32414.873254970767</v>
      </c>
      <c r="AB44" s="17">
        <f t="shared" ref="AB44:AR44" si="41">SUM(AB32:AB43)</f>
        <v>32020.013005046185</v>
      </c>
      <c r="AC44" s="17">
        <f t="shared" si="41"/>
        <v>31676.734712334459</v>
      </c>
      <c r="AD44" s="17">
        <f t="shared" si="41"/>
        <v>31093.28590140184</v>
      </c>
      <c r="AE44" s="17">
        <f t="shared" si="41"/>
        <v>30452.687132471718</v>
      </c>
      <c r="AF44" s="17">
        <f t="shared" si="41"/>
        <v>29693.34347445703</v>
      </c>
      <c r="AG44" s="17">
        <f t="shared" si="41"/>
        <v>28811.01462818358</v>
      </c>
      <c r="AH44" s="17">
        <f t="shared" si="41"/>
        <v>27974.45935830248</v>
      </c>
      <c r="AI44" s="17">
        <f t="shared" si="41"/>
        <v>27177.82577196819</v>
      </c>
      <c r="AJ44" s="17">
        <f t="shared" si="41"/>
        <v>26562.39657944168</v>
      </c>
      <c r="AK44" s="17">
        <f t="shared" si="41"/>
        <v>25998.729143741235</v>
      </c>
      <c r="AL44" s="17">
        <f t="shared" si="41"/>
        <v>25096.544658991792</v>
      </c>
      <c r="AM44" s="17">
        <f t="shared" si="41"/>
        <v>24178.072195445769</v>
      </c>
      <c r="AN44" s="17">
        <f t="shared" si="41"/>
        <v>23687.088366231386</v>
      </c>
      <c r="AO44" s="17">
        <f t="shared" si="41"/>
        <v>23263.267233672537</v>
      </c>
      <c r="AP44" s="17">
        <f t="shared" si="41"/>
        <v>22917.341146874543</v>
      </c>
      <c r="AQ44" s="17">
        <f t="shared" si="41"/>
        <v>22573.717075758872</v>
      </c>
      <c r="AR44" s="17">
        <f t="shared" si="41"/>
        <v>22165.866242709806</v>
      </c>
      <c r="AS44" s="17">
        <f>SUM(AS32:AS43)</f>
        <v>21674.177709744876</v>
      </c>
      <c r="AT44" s="17">
        <f>SUM(AT32:AT43)</f>
        <v>21100.322418451993</v>
      </c>
      <c r="AU44" s="17">
        <f>SUM(AU32:AU43)</f>
        <v>20694.853485213436</v>
      </c>
      <c r="AV44" s="17">
        <f>SUM(AV32:AV43)</f>
        <v>20286.653405486617</v>
      </c>
      <c r="AW44" s="17">
        <f>SUM(AW32:AW43)</f>
        <v>20006.768380245627</v>
      </c>
      <c r="AX44" s="17"/>
      <c r="AY44" s="17"/>
      <c r="AZ44" s="17"/>
      <c r="BA44" s="17"/>
      <c r="BB44" s="17"/>
      <c r="BC44" s="17"/>
      <c r="BD44" s="17"/>
      <c r="BE44" s="17"/>
      <c r="BF44" s="127"/>
      <c r="BG44" s="121"/>
      <c r="BH44" s="35"/>
      <c r="BI44" s="35"/>
    </row>
    <row r="45" spans="25:61">
      <c r="Z45" s="35"/>
    </row>
    <row r="46" spans="25:61">
      <c r="Y46" s="644" t="s">
        <v>194</v>
      </c>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row>
    <row r="47" spans="25:61" ht="39.6">
      <c r="Y47" s="14"/>
      <c r="Z47" s="604" t="s">
        <v>218</v>
      </c>
      <c r="AA47" s="14">
        <v>1990</v>
      </c>
      <c r="AB47" s="14">
        <f t="shared" ref="AB47:AW47" si="42">AA47+1</f>
        <v>1991</v>
      </c>
      <c r="AC47" s="14">
        <f t="shared" si="42"/>
        <v>1992</v>
      </c>
      <c r="AD47" s="14">
        <f t="shared" si="42"/>
        <v>1993</v>
      </c>
      <c r="AE47" s="14">
        <f t="shared" si="42"/>
        <v>1994</v>
      </c>
      <c r="AF47" s="14">
        <f t="shared" si="42"/>
        <v>1995</v>
      </c>
      <c r="AG47" s="14">
        <f t="shared" si="42"/>
        <v>1996</v>
      </c>
      <c r="AH47" s="14">
        <f t="shared" si="42"/>
        <v>1997</v>
      </c>
      <c r="AI47" s="14">
        <f t="shared" si="42"/>
        <v>1998</v>
      </c>
      <c r="AJ47" s="14">
        <f t="shared" si="42"/>
        <v>1999</v>
      </c>
      <c r="AK47" s="14">
        <f t="shared" si="42"/>
        <v>2000</v>
      </c>
      <c r="AL47" s="14">
        <f t="shared" si="42"/>
        <v>2001</v>
      </c>
      <c r="AM47" s="14">
        <f t="shared" si="42"/>
        <v>2002</v>
      </c>
      <c r="AN47" s="14">
        <f t="shared" si="42"/>
        <v>2003</v>
      </c>
      <c r="AO47" s="14">
        <f t="shared" si="42"/>
        <v>2004</v>
      </c>
      <c r="AP47" s="14">
        <f t="shared" si="42"/>
        <v>2005</v>
      </c>
      <c r="AQ47" s="14">
        <f t="shared" si="42"/>
        <v>2006</v>
      </c>
      <c r="AR47" s="14">
        <f t="shared" si="42"/>
        <v>2007</v>
      </c>
      <c r="AS47" s="14">
        <f t="shared" si="42"/>
        <v>2008</v>
      </c>
      <c r="AT47" s="14">
        <f t="shared" si="42"/>
        <v>2009</v>
      </c>
      <c r="AU47" s="14">
        <f t="shared" si="42"/>
        <v>2010</v>
      </c>
      <c r="AV47" s="14">
        <f t="shared" si="42"/>
        <v>2011</v>
      </c>
      <c r="AW47" s="14">
        <f t="shared" si="42"/>
        <v>2012</v>
      </c>
      <c r="AX47" s="14"/>
      <c r="AY47" s="14"/>
      <c r="AZ47" s="14"/>
      <c r="BA47" s="14"/>
      <c r="BB47" s="14"/>
      <c r="BC47" s="14"/>
      <c r="BD47" s="14"/>
      <c r="BE47" s="14"/>
      <c r="BF47" s="14" t="s">
        <v>205</v>
      </c>
      <c r="BG47" s="14" t="s">
        <v>23</v>
      </c>
    </row>
    <row r="48" spans="25:61" ht="15" customHeight="1">
      <c r="Y48" s="645" t="s">
        <v>206</v>
      </c>
      <c r="Z48" s="12"/>
      <c r="AA48" s="21">
        <f t="shared" ref="AA48:AA54" si="43">IF(ISTEXT(AA32),AA32,AA32/$Z32-1)</f>
        <v>1.9201777730041725E-2</v>
      </c>
      <c r="AB48" s="21">
        <f t="shared" ref="AB48:AP48" si="44">IF(ISTEXT(AB32),AB32,AB32/$Z32-1)</f>
        <v>2.5063854909957328E-2</v>
      </c>
      <c r="AC48" s="21">
        <f t="shared" si="44"/>
        <v>5.379630991049944E-2</v>
      </c>
      <c r="AD48" s="21">
        <f t="shared" si="44"/>
        <v>9.6227201016566122E-2</v>
      </c>
      <c r="AE48" s="21">
        <f t="shared" si="44"/>
        <v>8.9750861905709689E-2</v>
      </c>
      <c r="AF48" s="21">
        <f t="shared" si="44"/>
        <v>0.13865426989385554</v>
      </c>
      <c r="AG48" s="21">
        <f t="shared" si="44"/>
        <v>0.12044033558349088</v>
      </c>
      <c r="AH48" s="21">
        <f t="shared" si="44"/>
        <v>9.8647991200323082E-2</v>
      </c>
      <c r="AI48" s="21">
        <f t="shared" si="44"/>
        <v>6.8946306419231052E-2</v>
      </c>
      <c r="AJ48" s="21">
        <f t="shared" si="44"/>
        <v>0.11651470176453449</v>
      </c>
      <c r="AK48" s="21">
        <f t="shared" si="44"/>
        <v>0.12161629527645657</v>
      </c>
      <c r="AL48" s="21">
        <f t="shared" si="44"/>
        <v>9.7777135763192913E-2</v>
      </c>
      <c r="AM48" s="21">
        <f t="shared" si="44"/>
        <v>0.11027386035891906</v>
      </c>
      <c r="AN48" s="21">
        <f t="shared" si="44"/>
        <v>5.5613775958144096E-2</v>
      </c>
      <c r="AO48" s="21">
        <f t="shared" si="44"/>
        <v>8.808769238387737E-2</v>
      </c>
      <c r="AP48" s="21">
        <f t="shared" si="44"/>
        <v>0.13995305714456463</v>
      </c>
      <c r="AQ48" s="21">
        <f t="shared" ref="AQ48:AR54" si="45">IF(ISTEXT(AQ32),AQ32,AQ32/$Z32-1)</f>
        <v>0.17091808924167351</v>
      </c>
      <c r="AR48" s="21">
        <f t="shared" si="45"/>
        <v>0.19280836214416142</v>
      </c>
      <c r="AS48" s="21">
        <f t="shared" ref="AS48:AS54" si="46">IF(ISTEXT(AS32),AS32,AS32/$Z32-1)</f>
        <v>0.13718490972820119</v>
      </c>
      <c r="AT48" s="21">
        <f t="shared" ref="AT48:AU54" si="47">IF(ISTEXT(AT32),AT32,AT32/$Z32-1)</f>
        <v>0.10355981549072801</v>
      </c>
      <c r="AU48" s="21">
        <f t="shared" si="47"/>
        <v>0.30446368458996131</v>
      </c>
      <c r="AV48" s="21">
        <f t="shared" ref="AV48:AW48" si="48">IF(ISTEXT(AV32),AV32,AV32/$Z32-1)</f>
        <v>0.27322040051994079</v>
      </c>
      <c r="AW48" s="21">
        <f t="shared" si="48"/>
        <v>0.28271275542069785</v>
      </c>
      <c r="AX48" s="21"/>
      <c r="AY48" s="21"/>
      <c r="AZ48" s="21"/>
      <c r="BA48" s="21"/>
      <c r="BB48" s="21"/>
      <c r="BC48" s="21"/>
      <c r="BD48" s="21"/>
      <c r="BE48" s="21"/>
      <c r="BF48" s="1117" t="s">
        <v>478</v>
      </c>
      <c r="BG48" s="106"/>
    </row>
    <row r="49" spans="25:61" ht="15" customHeight="1">
      <c r="Y49" s="645" t="s">
        <v>207</v>
      </c>
      <c r="Z49" s="12"/>
      <c r="AA49" s="21">
        <f t="shared" si="43"/>
        <v>-5.0069061771926826E-3</v>
      </c>
      <c r="AB49" s="21">
        <f t="shared" ref="AB49:AP49" si="49">IF(ISTEXT(AB33),AB33,AB33/$Z33-1)</f>
        <v>3.4749867352616981E-3</v>
      </c>
      <c r="AC49" s="21">
        <f t="shared" si="49"/>
        <v>1.4123608410426147E-2</v>
      </c>
      <c r="AD49" s="21">
        <f t="shared" si="49"/>
        <v>-9.8547278432777885E-3</v>
      </c>
      <c r="AE49" s="21">
        <f t="shared" si="49"/>
        <v>-3.7916547498850761E-3</v>
      </c>
      <c r="AF49" s="21">
        <f t="shared" si="49"/>
        <v>3.4372224365955661E-2</v>
      </c>
      <c r="AG49" s="21">
        <f t="shared" si="49"/>
        <v>5.4491193945227945E-2</v>
      </c>
      <c r="AH49" s="21">
        <f t="shared" si="49"/>
        <v>5.8548040361492859E-2</v>
      </c>
      <c r="AI49" s="21">
        <f t="shared" si="49"/>
        <v>2.1721774231939328E-2</v>
      </c>
      <c r="AJ49" s="21">
        <f t="shared" si="49"/>
        <v>1.8211907525162108E-2</v>
      </c>
      <c r="AK49" s="21">
        <f t="shared" si="49"/>
        <v>1.5614170953106576E-3</v>
      </c>
      <c r="AL49" s="21">
        <f t="shared" si="49"/>
        <v>-1.7590371026084184E-2</v>
      </c>
      <c r="AM49" s="21">
        <f t="shared" si="49"/>
        <v>-5.3668493300435105E-2</v>
      </c>
      <c r="AN49" s="21">
        <f t="shared" si="49"/>
        <v>-9.49916393685033E-2</v>
      </c>
      <c r="AO49" s="21">
        <f t="shared" si="49"/>
        <v>-0.16318174691876874</v>
      </c>
      <c r="AP49" s="21">
        <f t="shared" si="49"/>
        <v>-0.20688314341744174</v>
      </c>
      <c r="AQ49" s="21">
        <f t="shared" si="45"/>
        <v>-0.26099101437103223</v>
      </c>
      <c r="AR49" s="21">
        <f t="shared" si="45"/>
        <v>-0.31001588850339246</v>
      </c>
      <c r="AS49" s="21">
        <f t="shared" si="46"/>
        <v>-0.36516210175393771</v>
      </c>
      <c r="AT49" s="21">
        <f t="shared" si="47"/>
        <v>-0.4060386998009391</v>
      </c>
      <c r="AU49" s="21">
        <f t="shared" si="47"/>
        <v>-0.43967611791761174</v>
      </c>
      <c r="AV49" s="21">
        <f t="shared" ref="AV49:AW49" si="50">IF(ISTEXT(AV33),AV33,AV33/$Z33-1)</f>
        <v>-0.4675330035643066</v>
      </c>
      <c r="AW49" s="21">
        <f t="shared" si="50"/>
        <v>-0.47776155952242361</v>
      </c>
      <c r="AX49" s="21"/>
      <c r="AY49" s="21"/>
      <c r="AZ49" s="21"/>
      <c r="BA49" s="21"/>
      <c r="BB49" s="21"/>
      <c r="BC49" s="21"/>
      <c r="BD49" s="21"/>
      <c r="BE49" s="21"/>
      <c r="BF49" s="1118"/>
      <c r="BG49" s="227"/>
    </row>
    <row r="50" spans="25:61" ht="15" customHeight="1">
      <c r="Y50" s="645" t="s">
        <v>208</v>
      </c>
      <c r="Z50" s="12"/>
      <c r="AA50" s="21">
        <f t="shared" si="43"/>
        <v>0.14128314178951151</v>
      </c>
      <c r="AB50" s="21">
        <f t="shared" ref="AB50:AP50" si="51">IF(ISTEXT(AB34),AB34,AB34/$Z34-1)</f>
        <v>1.6334077612807807E-2</v>
      </c>
      <c r="AC50" s="21">
        <f t="shared" si="51"/>
        <v>-0.1066798428356095</v>
      </c>
      <c r="AD50" s="21">
        <f t="shared" si="51"/>
        <v>-0.27537797475217918</v>
      </c>
      <c r="AE50" s="21">
        <f t="shared" si="51"/>
        <v>-0.39040000897858806</v>
      </c>
      <c r="AF50" s="21">
        <f t="shared" si="51"/>
        <v>-0.47016323154744244</v>
      </c>
      <c r="AG50" s="21">
        <f t="shared" si="51"/>
        <v>-0.5549223454841008</v>
      </c>
      <c r="AH50" s="21">
        <f t="shared" si="51"/>
        <v>-0.579442032898146</v>
      </c>
      <c r="AI50" s="21">
        <f t="shared" si="51"/>
        <v>-0.62511713236282596</v>
      </c>
      <c r="AJ50" s="21">
        <f t="shared" si="51"/>
        <v>-0.63764623017309119</v>
      </c>
      <c r="AK50" s="21">
        <f t="shared" si="51"/>
        <v>-0.66310565788680065</v>
      </c>
      <c r="AL50" s="21">
        <f t="shared" si="51"/>
        <v>-0.72402284720511823</v>
      </c>
      <c r="AM50" s="21">
        <f t="shared" si="51"/>
        <v>-0.86617841197195</v>
      </c>
      <c r="AN50" s="21">
        <f t="shared" si="51"/>
        <v>-0.87179407327260905</v>
      </c>
      <c r="AO50" s="21">
        <f t="shared" si="51"/>
        <v>-0.87719877811866886</v>
      </c>
      <c r="AP50" s="21">
        <f t="shared" si="51"/>
        <v>-0.87254898028459749</v>
      </c>
      <c r="AQ50" s="21">
        <f t="shared" si="45"/>
        <v>-0.86558019298286037</v>
      </c>
      <c r="AR50" s="21">
        <f t="shared" si="45"/>
        <v>-0.86296451784775252</v>
      </c>
      <c r="AS50" s="21">
        <f t="shared" si="46"/>
        <v>-0.86556651988492017</v>
      </c>
      <c r="AT50" s="21">
        <f t="shared" si="47"/>
        <v>-0.87018693626672228</v>
      </c>
      <c r="AU50" s="21">
        <f t="shared" si="47"/>
        <v>-0.87628522837490508</v>
      </c>
      <c r="AV50" s="21">
        <f t="shared" ref="AV50:AW50" si="52">IF(ISTEXT(AV34),AV34,AV34/$Z34-1)</f>
        <v>-0.87671499989479507</v>
      </c>
      <c r="AW50" s="21">
        <f t="shared" si="52"/>
        <v>-0.87990822912939959</v>
      </c>
      <c r="AX50" s="21"/>
      <c r="AY50" s="21"/>
      <c r="AZ50" s="21"/>
      <c r="BA50" s="21"/>
      <c r="BB50" s="21"/>
      <c r="BC50" s="21"/>
      <c r="BD50" s="21"/>
      <c r="BE50" s="21"/>
      <c r="BF50" s="1118"/>
      <c r="BG50" s="121"/>
    </row>
    <row r="51" spans="25:61" ht="15" customHeight="1">
      <c r="Y51" s="645" t="s">
        <v>209</v>
      </c>
      <c r="Z51" s="12"/>
      <c r="AA51" s="21">
        <f t="shared" si="43"/>
        <v>-4.8085641930706302E-4</v>
      </c>
      <c r="AB51" s="21">
        <f t="shared" ref="AB51:AP51" si="53">IF(ISTEXT(AB35),AB35,AB35/$Z35-1)</f>
        <v>-2.942161889263295E-2</v>
      </c>
      <c r="AC51" s="21">
        <f t="shared" si="53"/>
        <v>-0.10092816021077688</v>
      </c>
      <c r="AD51" s="21">
        <f t="shared" si="53"/>
        <v>-0.10570267646250842</v>
      </c>
      <c r="AE51" s="21">
        <f t="shared" si="53"/>
        <v>-0.10511076887553994</v>
      </c>
      <c r="AF51" s="21">
        <f t="shared" si="53"/>
        <v>-0.10109902206823262</v>
      </c>
      <c r="AG51" s="21">
        <f t="shared" si="53"/>
        <v>-0.12976648038358884</v>
      </c>
      <c r="AH51" s="21">
        <f t="shared" si="53"/>
        <v>-0.2722919460616483</v>
      </c>
      <c r="AI51" s="21">
        <f t="shared" si="53"/>
        <v>-0.32071713806997737</v>
      </c>
      <c r="AJ51" s="21">
        <f t="shared" si="53"/>
        <v>-0.34069097032045836</v>
      </c>
      <c r="AK51" s="21">
        <f t="shared" si="53"/>
        <v>-0.45373109223086816</v>
      </c>
      <c r="AL51" s="21">
        <f t="shared" si="53"/>
        <v>-0.58875326888137036</v>
      </c>
      <c r="AM51" s="21">
        <f t="shared" si="53"/>
        <v>-0.60545643223063328</v>
      </c>
      <c r="AN51" s="21">
        <f t="shared" si="53"/>
        <v>-0.62690554934142684</v>
      </c>
      <c r="AO51" s="21">
        <f t="shared" si="53"/>
        <v>-0.59980175579378581</v>
      </c>
      <c r="AP51" s="21">
        <f t="shared" si="53"/>
        <v>-0.62691496291008941</v>
      </c>
      <c r="AQ51" s="21">
        <f t="shared" si="45"/>
        <v>-0.62911218344217135</v>
      </c>
      <c r="AR51" s="21">
        <f t="shared" si="45"/>
        <v>-0.62620752891432407</v>
      </c>
      <c r="AS51" s="21">
        <f t="shared" si="46"/>
        <v>-0.66177256755701541</v>
      </c>
      <c r="AT51" s="21">
        <f t="shared" si="47"/>
        <v>-0.69492448168543652</v>
      </c>
      <c r="AU51" s="21">
        <f t="shared" si="47"/>
        <v>-0.66915985399294775</v>
      </c>
      <c r="AV51" s="21">
        <f t="shared" ref="AV51:AW51" si="54">IF(ISTEXT(AV35),AV35,AV35/$Z35-1)</f>
        <v>-0.66557301124026669</v>
      </c>
      <c r="AW51" s="21">
        <f t="shared" si="54"/>
        <v>-0.66575511528751918</v>
      </c>
      <c r="AX51" s="21"/>
      <c r="AY51" s="21"/>
      <c r="AZ51" s="21"/>
      <c r="BA51" s="21"/>
      <c r="BB51" s="21"/>
      <c r="BC51" s="21"/>
      <c r="BD51" s="21"/>
      <c r="BE51" s="21"/>
      <c r="BF51" s="1118"/>
      <c r="BG51" s="121"/>
    </row>
    <row r="52" spans="25:61" ht="15" customHeight="1">
      <c r="Y52" s="645" t="s">
        <v>210</v>
      </c>
      <c r="Z52" s="12"/>
      <c r="AA52" s="21">
        <f t="shared" si="43"/>
        <v>-1.2024211831467846E-2</v>
      </c>
      <c r="AB52" s="21">
        <f t="shared" ref="AB52:AP52" si="55">IF(ISTEXT(AB36),AB36,AB36/$Z36-1)</f>
        <v>2.6097715577300118E-3</v>
      </c>
      <c r="AC52" s="21">
        <f t="shared" si="55"/>
        <v>8.3932890452986797E-3</v>
      </c>
      <c r="AD52" s="21">
        <f t="shared" si="55"/>
        <v>2.3418432245392307E-3</v>
      </c>
      <c r="AE52" s="21">
        <f t="shared" si="55"/>
        <v>-9.0447733705371069E-3</v>
      </c>
      <c r="AF52" s="21">
        <f t="shared" si="55"/>
        <v>-1.9952876111556939E-2</v>
      </c>
      <c r="AG52" s="21">
        <f t="shared" si="55"/>
        <v>-2.6868554341399231E-2</v>
      </c>
      <c r="AH52" s="21">
        <f t="shared" si="55"/>
        <v>-3.2558778902326058E-2</v>
      </c>
      <c r="AI52" s="21">
        <f t="shared" si="55"/>
        <v>-3.7281457298816822E-2</v>
      </c>
      <c r="AJ52" s="21">
        <f t="shared" si="55"/>
        <v>-4.462314867583661E-2</v>
      </c>
      <c r="AK52" s="21">
        <f t="shared" si="55"/>
        <v>-4.9241433080835284E-2</v>
      </c>
      <c r="AL52" s="21">
        <f t="shared" si="55"/>
        <v>-5.4839380988333297E-2</v>
      </c>
      <c r="AM52" s="21">
        <f t="shared" si="55"/>
        <v>-6.0960165742222294E-2</v>
      </c>
      <c r="AN52" s="21">
        <f t="shared" si="55"/>
        <v>-7.5296034055520877E-2</v>
      </c>
      <c r="AO52" s="21">
        <f t="shared" si="55"/>
        <v>-8.7817858103670043E-2</v>
      </c>
      <c r="AP52" s="21">
        <f t="shared" si="55"/>
        <v>-9.5506881233103025E-2</v>
      </c>
      <c r="AQ52" s="21">
        <f t="shared" si="45"/>
        <v>-9.5463318630056193E-2</v>
      </c>
      <c r="AR52" s="21">
        <f t="shared" si="45"/>
        <v>-9.8571619578907588E-2</v>
      </c>
      <c r="AS52" s="21">
        <f t="shared" si="46"/>
        <v>-0.10631814556764618</v>
      </c>
      <c r="AT52" s="21">
        <f t="shared" si="47"/>
        <v>-0.12436039484385009</v>
      </c>
      <c r="AU52" s="21">
        <f t="shared" si="47"/>
        <v>-0.13933202663434696</v>
      </c>
      <c r="AV52" s="21">
        <f t="shared" ref="AV52:AW52" si="56">IF(ISTEXT(AV36),AV36,AV36/$Z36-1)</f>
        <v>-0.15715445183966448</v>
      </c>
      <c r="AW52" s="21">
        <f t="shared" si="56"/>
        <v>-0.16527603408418079</v>
      </c>
      <c r="AX52" s="21"/>
      <c r="AY52" s="21"/>
      <c r="AZ52" s="21"/>
      <c r="BA52" s="21"/>
      <c r="BB52" s="21"/>
      <c r="BC52" s="21"/>
      <c r="BD52" s="21"/>
      <c r="BE52" s="21"/>
      <c r="BF52" s="1118"/>
      <c r="BG52" s="121"/>
    </row>
    <row r="53" spans="25:61" ht="15" customHeight="1">
      <c r="Y53" s="645" t="s">
        <v>211</v>
      </c>
      <c r="Z53" s="12"/>
      <c r="AA53" s="21">
        <f t="shared" si="43"/>
        <v>-6.1536460442437324E-3</v>
      </c>
      <c r="AB53" s="21">
        <f t="shared" ref="AB53:AP53" si="57">IF(ISTEXT(AB37),AB37,AB37/$Z37-1)</f>
        <v>-3.5739021014641326E-3</v>
      </c>
      <c r="AC53" s="21">
        <f t="shared" si="57"/>
        <v>8.0346736201877267E-3</v>
      </c>
      <c r="AD53" s="21">
        <f t="shared" si="57"/>
        <v>3.4960188309377527E-2</v>
      </c>
      <c r="AE53" s="21">
        <f t="shared" si="57"/>
        <v>3.7216656253779012E-2</v>
      </c>
      <c r="AF53" s="21">
        <f t="shared" si="57"/>
        <v>1.1418482612666203E-2</v>
      </c>
      <c r="AG53" s="21">
        <f t="shared" si="57"/>
        <v>-2.9858100843665913E-2</v>
      </c>
      <c r="AH53" s="21">
        <f t="shared" si="57"/>
        <v>-8.0324909553435409E-2</v>
      </c>
      <c r="AI53" s="21">
        <f t="shared" si="57"/>
        <v>-0.11047625415301321</v>
      </c>
      <c r="AJ53" s="21">
        <f t="shared" si="57"/>
        <v>-0.13966016817304361</v>
      </c>
      <c r="AK53" s="21">
        <f t="shared" si="57"/>
        <v>-0.15465551071432038</v>
      </c>
      <c r="AL53" s="21">
        <f t="shared" si="57"/>
        <v>-0.17029555200636648</v>
      </c>
      <c r="AM53" s="21">
        <f t="shared" si="57"/>
        <v>-0.18690276055358723</v>
      </c>
      <c r="AN53" s="21">
        <f t="shared" si="57"/>
        <v>-0.18738645908984319</v>
      </c>
      <c r="AO53" s="21">
        <f t="shared" si="57"/>
        <v>-0.1843230350268884</v>
      </c>
      <c r="AP53" s="21">
        <f t="shared" si="57"/>
        <v>-0.18045344673683994</v>
      </c>
      <c r="AQ53" s="21">
        <f t="shared" si="45"/>
        <v>-0.18496796640856306</v>
      </c>
      <c r="AR53" s="21">
        <f t="shared" si="45"/>
        <v>-0.19286730287409204</v>
      </c>
      <c r="AS53" s="21">
        <f t="shared" si="46"/>
        <v>-0.20051890989840149</v>
      </c>
      <c r="AT53" s="21">
        <f t="shared" si="47"/>
        <v>-0.2081956062715179</v>
      </c>
      <c r="AU53" s="21">
        <f t="shared" si="47"/>
        <v>-0.21786354795921503</v>
      </c>
      <c r="AV53" s="21">
        <f t="shared" ref="AV53:AW53" si="58">IF(ISTEXT(AV37),AV37,AV37/$Z37-1)</f>
        <v>-0.22034168017315303</v>
      </c>
      <c r="AW53" s="21">
        <f t="shared" si="58"/>
        <v>-0.2173965250346207</v>
      </c>
      <c r="AX53" s="21"/>
      <c r="AY53" s="21"/>
      <c r="AZ53" s="21"/>
      <c r="BA53" s="21"/>
      <c r="BB53" s="21"/>
      <c r="BC53" s="21"/>
      <c r="BD53" s="21"/>
      <c r="BE53" s="21"/>
      <c r="BF53" s="1118"/>
      <c r="BG53" s="121"/>
    </row>
    <row r="54" spans="25:61" ht="15" customHeight="1">
      <c r="Y54" s="646" t="s">
        <v>212</v>
      </c>
      <c r="Z54" s="12"/>
      <c r="AA54" s="21">
        <f t="shared" si="43"/>
        <v>-6.1821340732068686E-2</v>
      </c>
      <c r="AB54" s="21">
        <f t="shared" ref="AB54:AP54" si="59">IF(ISTEXT(AB38),AB38,AB38/$Z38-1)</f>
        <v>-6.4158553317762657E-2</v>
      </c>
      <c r="AC54" s="21">
        <f t="shared" si="59"/>
        <v>-7.4701338455298472E-2</v>
      </c>
      <c r="AD54" s="21">
        <f t="shared" si="59"/>
        <v>-9.1296355218433378E-2</v>
      </c>
      <c r="AE54" s="21">
        <f t="shared" si="59"/>
        <v>-0.11006956761016118</v>
      </c>
      <c r="AF54" s="21">
        <f t="shared" si="59"/>
        <v>-0.1244646017305181</v>
      </c>
      <c r="AG54" s="21">
        <f t="shared" si="59"/>
        <v>-0.13587063651927511</v>
      </c>
      <c r="AH54" s="21">
        <f t="shared" si="59"/>
        <v>-0.1496153942195817</v>
      </c>
      <c r="AI54" s="21">
        <f t="shared" si="59"/>
        <v>-0.16427058651359849</v>
      </c>
      <c r="AJ54" s="21">
        <f t="shared" si="59"/>
        <v>-0.18167203153972766</v>
      </c>
      <c r="AK54" s="21">
        <f t="shared" si="59"/>
        <v>-0.19533091510311384</v>
      </c>
      <c r="AL54" s="21">
        <f t="shared" si="59"/>
        <v>-0.20540327774262124</v>
      </c>
      <c r="AM54" s="21">
        <f t="shared" si="59"/>
        <v>-0.21419937555439728</v>
      </c>
      <c r="AN54" s="21">
        <f t="shared" si="59"/>
        <v>-0.22789818694467068</v>
      </c>
      <c r="AO54" s="21">
        <f t="shared" si="59"/>
        <v>-0.24236869361279623</v>
      </c>
      <c r="AP54" s="21">
        <f t="shared" si="59"/>
        <v>-0.257738583384582</v>
      </c>
      <c r="AQ54" s="21">
        <f t="shared" si="45"/>
        <v>-0.27063868098218613</v>
      </c>
      <c r="AR54" s="21">
        <f t="shared" si="45"/>
        <v>-0.28511264797019997</v>
      </c>
      <c r="AS54" s="21">
        <f t="shared" si="46"/>
        <v>-0.29726084533729114</v>
      </c>
      <c r="AT54" s="21">
        <f t="shared" si="47"/>
        <v>-0.30976175985500898</v>
      </c>
      <c r="AU54" s="21">
        <f t="shared" si="47"/>
        <v>-0.31776383288203391</v>
      </c>
      <c r="AV54" s="21">
        <f t="shared" ref="AV54:AW54" si="60">IF(ISTEXT(AV38),AV38,AV38/$Z38-1)</f>
        <v>-0.32610217392281882</v>
      </c>
      <c r="AW54" s="21">
        <f t="shared" si="60"/>
        <v>-0.32989512531849952</v>
      </c>
      <c r="AX54" s="21"/>
      <c r="AY54" s="21"/>
      <c r="AZ54" s="21"/>
      <c r="BA54" s="21"/>
      <c r="BB54" s="21"/>
      <c r="BC54" s="21"/>
      <c r="BD54" s="21"/>
      <c r="BE54" s="21"/>
      <c r="BF54" s="1118"/>
      <c r="BG54" s="121"/>
    </row>
    <row r="55" spans="25:61" ht="15" customHeight="1">
      <c r="Y55" s="647" t="s">
        <v>213</v>
      </c>
      <c r="Z55" s="648" t="s">
        <v>103</v>
      </c>
      <c r="AA55" s="492">
        <f>IF(ISTEXT(AA39),AA39,AA39/$AA39-1)</f>
        <v>0</v>
      </c>
      <c r="AB55" s="492">
        <f t="shared" ref="AB55:AQ55" si="61">IF(ISTEXT(AB39),AB39,AB39/$AA39-1)</f>
        <v>-9.3846654211319214E-3</v>
      </c>
      <c r="AC55" s="492">
        <f t="shared" si="61"/>
        <v>-1.4113860246620757E-2</v>
      </c>
      <c r="AD55" s="492">
        <f t="shared" si="61"/>
        <v>-3.1529921862036181E-2</v>
      </c>
      <c r="AE55" s="492">
        <f t="shared" si="61"/>
        <v>-4.6252204885768089E-2</v>
      </c>
      <c r="AF55" s="492">
        <f t="shared" si="61"/>
        <v>-7.426696336798122E-2</v>
      </c>
      <c r="AG55" s="492">
        <f t="shared" si="61"/>
        <v>-0.10050762937585001</v>
      </c>
      <c r="AH55" s="492">
        <f t="shared" si="61"/>
        <v>-0.13040778487473281</v>
      </c>
      <c r="AI55" s="492">
        <f t="shared" si="61"/>
        <v>-0.16589281161398484</v>
      </c>
      <c r="AJ55" s="492">
        <f t="shared" si="61"/>
        <v>-0.19946048124608995</v>
      </c>
      <c r="AK55" s="492">
        <f t="shared" si="61"/>
        <v>-0.2307634914214155</v>
      </c>
      <c r="AL55" s="492">
        <f t="shared" si="61"/>
        <v>-0.26468170005293734</v>
      </c>
      <c r="AM55" s="492">
        <f t="shared" si="61"/>
        <v>-0.29894190367070816</v>
      </c>
      <c r="AN55" s="492">
        <f t="shared" si="61"/>
        <v>-0.33346470457052935</v>
      </c>
      <c r="AO55" s="492">
        <f t="shared" si="61"/>
        <v>-0.36828320204798992</v>
      </c>
      <c r="AP55" s="492">
        <f t="shared" si="61"/>
        <v>-0.40191095492816253</v>
      </c>
      <c r="AQ55" s="492">
        <f t="shared" si="61"/>
        <v>-0.43690268336723859</v>
      </c>
      <c r="AR55" s="492">
        <f t="shared" ref="AR55:AW55" si="62">IF(ISTEXT(AR39),AR39,AR39/$AA39-1)</f>
        <v>-0.46923670440058507</v>
      </c>
      <c r="AS55" s="492">
        <f t="shared" si="62"/>
        <v>-0.50671365760599141</v>
      </c>
      <c r="AT55" s="492">
        <f t="shared" si="62"/>
        <v>-0.53849206880993905</v>
      </c>
      <c r="AU55" s="492">
        <f t="shared" si="62"/>
        <v>-0.56892741003292868</v>
      </c>
      <c r="AV55" s="492">
        <f t="shared" si="62"/>
        <v>-0.59466839216912337</v>
      </c>
      <c r="AW55" s="492">
        <f t="shared" si="62"/>
        <v>-0.61663730779097081</v>
      </c>
      <c r="AX55" s="492"/>
      <c r="AY55" s="492"/>
      <c r="AZ55" s="492"/>
      <c r="BA55" s="492"/>
      <c r="BB55" s="492"/>
      <c r="BC55" s="492"/>
      <c r="BD55" s="492"/>
      <c r="BE55" s="492"/>
      <c r="BF55" s="1118"/>
      <c r="BG55" s="229"/>
    </row>
    <row r="56" spans="25:61" ht="15" customHeight="1">
      <c r="Y56" s="938" t="s">
        <v>473</v>
      </c>
      <c r="Z56" s="258"/>
      <c r="AA56" s="250">
        <f t="shared" ref="AA56:AR56" si="63">IF(ISTEXT(AA40),AA40,AA40/$Z40-1)</f>
        <v>0.1333463449100647</v>
      </c>
      <c r="AB56" s="250">
        <f t="shared" si="63"/>
        <v>0.10577032016351007</v>
      </c>
      <c r="AC56" s="250">
        <f t="shared" si="63"/>
        <v>9.710373542622297E-2</v>
      </c>
      <c r="AD56" s="250">
        <f t="shared" si="63"/>
        <v>7.7821760184000777E-2</v>
      </c>
      <c r="AE56" s="250">
        <f t="shared" si="63"/>
        <v>5.6549714646273896E-2</v>
      </c>
      <c r="AF56" s="250">
        <f t="shared" si="63"/>
        <v>4.1311696721437974E-2</v>
      </c>
      <c r="AG56" s="250">
        <f t="shared" si="63"/>
        <v>2.6008124485126016E-2</v>
      </c>
      <c r="AH56" s="250">
        <f t="shared" si="63"/>
        <v>1.112804336314821E-2</v>
      </c>
      <c r="AI56" s="250">
        <f t="shared" si="63"/>
        <v>-9.7388886692171273E-3</v>
      </c>
      <c r="AJ56" s="250">
        <f t="shared" si="63"/>
        <v>-2.1309256090394912E-2</v>
      </c>
      <c r="AK56" s="250">
        <f t="shared" si="63"/>
        <v>-3.625657405783278E-2</v>
      </c>
      <c r="AL56" s="250">
        <f t="shared" si="63"/>
        <v>-0.12758973583246658</v>
      </c>
      <c r="AM56" s="250">
        <f t="shared" si="63"/>
        <v>-0.14918842105404795</v>
      </c>
      <c r="AN56" s="250">
        <f t="shared" si="63"/>
        <v>-0.16724650645737882</v>
      </c>
      <c r="AO56" s="250">
        <f t="shared" si="63"/>
        <v>-0.18275802979963784</v>
      </c>
      <c r="AP56" s="250">
        <f t="shared" si="63"/>
        <v>-0.20520007135592344</v>
      </c>
      <c r="AQ56" s="250">
        <f t="shared" si="63"/>
        <v>-0.22061840130730703</v>
      </c>
      <c r="AR56" s="250">
        <f t="shared" si="63"/>
        <v>-0.23957050186536977</v>
      </c>
      <c r="AS56" s="250">
        <f>IF(ISTEXT(AS40),AS40,AS40/$Z40-1)</f>
        <v>-0.24908485658108459</v>
      </c>
      <c r="AT56" s="250">
        <f>IF(ISTEXT(AT40),AT40,AT40/$Z40-1)</f>
        <v>-0.27103901384085161</v>
      </c>
      <c r="AU56" s="250">
        <f>IF(ISTEXT(AU40),AU40,AU40/$Z40-1)</f>
        <v>-0.28438697338411889</v>
      </c>
      <c r="AV56" s="250">
        <f>IF(ISTEXT(AV40),AV40,AV40/$Z40-1)</f>
        <v>-0.29636628632463158</v>
      </c>
      <c r="AW56" s="250">
        <f>IF(ISTEXT(AW40),AW40,AW40/$Z40-1)</f>
        <v>-0.30938588908196585</v>
      </c>
      <c r="AX56" s="250"/>
      <c r="AY56" s="250"/>
      <c r="AZ56" s="250"/>
      <c r="BA56" s="250"/>
      <c r="BB56" s="250"/>
      <c r="BC56" s="250"/>
      <c r="BD56" s="250"/>
      <c r="BE56" s="250"/>
      <c r="BF56" s="1118"/>
      <c r="BG56" s="229"/>
    </row>
    <row r="57" spans="25:61" ht="15" customHeight="1" thickBot="1">
      <c r="Y57" s="649" t="s">
        <v>214</v>
      </c>
      <c r="Z57" s="648" t="s">
        <v>103</v>
      </c>
      <c r="AA57" s="492">
        <f>IF(ISTEXT(AA41),AA41,AA41/$AA41-1)</f>
        <v>0</v>
      </c>
      <c r="AB57" s="492">
        <f t="shared" ref="AB57:AR57" si="64">IF(ISTEXT(AB41),AB41,AB41/$AA41-1)</f>
        <v>-2.9609489318836446E-2</v>
      </c>
      <c r="AC57" s="492">
        <f t="shared" si="64"/>
        <v>-3.5842696776833272E-3</v>
      </c>
      <c r="AD57" s="492">
        <f t="shared" si="64"/>
        <v>-9.165950969882819E-3</v>
      </c>
      <c r="AE57" s="492">
        <f t="shared" si="64"/>
        <v>7.4800755129068808E-2</v>
      </c>
      <c r="AF57" s="492">
        <f t="shared" si="64"/>
        <v>0.1028819721503984</v>
      </c>
      <c r="AG57" s="492">
        <f t="shared" si="64"/>
        <v>0.13043148630687029</v>
      </c>
      <c r="AH57" s="492">
        <f t="shared" si="64"/>
        <v>9.1203983983597414E-2</v>
      </c>
      <c r="AI57" s="492">
        <f t="shared" si="64"/>
        <v>7.7911656296276943E-2</v>
      </c>
      <c r="AJ57" s="492">
        <f t="shared" si="64"/>
        <v>4.1171998911640584E-2</v>
      </c>
      <c r="AK57" s="492">
        <f t="shared" si="64"/>
        <v>-1.0977771353168242E-2</v>
      </c>
      <c r="AL57" s="492">
        <f t="shared" si="64"/>
        <v>-6.4930615023369054E-2</v>
      </c>
      <c r="AM57" s="492">
        <f t="shared" si="64"/>
        <v>0.44742291637419696</v>
      </c>
      <c r="AN57" s="492">
        <f t="shared" si="64"/>
        <v>0.24580286952797459</v>
      </c>
      <c r="AO57" s="492">
        <f t="shared" si="64"/>
        <v>0.14101966800968468</v>
      </c>
      <c r="AP57" s="492">
        <f t="shared" si="64"/>
        <v>5.8295162762151076E-2</v>
      </c>
      <c r="AQ57" s="492">
        <f t="shared" si="64"/>
        <v>-1.4301000709729395E-2</v>
      </c>
      <c r="AR57" s="492">
        <f t="shared" si="64"/>
        <v>-9.8476379737959086E-2</v>
      </c>
      <c r="AS57" s="492">
        <f t="shared" ref="AS57:AT59" si="65">IF(ISTEXT(AS41),AS41,AS41/$AA41-1)</f>
        <v>-0.12345782433470454</v>
      </c>
      <c r="AT57" s="492">
        <f t="shared" si="65"/>
        <v>-0.2214941222168183</v>
      </c>
      <c r="AU57" s="492">
        <f t="shared" ref="AU57:AU59" si="66">IF(ISTEXT(AU41),AU41,AU41/$AA41-1)</f>
        <v>-0.28110575570968255</v>
      </c>
      <c r="AV57" s="492">
        <f t="shared" ref="AV57:AW57" si="67">IF(ISTEXT(AV41),AV41,AV41/$AA41-1)</f>
        <v>-0.28618416799001622</v>
      </c>
      <c r="AW57" s="492">
        <f t="shared" si="67"/>
        <v>-0.37567795612556942</v>
      </c>
      <c r="AX57" s="492"/>
      <c r="AY57" s="492"/>
      <c r="AZ57" s="492"/>
      <c r="BA57" s="492"/>
      <c r="BB57" s="492"/>
      <c r="BC57" s="492"/>
      <c r="BD57" s="492"/>
      <c r="BE57" s="492"/>
      <c r="BF57" s="1118"/>
      <c r="BG57" s="125"/>
    </row>
    <row r="58" spans="25:61" ht="15" customHeight="1" thickTop="1">
      <c r="Y58" s="650" t="s">
        <v>215</v>
      </c>
      <c r="Z58" s="648" t="s">
        <v>103</v>
      </c>
      <c r="AA58" s="492">
        <f>IF(ISTEXT(AA42),AA42,AA42/$AA42-1)</f>
        <v>0</v>
      </c>
      <c r="AB58" s="492">
        <f t="shared" ref="AB58:AR58" si="68">IF(ISTEXT(AB42),AB42,AB42/$AA42-1)</f>
        <v>-3.1458183953885221E-2</v>
      </c>
      <c r="AC58" s="492">
        <f t="shared" si="68"/>
        <v>-2.7418630434600466E-2</v>
      </c>
      <c r="AD58" s="492">
        <f t="shared" si="68"/>
        <v>-2.1353014566438455E-2</v>
      </c>
      <c r="AE58" s="492">
        <f t="shared" si="68"/>
        <v>-3.5510308651640399E-2</v>
      </c>
      <c r="AF58" s="492">
        <f t="shared" si="68"/>
        <v>-3.1285273349476173E-2</v>
      </c>
      <c r="AG58" s="492">
        <f t="shared" si="68"/>
        <v>-2.7055595309984137E-2</v>
      </c>
      <c r="AH58" s="492">
        <f t="shared" si="68"/>
        <v>-1.5261434647312E-2</v>
      </c>
      <c r="AI58" s="492">
        <f t="shared" si="68"/>
        <v>-2.3754914342950406E-2</v>
      </c>
      <c r="AJ58" s="492">
        <f t="shared" si="68"/>
        <v>-1.7269644242648541E-2</v>
      </c>
      <c r="AK58" s="492">
        <f t="shared" si="68"/>
        <v>-5.8382925136730712E-3</v>
      </c>
      <c r="AL58" s="492">
        <f t="shared" si="68"/>
        <v>8.0086446090497088E-3</v>
      </c>
      <c r="AM58" s="492">
        <f t="shared" si="68"/>
        <v>0.24882069624623049</v>
      </c>
      <c r="AN58" s="492">
        <f t="shared" si="68"/>
        <v>0.45143455578546376</v>
      </c>
      <c r="AO58" s="492">
        <f t="shared" si="68"/>
        <v>0.49205868000011499</v>
      </c>
      <c r="AP58" s="492">
        <f t="shared" si="68"/>
        <v>0.6888652016239174</v>
      </c>
      <c r="AQ58" s="492">
        <f t="shared" si="68"/>
        <v>0.75049247526641905</v>
      </c>
      <c r="AR58" s="492">
        <f t="shared" si="68"/>
        <v>0.70095703121821629</v>
      </c>
      <c r="AS58" s="492">
        <f t="shared" si="65"/>
        <v>0.90360644845233717</v>
      </c>
      <c r="AT58" s="492">
        <f t="shared" si="65"/>
        <v>0.91334940923316799</v>
      </c>
      <c r="AU58" s="492">
        <f t="shared" si="66"/>
        <v>0.66514171324216198</v>
      </c>
      <c r="AV58" s="492">
        <f t="shared" ref="AV58:AW58" si="69">IF(ISTEXT(AV42),AV42,AV42/$AA42-1)</f>
        <v>0.83633030836773559</v>
      </c>
      <c r="AW58" s="492">
        <f t="shared" si="69"/>
        <v>0.7914646536155836</v>
      </c>
      <c r="AX58" s="492"/>
      <c r="AY58" s="492"/>
      <c r="AZ58" s="492"/>
      <c r="BA58" s="492"/>
      <c r="BB58" s="492"/>
      <c r="BC58" s="492"/>
      <c r="BD58" s="492"/>
      <c r="BE58" s="492"/>
      <c r="BF58" s="1118"/>
      <c r="BG58" s="229"/>
      <c r="BH58" s="35"/>
      <c r="BI58" s="35"/>
    </row>
    <row r="59" spans="25:61" ht="15" customHeight="1" thickBot="1">
      <c r="Y59" s="651" t="s">
        <v>216</v>
      </c>
      <c r="Z59" s="652" t="s">
        <v>103</v>
      </c>
      <c r="AA59" s="494">
        <f>IF(ISTEXT(AA43),AA43,AA43/$AA43-1)</f>
        <v>0</v>
      </c>
      <c r="AB59" s="494">
        <f t="shared" ref="AB59:AR59" si="70">IF(ISTEXT(AB43),AB43,AB43/$AA43-1)</f>
        <v>9.3591571727891232E-3</v>
      </c>
      <c r="AC59" s="494">
        <f t="shared" si="70"/>
        <v>8.8954758685497737E-3</v>
      </c>
      <c r="AD59" s="494">
        <f t="shared" si="70"/>
        <v>1.1571711877267576E-2</v>
      </c>
      <c r="AE59" s="494">
        <f t="shared" si="70"/>
        <v>1.389762989445531E-2</v>
      </c>
      <c r="AF59" s="494">
        <f t="shared" si="70"/>
        <v>2.197723771015947E-2</v>
      </c>
      <c r="AG59" s="494">
        <f t="shared" si="70"/>
        <v>2.5171383191601393E-2</v>
      </c>
      <c r="AH59" s="494">
        <f t="shared" si="70"/>
        <v>2.9294666430123684E-2</v>
      </c>
      <c r="AI59" s="494">
        <f t="shared" si="70"/>
        <v>-2.7344443509237704E-2</v>
      </c>
      <c r="AJ59" s="494">
        <f t="shared" si="70"/>
        <v>3.9172905254259094E-2</v>
      </c>
      <c r="AK59" s="494">
        <f t="shared" si="70"/>
        <v>0.27074512847078669</v>
      </c>
      <c r="AL59" s="494">
        <f t="shared" si="70"/>
        <v>-1.1887413221782772E-3</v>
      </c>
      <c r="AM59" s="494">
        <f t="shared" si="70"/>
        <v>-0.13727515128540968</v>
      </c>
      <c r="AN59" s="494">
        <f t="shared" si="70"/>
        <v>0.24071753447855126</v>
      </c>
      <c r="AO59" s="494">
        <f t="shared" si="70"/>
        <v>0.31249721326968838</v>
      </c>
      <c r="AP59" s="494">
        <f t="shared" si="70"/>
        <v>0.39302804046232431</v>
      </c>
      <c r="AQ59" s="494">
        <f t="shared" si="70"/>
        <v>0.47351447726126472</v>
      </c>
      <c r="AR59" s="494">
        <f t="shared" si="70"/>
        <v>0.57398191075783878</v>
      </c>
      <c r="AS59" s="494">
        <f t="shared" si="65"/>
        <v>0.88422102310386319</v>
      </c>
      <c r="AT59" s="494">
        <f t="shared" si="65"/>
        <v>0.9653242818735468</v>
      </c>
      <c r="AU59" s="494">
        <f t="shared" si="66"/>
        <v>0.94921630307866733</v>
      </c>
      <c r="AV59" s="494">
        <f t="shared" ref="AV59:AW59" si="71">IF(ISTEXT(AV43),AV43,AV43/$AA43-1)</f>
        <v>1.0240183762080357</v>
      </c>
      <c r="AW59" s="494">
        <f t="shared" si="71"/>
        <v>0.66486340360673224</v>
      </c>
      <c r="AX59" s="494"/>
      <c r="AY59" s="494"/>
      <c r="AZ59" s="494"/>
      <c r="BA59" s="494"/>
      <c r="BB59" s="494"/>
      <c r="BC59" s="494"/>
      <c r="BD59" s="494"/>
      <c r="BE59" s="494"/>
      <c r="BF59" s="1119"/>
      <c r="BG59" s="229"/>
      <c r="BH59" s="35"/>
      <c r="BI59" s="35"/>
    </row>
    <row r="60" spans="25:61" ht="15" customHeight="1" thickTop="1">
      <c r="Y60" s="653" t="s">
        <v>139</v>
      </c>
      <c r="Z60" s="26"/>
      <c r="AA60" s="23">
        <f>IF(ISTEXT(AA44),AA44,AA44/$Z44-1)</f>
        <v>-2.8981241711391825E-2</v>
      </c>
      <c r="AB60" s="23">
        <f t="shared" ref="AB60:AP60" si="72">IF(ISTEXT(AB44),AB44,AB44/$Z44-1)</f>
        <v>-4.0809660923874835E-2</v>
      </c>
      <c r="AC60" s="23">
        <f t="shared" si="72"/>
        <v>-5.1092892911686394E-2</v>
      </c>
      <c r="AD60" s="23">
        <f t="shared" si="72"/>
        <v>-6.8570664163803752E-2</v>
      </c>
      <c r="AE60" s="23">
        <f t="shared" si="72"/>
        <v>-8.7760417468557117E-2</v>
      </c>
      <c r="AF60" s="23">
        <f t="shared" si="72"/>
        <v>-0.11050728832996592</v>
      </c>
      <c r="AG60" s="23">
        <f t="shared" si="72"/>
        <v>-0.13693829899508647</v>
      </c>
      <c r="AH60" s="23">
        <f t="shared" si="72"/>
        <v>-0.16199811807906739</v>
      </c>
      <c r="AI60" s="23">
        <f t="shared" si="72"/>
        <v>-0.18586204467007139</v>
      </c>
      <c r="AJ60" s="23">
        <f t="shared" si="72"/>
        <v>-0.20429781906416111</v>
      </c>
      <c r="AK60" s="23">
        <f t="shared" si="72"/>
        <v>-0.22118302016293878</v>
      </c>
      <c r="AL60" s="23">
        <f t="shared" si="72"/>
        <v>-0.24820882560841628</v>
      </c>
      <c r="AM60" s="23">
        <f t="shared" si="72"/>
        <v>-0.27572255315131122</v>
      </c>
      <c r="AN60" s="23">
        <f t="shared" si="72"/>
        <v>-0.29043044679116758</v>
      </c>
      <c r="AO60" s="23">
        <f t="shared" si="72"/>
        <v>-0.3031264171451673</v>
      </c>
      <c r="AP60" s="23">
        <f t="shared" si="72"/>
        <v>-0.31348896635583601</v>
      </c>
      <c r="AQ60" s="23">
        <f t="shared" ref="AQ60:AU60" si="73">IF(ISTEXT(AQ44),AQ44,AQ44/$Z44-1)</f>
        <v>-0.3237825564688761</v>
      </c>
      <c r="AR60" s="23">
        <f t="shared" si="73"/>
        <v>-0.33600012111456079</v>
      </c>
      <c r="AS60" s="23">
        <f t="shared" si="73"/>
        <v>-0.35072912483420782</v>
      </c>
      <c r="AT60" s="23">
        <f t="shared" si="73"/>
        <v>-0.36791951296269187</v>
      </c>
      <c r="AU60" s="23">
        <f t="shared" si="73"/>
        <v>-0.38006572550472406</v>
      </c>
      <c r="AV60" s="23">
        <f t="shared" ref="AV60:AW60" si="74">IF(ISTEXT(AV44),AV44,AV44/$Z44-1)</f>
        <v>-0.39229375217112061</v>
      </c>
      <c r="AW60" s="23">
        <f t="shared" si="74"/>
        <v>-0.40067797775594238</v>
      </c>
      <c r="AX60" s="23"/>
      <c r="AY60" s="23"/>
      <c r="AZ60" s="23"/>
      <c r="BA60" s="23"/>
      <c r="BB60" s="23"/>
      <c r="BC60" s="23"/>
      <c r="BD60" s="23"/>
      <c r="BE60" s="23"/>
      <c r="BF60" s="127"/>
      <c r="BG60" s="121"/>
    </row>
    <row r="62" spans="25:61">
      <c r="Y62" s="644" t="s">
        <v>195</v>
      </c>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row>
    <row r="63" spans="25:61" ht="39.6">
      <c r="Y63" s="14"/>
      <c r="Z63" s="604" t="s">
        <v>218</v>
      </c>
      <c r="AA63" s="14">
        <v>1990</v>
      </c>
      <c r="AB63" s="14">
        <f t="shared" ref="AB63:AW63" si="75">AA63+1</f>
        <v>1991</v>
      </c>
      <c r="AC63" s="14">
        <f t="shared" si="75"/>
        <v>1992</v>
      </c>
      <c r="AD63" s="14">
        <f t="shared" si="75"/>
        <v>1993</v>
      </c>
      <c r="AE63" s="14">
        <f t="shared" si="75"/>
        <v>1994</v>
      </c>
      <c r="AF63" s="14">
        <f t="shared" si="75"/>
        <v>1995</v>
      </c>
      <c r="AG63" s="14">
        <f t="shared" si="75"/>
        <v>1996</v>
      </c>
      <c r="AH63" s="14">
        <f t="shared" si="75"/>
        <v>1997</v>
      </c>
      <c r="AI63" s="14">
        <f t="shared" si="75"/>
        <v>1998</v>
      </c>
      <c r="AJ63" s="14">
        <f t="shared" si="75"/>
        <v>1999</v>
      </c>
      <c r="AK63" s="14">
        <f t="shared" si="75"/>
        <v>2000</v>
      </c>
      <c r="AL63" s="14">
        <f t="shared" si="75"/>
        <v>2001</v>
      </c>
      <c r="AM63" s="14">
        <f t="shared" si="75"/>
        <v>2002</v>
      </c>
      <c r="AN63" s="14">
        <f t="shared" si="75"/>
        <v>2003</v>
      </c>
      <c r="AO63" s="14">
        <f t="shared" si="75"/>
        <v>2004</v>
      </c>
      <c r="AP63" s="14">
        <f t="shared" si="75"/>
        <v>2005</v>
      </c>
      <c r="AQ63" s="14">
        <f t="shared" si="75"/>
        <v>2006</v>
      </c>
      <c r="AR63" s="14">
        <f t="shared" si="75"/>
        <v>2007</v>
      </c>
      <c r="AS63" s="14">
        <f t="shared" si="75"/>
        <v>2008</v>
      </c>
      <c r="AT63" s="14">
        <f t="shared" si="75"/>
        <v>2009</v>
      </c>
      <c r="AU63" s="14">
        <f t="shared" si="75"/>
        <v>2010</v>
      </c>
      <c r="AV63" s="14">
        <f t="shared" si="75"/>
        <v>2011</v>
      </c>
      <c r="AW63" s="14">
        <f t="shared" si="75"/>
        <v>2012</v>
      </c>
      <c r="AX63" s="14"/>
      <c r="AY63" s="14"/>
      <c r="AZ63" s="14"/>
      <c r="BA63" s="14"/>
      <c r="BB63" s="14"/>
      <c r="BC63" s="14"/>
      <c r="BD63" s="14"/>
      <c r="BE63" s="14"/>
      <c r="BF63" s="14" t="s">
        <v>205</v>
      </c>
      <c r="BG63" s="14" t="s">
        <v>23</v>
      </c>
    </row>
    <row r="64" spans="25:61" ht="15" customHeight="1">
      <c r="Y64" s="645" t="s">
        <v>206</v>
      </c>
      <c r="Z64" s="12"/>
      <c r="AA64" s="12"/>
      <c r="AB64" s="21">
        <f t="shared" ref="AB64:AB76" si="76">AB32/AA32-1</f>
        <v>5.7516355524529494E-3</v>
      </c>
      <c r="AC64" s="21">
        <f t="shared" ref="AC64:AW64" si="77">AC32/AB32-1</f>
        <v>2.8029917222148093E-2</v>
      </c>
      <c r="AD64" s="21">
        <f t="shared" si="77"/>
        <v>4.0264793781324304E-2</v>
      </c>
      <c r="AE64" s="21">
        <f t="shared" si="77"/>
        <v>-5.9078438346090723E-3</v>
      </c>
      <c r="AF64" s="21">
        <f t="shared" si="77"/>
        <v>4.4875769038278834E-2</v>
      </c>
      <c r="AG64" s="21">
        <f t="shared" si="77"/>
        <v>-1.5996018099561082E-2</v>
      </c>
      <c r="AH64" s="21">
        <f t="shared" si="77"/>
        <v>-1.944980352016612E-2</v>
      </c>
      <c r="AI64" s="21">
        <f t="shared" si="77"/>
        <v>-2.703476001320626E-2</v>
      </c>
      <c r="AJ64" s="21">
        <f t="shared" si="77"/>
        <v>4.450026634606985E-2</v>
      </c>
      <c r="AK64" s="21">
        <f t="shared" si="77"/>
        <v>4.5692130196399727E-3</v>
      </c>
      <c r="AL64" s="21">
        <f t="shared" si="77"/>
        <v>-2.125429134157486E-2</v>
      </c>
      <c r="AM64" s="21">
        <f t="shared" si="77"/>
        <v>1.138366266577262E-2</v>
      </c>
      <c r="AN64" s="21">
        <f t="shared" si="77"/>
        <v>-4.9231172913595356E-2</v>
      </c>
      <c r="AO64" s="21">
        <f t="shared" si="77"/>
        <v>3.076306615670843E-2</v>
      </c>
      <c r="AP64" s="21">
        <f t="shared" si="77"/>
        <v>4.7666530118593897E-2</v>
      </c>
      <c r="AQ64" s="21">
        <f t="shared" si="77"/>
        <v>2.71634273911876E-2</v>
      </c>
      <c r="AR64" s="21">
        <f t="shared" si="77"/>
        <v>1.8694965176142331E-2</v>
      </c>
      <c r="AS64" s="21">
        <f t="shared" si="77"/>
        <v>-4.6632346134774849E-2</v>
      </c>
      <c r="AT64" s="21">
        <f t="shared" si="77"/>
        <v>-2.9568713012125492E-2</v>
      </c>
      <c r="AU64" s="21">
        <f t="shared" si="77"/>
        <v>0.18205072917583176</v>
      </c>
      <c r="AV64" s="21">
        <f t="shared" si="77"/>
        <v>-2.3951057004581555E-2</v>
      </c>
      <c r="AW64" s="21">
        <f t="shared" si="77"/>
        <v>7.4553902033620556E-3</v>
      </c>
      <c r="AX64" s="21"/>
      <c r="AY64" s="21"/>
      <c r="AZ64" s="21"/>
      <c r="BA64" s="21"/>
      <c r="BB64" s="21"/>
      <c r="BC64" s="21"/>
      <c r="BD64" s="21"/>
      <c r="BE64" s="21"/>
      <c r="BF64" s="106"/>
      <c r="BG64" s="106"/>
    </row>
    <row r="65" spans="25:61" ht="15" customHeight="1">
      <c r="Y65" s="645" t="s">
        <v>207</v>
      </c>
      <c r="Z65" s="12"/>
      <c r="AA65" s="12"/>
      <c r="AB65" s="21">
        <f t="shared" si="76"/>
        <v>8.5245746579671877E-3</v>
      </c>
      <c r="AC65" s="21">
        <f t="shared" ref="AC65:AW65" si="78">AC33/AB33-1</f>
        <v>1.0611745998581501E-2</v>
      </c>
      <c r="AD65" s="21">
        <f t="shared" si="78"/>
        <v>-2.3644392118322144E-2</v>
      </c>
      <c r="AE65" s="21">
        <f t="shared" si="78"/>
        <v>6.1234177083795416E-3</v>
      </c>
      <c r="AF65" s="21">
        <f t="shared" si="78"/>
        <v>3.8309134126214284E-2</v>
      </c>
      <c r="AG65" s="21">
        <f t="shared" si="78"/>
        <v>1.9450415532575649E-2</v>
      </c>
      <c r="AH65" s="21">
        <f t="shared" si="78"/>
        <v>3.8472074869462247E-3</v>
      </c>
      <c r="AI65" s="21">
        <f t="shared" si="78"/>
        <v>-3.478941410819425E-2</v>
      </c>
      <c r="AJ65" s="21">
        <f t="shared" si="78"/>
        <v>-3.4352470460128348E-3</v>
      </c>
      <c r="AK65" s="21">
        <f t="shared" si="78"/>
        <v>-1.6352676988743542E-2</v>
      </c>
      <c r="AL65" s="21">
        <f t="shared" si="78"/>
        <v>-1.9121930811730081E-2</v>
      </c>
      <c r="AM65" s="21">
        <f t="shared" si="78"/>
        <v>-3.6724113048477558E-2</v>
      </c>
      <c r="AN65" s="21">
        <f t="shared" si="78"/>
        <v>-4.3666670480186465E-2</v>
      </c>
      <c r="AO65" s="21">
        <f t="shared" si="78"/>
        <v>-7.5347489058204653E-2</v>
      </c>
      <c r="AP65" s="21">
        <f t="shared" si="78"/>
        <v>-5.2223283057893366E-2</v>
      </c>
      <c r="AQ65" s="21">
        <f t="shared" si="78"/>
        <v>-6.8221814357514177E-2</v>
      </c>
      <c r="AR65" s="21">
        <f t="shared" si="78"/>
        <v>-6.6338671228246882E-2</v>
      </c>
      <c r="AS65" s="21">
        <f t="shared" si="78"/>
        <v>-7.9923888581913127E-2</v>
      </c>
      <c r="AT65" s="21">
        <f t="shared" si="78"/>
        <v>-6.438903247574812E-2</v>
      </c>
      <c r="AU65" s="21">
        <f t="shared" si="78"/>
        <v>-5.663233969182746E-2</v>
      </c>
      <c r="AV65" s="21">
        <f t="shared" si="78"/>
        <v>-4.9715685048382086E-2</v>
      </c>
      <c r="AW65" s="21">
        <f t="shared" si="78"/>
        <v>-1.9209746381628312E-2</v>
      </c>
      <c r="AX65" s="21"/>
      <c r="AY65" s="21"/>
      <c r="AZ65" s="21"/>
      <c r="BA65" s="21"/>
      <c r="BB65" s="21"/>
      <c r="BC65" s="21"/>
      <c r="BD65" s="21"/>
      <c r="BE65" s="21"/>
      <c r="BF65" s="227"/>
      <c r="BG65" s="227"/>
    </row>
    <row r="66" spans="25:61" ht="15" customHeight="1">
      <c r="Y66" s="645" t="s">
        <v>208</v>
      </c>
      <c r="Z66" s="12"/>
      <c r="AA66" s="12"/>
      <c r="AB66" s="21">
        <f t="shared" si="76"/>
        <v>-0.1094812142592293</v>
      </c>
      <c r="AC66" s="21">
        <f t="shared" ref="AC66:AW66" si="79">AC34/AB34-1</f>
        <v>-0.12103689442093246</v>
      </c>
      <c r="AD66" s="21">
        <f t="shared" si="79"/>
        <v>-0.1888439777873786</v>
      </c>
      <c r="AE66" s="21">
        <f t="shared" si="79"/>
        <v>-0.1587338367020672</v>
      </c>
      <c r="AF66" s="21">
        <f t="shared" si="79"/>
        <v>-0.13084518330652795</v>
      </c>
      <c r="AG66" s="21">
        <f t="shared" si="79"/>
        <v>-0.15997212534759708</v>
      </c>
      <c r="AH66" s="21">
        <f t="shared" si="79"/>
        <v>-5.509080755967144E-2</v>
      </c>
      <c r="AI66" s="21">
        <f t="shared" si="79"/>
        <v>-0.10860595455945288</v>
      </c>
      <c r="AJ66" s="21">
        <f t="shared" si="79"/>
        <v>-3.3421366757126703E-2</v>
      </c>
      <c r="AK66" s="21">
        <f t="shared" si="79"/>
        <v>-7.0261246973836955E-2</v>
      </c>
      <c r="AL66" s="21">
        <f t="shared" si="79"/>
        <v>-0.18081986457893384</v>
      </c>
      <c r="AM66" s="21">
        <f t="shared" si="79"/>
        <v>-0.51509903384099309</v>
      </c>
      <c r="AN66" s="21">
        <f t="shared" si="79"/>
        <v>-4.1963792116127108E-2</v>
      </c>
      <c r="AO66" s="21">
        <f t="shared" si="79"/>
        <v>-4.2156435229020461E-2</v>
      </c>
      <c r="AP66" s="21">
        <f t="shared" si="79"/>
        <v>3.7864426451429622E-2</v>
      </c>
      <c r="AQ66" s="21">
        <f t="shared" si="79"/>
        <v>5.4678160420358779E-2</v>
      </c>
      <c r="AR66" s="21">
        <f t="shared" si="79"/>
        <v>1.9459000821020256E-2</v>
      </c>
      <c r="AS66" s="21">
        <f t="shared" si="79"/>
        <v>-1.8987797877609403E-2</v>
      </c>
      <c r="AT66" s="21">
        <f t="shared" si="79"/>
        <v>-3.43695363524541E-2</v>
      </c>
      <c r="AU66" s="21">
        <f t="shared" si="79"/>
        <v>-4.6977491577525066E-2</v>
      </c>
      <c r="AV66" s="21">
        <f t="shared" si="79"/>
        <v>-3.4738900961022168E-3</v>
      </c>
      <c r="AW66" s="21">
        <f t="shared" si="79"/>
        <v>-2.5901198295652961E-2</v>
      </c>
      <c r="AX66" s="21"/>
      <c r="AY66" s="21"/>
      <c r="AZ66" s="21"/>
      <c r="BA66" s="21"/>
      <c r="BB66" s="21"/>
      <c r="BC66" s="21"/>
      <c r="BD66" s="21"/>
      <c r="BE66" s="21"/>
      <c r="BF66" s="121"/>
      <c r="BG66" s="121"/>
    </row>
    <row r="67" spans="25:61" ht="15" customHeight="1">
      <c r="Y67" s="645" t="s">
        <v>209</v>
      </c>
      <c r="Z67" s="12"/>
      <c r="AA67" s="12"/>
      <c r="AB67" s="21">
        <f t="shared" si="76"/>
        <v>-2.8954685519727019E-2</v>
      </c>
      <c r="AC67" s="21">
        <f t="shared" ref="AC67:AW67" si="80">AC35/AB35-1</f>
        <v>-7.3674154205412679E-2</v>
      </c>
      <c r="AD67" s="21">
        <f t="shared" si="80"/>
        <v>-5.3104947129151148E-3</v>
      </c>
      <c r="AE67" s="21">
        <f t="shared" si="80"/>
        <v>6.6186890130359721E-4</v>
      </c>
      <c r="AF67" s="21">
        <f t="shared" si="80"/>
        <v>4.4829534961174922E-3</v>
      </c>
      <c r="AG67" s="21">
        <f t="shared" si="80"/>
        <v>-3.1891675522831897E-2</v>
      </c>
      <c r="AH67" s="21">
        <f t="shared" si="80"/>
        <v>-0.16377841402947002</v>
      </c>
      <c r="AI67" s="21">
        <f t="shared" si="80"/>
        <v>-6.6544807009146223E-2</v>
      </c>
      <c r="AJ67" s="21">
        <f t="shared" si="80"/>
        <v>-2.9404292924055331E-2</v>
      </c>
      <c r="AK67" s="21">
        <f t="shared" si="80"/>
        <v>-0.17145240975290932</v>
      </c>
      <c r="AL67" s="21">
        <f t="shared" si="80"/>
        <v>-0.2471716305471412</v>
      </c>
      <c r="AM67" s="21">
        <f t="shared" si="80"/>
        <v>-4.0615917611864782E-2</v>
      </c>
      <c r="AN67" s="21">
        <f t="shared" si="80"/>
        <v>-5.4364381688087104E-2</v>
      </c>
      <c r="AO67" s="21">
        <f t="shared" si="80"/>
        <v>7.2645930540640169E-2</v>
      </c>
      <c r="AP67" s="21">
        <f t="shared" si="80"/>
        <v>-6.7749440455647458E-2</v>
      </c>
      <c r="AQ67" s="21">
        <f t="shared" si="80"/>
        <v>-5.8893290098699369E-3</v>
      </c>
      <c r="AR67" s="21">
        <f t="shared" si="80"/>
        <v>7.831625624171723E-3</v>
      </c>
      <c r="AS67" s="21">
        <f t="shared" si="80"/>
        <v>-9.514648205565257E-2</v>
      </c>
      <c r="AT67" s="21">
        <f t="shared" si="80"/>
        <v>-9.8016633035848066E-2</v>
      </c>
      <c r="AU67" s="21">
        <f t="shared" si="80"/>
        <v>8.445327843685857E-2</v>
      </c>
      <c r="AV67" s="21">
        <f t="shared" si="80"/>
        <v>1.0841618817942544E-2</v>
      </c>
      <c r="AW67" s="21">
        <f t="shared" si="80"/>
        <v>-5.4452557171835725E-4</v>
      </c>
      <c r="AX67" s="21"/>
      <c r="AY67" s="21"/>
      <c r="AZ67" s="21"/>
      <c r="BA67" s="21"/>
      <c r="BB67" s="21"/>
      <c r="BC67" s="21"/>
      <c r="BD67" s="21"/>
      <c r="BE67" s="21"/>
      <c r="BF67" s="121"/>
      <c r="BG67" s="121"/>
    </row>
    <row r="68" spans="25:61" ht="15" customHeight="1">
      <c r="Y68" s="645" t="s">
        <v>210</v>
      </c>
      <c r="Z68" s="12"/>
      <c r="AA68" s="12"/>
      <c r="AB68" s="21">
        <f t="shared" si="76"/>
        <v>1.481208706169368E-2</v>
      </c>
      <c r="AC68" s="21">
        <f t="shared" ref="AC68:AW68" si="81">AC36/AB36-1</f>
        <v>5.7684631165952904E-3</v>
      </c>
      <c r="AD68" s="21">
        <f t="shared" si="81"/>
        <v>-6.0010770465249719E-3</v>
      </c>
      <c r="AE68" s="21">
        <f t="shared" si="81"/>
        <v>-1.1360013225074406E-2</v>
      </c>
      <c r="AF68" s="21">
        <f t="shared" si="81"/>
        <v>-1.1007664572416198E-2</v>
      </c>
      <c r="AG68" s="21">
        <f t="shared" si="81"/>
        <v>-7.0564752053998703E-3</v>
      </c>
      <c r="AH68" s="21">
        <f t="shared" si="81"/>
        <v>-5.8473339714921746E-3</v>
      </c>
      <c r="AI68" s="21">
        <f t="shared" si="81"/>
        <v>-4.8816179148665206E-3</v>
      </c>
      <c r="AJ68" s="21">
        <f t="shared" si="81"/>
        <v>-7.6259997614884778E-3</v>
      </c>
      <c r="AK68" s="21">
        <f t="shared" si="81"/>
        <v>-4.8339923649999283E-3</v>
      </c>
      <c r="AL68" s="21">
        <f t="shared" si="81"/>
        <v>-5.8878753263698069E-3</v>
      </c>
      <c r="AM68" s="21">
        <f t="shared" si="81"/>
        <v>-6.475920209508268E-3</v>
      </c>
      <c r="AN68" s="21">
        <f t="shared" si="81"/>
        <v>-1.526651776666077E-2</v>
      </c>
      <c r="AO68" s="21">
        <f t="shared" si="81"/>
        <v>-1.3541440838700902E-2</v>
      </c>
      <c r="AP68" s="21">
        <f t="shared" si="81"/>
        <v>-8.4292629468147862E-3</v>
      </c>
      <c r="AQ68" s="21">
        <f t="shared" si="81"/>
        <v>4.8162448273991743E-5</v>
      </c>
      <c r="AR68" s="21">
        <f t="shared" si="81"/>
        <v>-3.4363459358484061E-3</v>
      </c>
      <c r="AS68" s="21">
        <f t="shared" si="81"/>
        <v>-8.5936122680315696E-3</v>
      </c>
      <c r="AT68" s="21">
        <f t="shared" si="81"/>
        <v>-2.018867137865743E-2</v>
      </c>
      <c r="AU68" s="21">
        <f t="shared" si="81"/>
        <v>-1.7097938126984347E-2</v>
      </c>
      <c r="AV68" s="21">
        <f t="shared" si="81"/>
        <v>-2.0707666320640139E-2</v>
      </c>
      <c r="AW68" s="21">
        <f t="shared" si="81"/>
        <v>-9.6359080999397495E-3</v>
      </c>
      <c r="AX68" s="21"/>
      <c r="AY68" s="21"/>
      <c r="AZ68" s="21"/>
      <c r="BA68" s="21"/>
      <c r="BB68" s="21"/>
      <c r="BC68" s="21"/>
      <c r="BD68" s="21"/>
      <c r="BE68" s="21"/>
      <c r="BF68" s="121"/>
      <c r="BG68" s="121"/>
    </row>
    <row r="69" spans="25:61" ht="15" customHeight="1">
      <c r="Y69" s="645" t="s">
        <v>211</v>
      </c>
      <c r="Z69" s="12"/>
      <c r="AA69" s="12"/>
      <c r="AB69" s="21">
        <f t="shared" si="76"/>
        <v>2.5957170668400309E-3</v>
      </c>
      <c r="AC69" s="21">
        <f t="shared" ref="AC69:AW69" si="82">AC37/AB37-1</f>
        <v>1.1650212440375007E-2</v>
      </c>
      <c r="AD69" s="21">
        <f t="shared" si="82"/>
        <v>2.6710901315022628E-2</v>
      </c>
      <c r="AE69" s="21">
        <f t="shared" si="82"/>
        <v>2.1802461291648978E-3</v>
      </c>
      <c r="AF69" s="21">
        <f t="shared" si="82"/>
        <v>-2.4872502273816877E-2</v>
      </c>
      <c r="AG69" s="21">
        <f t="shared" si="82"/>
        <v>-4.0810588461570818E-2</v>
      </c>
      <c r="AH69" s="21">
        <f t="shared" si="82"/>
        <v>-5.2020027950196779E-2</v>
      </c>
      <c r="AI69" s="21">
        <f t="shared" si="82"/>
        <v>-3.27847790081357E-2</v>
      </c>
      <c r="AJ69" s="21">
        <f t="shared" si="82"/>
        <v>-3.2808471000672412E-2</v>
      </c>
      <c r="AK69" s="21">
        <f t="shared" si="82"/>
        <v>-1.7429557468510715E-2</v>
      </c>
      <c r="AL69" s="21">
        <f t="shared" si="82"/>
        <v>-1.8501381969452502E-2</v>
      </c>
      <c r="AM69" s="21">
        <f t="shared" si="82"/>
        <v>-2.001581236231742E-2</v>
      </c>
      <c r="AN69" s="21">
        <f t="shared" si="82"/>
        <v>-5.9488399762042121E-4</v>
      </c>
      <c r="AO69" s="21">
        <f t="shared" si="82"/>
        <v>3.7698412698410344E-3</v>
      </c>
      <c r="AP69" s="21">
        <f t="shared" si="82"/>
        <v>4.7440205574225125E-3</v>
      </c>
      <c r="AQ69" s="21">
        <f t="shared" si="82"/>
        <v>-5.5085579382255778E-3</v>
      </c>
      <c r="AR69" s="21">
        <f t="shared" si="82"/>
        <v>-9.6920564345435167E-3</v>
      </c>
      <c r="AS69" s="21">
        <f t="shared" si="82"/>
        <v>-9.4799864403409817E-3</v>
      </c>
      <c r="AT69" s="21">
        <f t="shared" si="82"/>
        <v>-9.6020987465017527E-3</v>
      </c>
      <c r="AU69" s="21">
        <f t="shared" si="82"/>
        <v>-1.2210012680243354E-2</v>
      </c>
      <c r="AV69" s="21">
        <f t="shared" si="82"/>
        <v>-3.1684141654207965E-3</v>
      </c>
      <c r="AW69" s="21">
        <f t="shared" si="82"/>
        <v>3.7774946584119284E-3</v>
      </c>
      <c r="AX69" s="21"/>
      <c r="AY69" s="21"/>
      <c r="AZ69" s="21"/>
      <c r="BA69" s="21"/>
      <c r="BB69" s="21"/>
      <c r="BC69" s="21"/>
      <c r="BD69" s="21"/>
      <c r="BE69" s="21"/>
      <c r="BF69" s="121"/>
      <c r="BG69" s="121"/>
    </row>
    <row r="70" spans="25:61" ht="15" customHeight="1">
      <c r="Y70" s="646" t="s">
        <v>212</v>
      </c>
      <c r="Z70" s="12"/>
      <c r="AA70" s="12"/>
      <c r="AB70" s="21">
        <f t="shared" si="76"/>
        <v>-2.4912233534684081E-3</v>
      </c>
      <c r="AC70" s="21">
        <f t="shared" ref="AC70:AW70" si="83">AC38/AB38-1</f>
        <v>-1.1265567660966869E-2</v>
      </c>
      <c r="AD70" s="21">
        <f t="shared" si="83"/>
        <v>-1.7934767932584084E-2</v>
      </c>
      <c r="AE70" s="21">
        <f t="shared" si="83"/>
        <v>-2.0659334316019518E-2</v>
      </c>
      <c r="AF70" s="21">
        <f t="shared" si="83"/>
        <v>-1.6175460009497766E-2</v>
      </c>
      <c r="AG70" s="21">
        <f t="shared" si="83"/>
        <v>-1.3027497016455669E-2</v>
      </c>
      <c r="AH70" s="21">
        <f t="shared" si="83"/>
        <v>-1.5905902844155717E-2</v>
      </c>
      <c r="AI70" s="21">
        <f t="shared" si="83"/>
        <v>-1.7233604882307851E-2</v>
      </c>
      <c r="AJ70" s="21">
        <f t="shared" si="83"/>
        <v>-2.0821865002376594E-2</v>
      </c>
      <c r="AK70" s="21">
        <f t="shared" si="83"/>
        <v>-1.6691209502573967E-2</v>
      </c>
      <c r="AL70" s="21">
        <f t="shared" si="83"/>
        <v>-1.2517397310968126E-2</v>
      </c>
      <c r="AM70" s="21">
        <f t="shared" si="83"/>
        <v>-1.1069889373300112E-2</v>
      </c>
      <c r="AN70" s="21">
        <f t="shared" si="83"/>
        <v>-1.7432935230788482E-2</v>
      </c>
      <c r="AO70" s="21">
        <f t="shared" si="83"/>
        <v>-1.8741707924326056E-2</v>
      </c>
      <c r="AP70" s="21">
        <f t="shared" si="83"/>
        <v>-2.0286766983109161E-2</v>
      </c>
      <c r="AQ70" s="21">
        <f t="shared" si="83"/>
        <v>-1.7379453261125E-2</v>
      </c>
      <c r="AR70" s="21">
        <f t="shared" si="83"/>
        <v>-1.9844714287158949E-2</v>
      </c>
      <c r="AS70" s="21">
        <f t="shared" si="83"/>
        <v>-1.6993163094295216E-2</v>
      </c>
      <c r="AT70" s="21">
        <f t="shared" si="83"/>
        <v>-1.7788840190237964E-2</v>
      </c>
      <c r="AU70" s="21">
        <f t="shared" si="83"/>
        <v>-1.1593204435245474E-2</v>
      </c>
      <c r="AV70" s="21">
        <f t="shared" si="83"/>
        <v>-1.2222074177054121E-2</v>
      </c>
      <c r="AW70" s="21">
        <f t="shared" si="83"/>
        <v>-5.6283775505847622E-3</v>
      </c>
      <c r="AX70" s="21"/>
      <c r="AY70" s="21"/>
      <c r="AZ70" s="21"/>
      <c r="BA70" s="21"/>
      <c r="BB70" s="21"/>
      <c r="BC70" s="21"/>
      <c r="BD70" s="21"/>
      <c r="BE70" s="21"/>
      <c r="BF70" s="121"/>
      <c r="BG70" s="121"/>
    </row>
    <row r="71" spans="25:61" ht="15" customHeight="1">
      <c r="Y71" s="646" t="s">
        <v>213</v>
      </c>
      <c r="Z71" s="258"/>
      <c r="AA71" s="258"/>
      <c r="AB71" s="21">
        <f t="shared" si="76"/>
        <v>-9.3846654211319214E-3</v>
      </c>
      <c r="AC71" s="21">
        <f t="shared" ref="AC71:AW71" si="84">AC39/AB39-1</f>
        <v>-4.7739971918557833E-3</v>
      </c>
      <c r="AD71" s="21">
        <f t="shared" si="84"/>
        <v>-1.7665388439046303E-2</v>
      </c>
      <c r="AE71" s="21">
        <f t="shared" si="84"/>
        <v>-1.5201587902475833E-2</v>
      </c>
      <c r="AF71" s="21">
        <f t="shared" si="84"/>
        <v>-2.9373340232841882E-2</v>
      </c>
      <c r="AG71" s="21">
        <f t="shared" si="84"/>
        <v>-2.8345824303016132E-2</v>
      </c>
      <c r="AH71" s="21">
        <f t="shared" si="84"/>
        <v>-3.3241144089010244E-2</v>
      </c>
      <c r="AI71" s="21">
        <f t="shared" si="84"/>
        <v>-4.0806513814225398E-2</v>
      </c>
      <c r="AJ71" s="21">
        <f t="shared" si="84"/>
        <v>-4.0243832087166198E-2</v>
      </c>
      <c r="AK71" s="21">
        <f t="shared" si="84"/>
        <v>-3.9102392126813101E-2</v>
      </c>
      <c r="AL71" s="21">
        <f t="shared" si="84"/>
        <v>-4.4093342233842758E-2</v>
      </c>
      <c r="AM71" s="21">
        <f t="shared" si="84"/>
        <v>-4.6592344594493573E-2</v>
      </c>
      <c r="AN71" s="21">
        <f t="shared" si="84"/>
        <v>-4.9243851658772764E-2</v>
      </c>
      <c r="AO71" s="21">
        <f t="shared" si="84"/>
        <v>-5.2238040080121784E-2</v>
      </c>
      <c r="AP71" s="21">
        <f t="shared" si="84"/>
        <v>-5.3232323391101732E-2</v>
      </c>
      <c r="AQ71" s="21">
        <f t="shared" si="84"/>
        <v>-5.8505884244833606E-2</v>
      </c>
      <c r="AR71" s="21">
        <f t="shared" si="84"/>
        <v>-5.7421728142302619E-2</v>
      </c>
      <c r="AS71" s="21">
        <f t="shared" si="84"/>
        <v>-7.0609541986285773E-2</v>
      </c>
      <c r="AT71" s="21">
        <f t="shared" si="84"/>
        <v>-6.4421834688796142E-2</v>
      </c>
      <c r="AU71" s="21">
        <f t="shared" si="84"/>
        <v>-6.5947601690198199E-2</v>
      </c>
      <c r="AV71" s="21">
        <f t="shared" si="84"/>
        <v>-5.9713799335190831E-2</v>
      </c>
      <c r="AW71" s="21">
        <f t="shared" si="84"/>
        <v>-5.4199858085121178E-2</v>
      </c>
      <c r="AX71" s="21"/>
      <c r="AY71" s="21"/>
      <c r="AZ71" s="21"/>
      <c r="BA71" s="21"/>
      <c r="BB71" s="21"/>
      <c r="BC71" s="21"/>
      <c r="BD71" s="21"/>
      <c r="BE71" s="21"/>
      <c r="BF71" s="229"/>
      <c r="BG71" s="229"/>
    </row>
    <row r="72" spans="25:61" ht="15" customHeight="1">
      <c r="Y72" s="938" t="s">
        <v>473</v>
      </c>
      <c r="Z72" s="258"/>
      <c r="AA72" s="258"/>
      <c r="AB72" s="21">
        <f t="shared" si="76"/>
        <v>-2.4331507195836877E-2</v>
      </c>
      <c r="AC72" s="21">
        <f t="shared" ref="AC72:AW72" si="85">AC40/AB40-1</f>
        <v>-7.8375993452289849E-3</v>
      </c>
      <c r="AD72" s="21">
        <f t="shared" si="85"/>
        <v>-1.7575343715998781E-2</v>
      </c>
      <c r="AE72" s="21">
        <f t="shared" si="85"/>
        <v>-1.9736144067174388E-2</v>
      </c>
      <c r="AF72" s="21">
        <f t="shared" si="85"/>
        <v>-1.4422433429871817E-2</v>
      </c>
      <c r="AG72" s="21">
        <f t="shared" si="85"/>
        <v>-1.4696437468718737E-2</v>
      </c>
      <c r="AH72" s="21">
        <f t="shared" si="85"/>
        <v>-1.4502888200271236E-2</v>
      </c>
      <c r="AI72" s="21">
        <f t="shared" si="85"/>
        <v>-2.0637279491288907E-2</v>
      </c>
      <c r="AJ72" s="21">
        <f t="shared" si="85"/>
        <v>-1.1684158136462286E-2</v>
      </c>
      <c r="AK72" s="21">
        <f t="shared" si="85"/>
        <v>-1.5272769320089141E-2</v>
      </c>
      <c r="AL72" s="21">
        <f t="shared" si="85"/>
        <v>-9.4769167099993945E-2</v>
      </c>
      <c r="AM72" s="21">
        <f t="shared" si="85"/>
        <v>-2.4757486367026127E-2</v>
      </c>
      <c r="AN72" s="21">
        <f t="shared" si="85"/>
        <v>-2.1224541191250168E-2</v>
      </c>
      <c r="AO72" s="21">
        <f t="shared" si="85"/>
        <v>-1.8626788674606876E-2</v>
      </c>
      <c r="AP72" s="21">
        <f t="shared" si="85"/>
        <v>-2.7460706100034815E-2</v>
      </c>
      <c r="AQ72" s="21">
        <f t="shared" si="85"/>
        <v>-1.9399007719700267E-2</v>
      </c>
      <c r="AR72" s="21">
        <f t="shared" si="85"/>
        <v>-2.431684375131804E-2</v>
      </c>
      <c r="AS72" s="21">
        <f t="shared" si="85"/>
        <v>-1.2511816991652713E-2</v>
      </c>
      <c r="AT72" s="21">
        <f t="shared" si="85"/>
        <v>-2.9236535515597351E-2</v>
      </c>
      <c r="AU72" s="21">
        <f t="shared" si="85"/>
        <v>-1.8310938166385182E-2</v>
      </c>
      <c r="AV72" s="21">
        <f t="shared" si="85"/>
        <v>-1.6739931352511395E-2</v>
      </c>
      <c r="AW72" s="21">
        <f t="shared" si="85"/>
        <v>-1.8503381097712768E-2</v>
      </c>
      <c r="AX72" s="21"/>
      <c r="AY72" s="21"/>
      <c r="AZ72" s="21"/>
      <c r="BA72" s="21"/>
      <c r="BB72" s="21"/>
      <c r="BC72" s="21"/>
      <c r="BD72" s="21"/>
      <c r="BE72" s="21"/>
      <c r="BF72" s="229"/>
      <c r="BG72" s="229"/>
    </row>
    <row r="73" spans="25:61" ht="15" customHeight="1" thickBot="1">
      <c r="Y73" s="645" t="s">
        <v>214</v>
      </c>
      <c r="Z73" s="12"/>
      <c r="AA73" s="12"/>
      <c r="AB73" s="21">
        <f t="shared" si="76"/>
        <v>-2.9609489318836446E-2</v>
      </c>
      <c r="AC73" s="21">
        <f t="shared" ref="AC73:AW73" si="86">AC41/AB41-1</f>
        <v>2.6819326193621595E-2</v>
      </c>
      <c r="AD73" s="21">
        <f t="shared" si="86"/>
        <v>-5.6017595089490335E-3</v>
      </c>
      <c r="AE73" s="21">
        <f t="shared" si="86"/>
        <v>8.4743460502939794E-2</v>
      </c>
      <c r="AF73" s="21">
        <f t="shared" si="86"/>
        <v>2.6126904812192375E-2</v>
      </c>
      <c r="AG73" s="21">
        <f t="shared" si="86"/>
        <v>2.4979567036312877E-2</v>
      </c>
      <c r="AH73" s="21">
        <f t="shared" si="86"/>
        <v>-3.4701353242936994E-2</v>
      </c>
      <c r="AI73" s="21">
        <f t="shared" si="86"/>
        <v>-1.21813408697381E-2</v>
      </c>
      <c r="AJ73" s="21">
        <f t="shared" si="86"/>
        <v>-3.408410807141149E-2</v>
      </c>
      <c r="AK73" s="21">
        <f t="shared" si="86"/>
        <v>-5.0087565089458774E-2</v>
      </c>
      <c r="AL73" s="21">
        <f t="shared" si="86"/>
        <v>-5.4551699757060534E-2</v>
      </c>
      <c r="AM73" s="21">
        <f t="shared" si="86"/>
        <v>0.54793103017737099</v>
      </c>
      <c r="AN73" s="21">
        <f t="shared" si="86"/>
        <v>-0.13929587860283565</v>
      </c>
      <c r="AO73" s="21">
        <f t="shared" si="86"/>
        <v>-8.4108974285788451E-2</v>
      </c>
      <c r="AP73" s="21">
        <f t="shared" si="86"/>
        <v>-7.250050771853267E-2</v>
      </c>
      <c r="AQ73" s="21">
        <f t="shared" si="86"/>
        <v>-6.8597274206946501E-2</v>
      </c>
      <c r="AR73" s="21">
        <f t="shared" si="86"/>
        <v>-8.5396636385791425E-2</v>
      </c>
      <c r="AS73" s="21">
        <f t="shared" si="86"/>
        <v>-2.7710249665432229E-2</v>
      </c>
      <c r="AT73" s="21">
        <f t="shared" si="86"/>
        <v>-0.111844359123626</v>
      </c>
      <c r="AU73" s="21">
        <f t="shared" si="86"/>
        <v>-7.6571847681625949E-2</v>
      </c>
      <c r="AV73" s="21">
        <f t="shared" si="86"/>
        <v>-7.0641993876957576E-3</v>
      </c>
      <c r="AW73" s="21">
        <f t="shared" si="86"/>
        <v>-0.12537377867279009</v>
      </c>
      <c r="AX73" s="21"/>
      <c r="AY73" s="21"/>
      <c r="AZ73" s="21"/>
      <c r="BA73" s="21"/>
      <c r="BB73" s="21"/>
      <c r="BC73" s="21"/>
      <c r="BD73" s="21"/>
      <c r="BE73" s="21"/>
      <c r="BF73" s="121"/>
      <c r="BG73" s="125"/>
    </row>
    <row r="74" spans="25:61" ht="15" customHeight="1" thickTop="1">
      <c r="Y74" s="643" t="s">
        <v>215</v>
      </c>
      <c r="Z74" s="12"/>
      <c r="AA74" s="12"/>
      <c r="AB74" s="21">
        <f t="shared" si="76"/>
        <v>-3.1458183953885221E-2</v>
      </c>
      <c r="AC74" s="21">
        <f t="shared" ref="AC74:AW74" si="87">AC42/AB42-1</f>
        <v>4.1707579914054271E-3</v>
      </c>
      <c r="AD74" s="21">
        <f t="shared" si="87"/>
        <v>6.2366153187496387E-3</v>
      </c>
      <c r="AE74" s="21">
        <f t="shared" si="87"/>
        <v>-1.446619086956058E-2</v>
      </c>
      <c r="AF74" s="21">
        <f t="shared" si="87"/>
        <v>4.3805914568746385E-3</v>
      </c>
      <c r="AG74" s="21">
        <f t="shared" si="87"/>
        <v>4.3662782480005102E-3</v>
      </c>
      <c r="AH74" s="21">
        <f t="shared" si="87"/>
        <v>1.2122132164817501E-2</v>
      </c>
      <c r="AI74" s="21">
        <f t="shared" si="87"/>
        <v>-8.6251112675742592E-3</v>
      </c>
      <c r="AJ74" s="21">
        <f t="shared" si="87"/>
        <v>6.643075796829212E-3</v>
      </c>
      <c r="AK74" s="21">
        <f t="shared" si="87"/>
        <v>1.1632236311827082E-2</v>
      </c>
      <c r="AL74" s="21">
        <f t="shared" si="87"/>
        <v>1.3928254345798363E-2</v>
      </c>
      <c r="AM74" s="21">
        <f t="shared" si="87"/>
        <v>0.23889879608183162</v>
      </c>
      <c r="AN74" s="21">
        <f t="shared" si="87"/>
        <v>0.16224415574490414</v>
      </c>
      <c r="AO74" s="21">
        <f t="shared" si="87"/>
        <v>2.7988946558232586E-2</v>
      </c>
      <c r="AP74" s="21">
        <f t="shared" si="87"/>
        <v>0.13190266861608091</v>
      </c>
      <c r="AQ74" s="21">
        <f t="shared" si="87"/>
        <v>3.6490344867810665E-2</v>
      </c>
      <c r="AR74" s="21">
        <f t="shared" si="87"/>
        <v>-2.8298004560495804E-2</v>
      </c>
      <c r="AS74" s="21">
        <f t="shared" si="87"/>
        <v>0.11913846941153161</v>
      </c>
      <c r="AT74" s="21">
        <f t="shared" si="87"/>
        <v>5.1181591598157272E-3</v>
      </c>
      <c r="AU74" s="21">
        <f t="shared" si="87"/>
        <v>-0.12972418670277408</v>
      </c>
      <c r="AV74" s="21">
        <f t="shared" si="87"/>
        <v>0.102807222811238</v>
      </c>
      <c r="AW74" s="21">
        <f t="shared" si="87"/>
        <v>-2.4432235610178377E-2</v>
      </c>
      <c r="AX74" s="21"/>
      <c r="AY74" s="21"/>
      <c r="AZ74" s="21"/>
      <c r="BA74" s="21"/>
      <c r="BB74" s="21"/>
      <c r="BC74" s="21"/>
      <c r="BD74" s="21"/>
      <c r="BE74" s="21"/>
      <c r="BF74" s="127"/>
      <c r="BG74" s="229"/>
      <c r="BH74" s="35"/>
      <c r="BI74" s="35"/>
    </row>
    <row r="75" spans="25:61" ht="15" customHeight="1" thickBot="1">
      <c r="Y75" s="654" t="s">
        <v>216</v>
      </c>
      <c r="Z75" s="25"/>
      <c r="AA75" s="25"/>
      <c r="AB75" s="22">
        <f>AB43/AA43-1</f>
        <v>9.3591571727891232E-3</v>
      </c>
      <c r="AC75" s="22">
        <f t="shared" ref="AC75:AW75" si="88">AC43/AB43-1</f>
        <v>-4.5938187704974709E-4</v>
      </c>
      <c r="AD75" s="22">
        <f t="shared" si="88"/>
        <v>2.652639517898292E-3</v>
      </c>
      <c r="AE75" s="22">
        <f t="shared" si="88"/>
        <v>2.2993110521758453E-3</v>
      </c>
      <c r="AF75" s="22">
        <f t="shared" si="88"/>
        <v>7.9688595549287644E-3</v>
      </c>
      <c r="AG75" s="22">
        <f t="shared" si="88"/>
        <v>3.1254565792471212E-3</v>
      </c>
      <c r="AH75" s="22">
        <f t="shared" si="88"/>
        <v>4.0220428565667099E-3</v>
      </c>
      <c r="AI75" s="22">
        <f t="shared" si="88"/>
        <v>-5.502710913270481E-2</v>
      </c>
      <c r="AJ75" s="22">
        <f t="shared" si="88"/>
        <v>6.8387363151951153E-2</v>
      </c>
      <c r="AK75" s="22">
        <f t="shared" si="88"/>
        <v>0.22284282244624887</v>
      </c>
      <c r="AL75" s="22">
        <f t="shared" si="88"/>
        <v>-0.21399560281628605</v>
      </c>
      <c r="AM75" s="22">
        <f t="shared" si="88"/>
        <v>-0.13624837403552714</v>
      </c>
      <c r="AN75" s="22">
        <f t="shared" si="88"/>
        <v>0.43813816922875004</v>
      </c>
      <c r="AO75" s="22">
        <f t="shared" si="88"/>
        <v>5.7853360492164496E-2</v>
      </c>
      <c r="AP75" s="22">
        <f t="shared" si="88"/>
        <v>6.1356950992694115E-2</v>
      </c>
      <c r="AQ75" s="22">
        <f t="shared" si="88"/>
        <v>5.777804499342909E-2</v>
      </c>
      <c r="AR75" s="22">
        <f t="shared" si="88"/>
        <v>6.8182182833593119E-2</v>
      </c>
      <c r="AS75" s="22">
        <f t="shared" si="88"/>
        <v>0.19710462377337667</v>
      </c>
      <c r="AT75" s="22">
        <f t="shared" si="88"/>
        <v>4.3043389164654888E-2</v>
      </c>
      <c r="AU75" s="22">
        <f t="shared" si="88"/>
        <v>-8.1960920869118548E-3</v>
      </c>
      <c r="AV75" s="22">
        <f t="shared" si="88"/>
        <v>3.8375460440805309E-2</v>
      </c>
      <c r="AW75" s="22">
        <f t="shared" si="88"/>
        <v>-0.17744649792862766</v>
      </c>
      <c r="AX75" s="22"/>
      <c r="AY75" s="22"/>
      <c r="AZ75" s="22"/>
      <c r="BA75" s="22"/>
      <c r="BB75" s="22"/>
      <c r="BC75" s="22"/>
      <c r="BD75" s="22"/>
      <c r="BE75" s="22"/>
      <c r="BF75" s="125"/>
      <c r="BG75" s="229"/>
      <c r="BH75" s="35"/>
      <c r="BI75" s="35"/>
    </row>
    <row r="76" spans="25:61" ht="15" customHeight="1" thickTop="1">
      <c r="Y76" s="653" t="s">
        <v>139</v>
      </c>
      <c r="Z76" s="26"/>
      <c r="AA76" s="26"/>
      <c r="AB76" s="23">
        <f t="shared" si="76"/>
        <v>-1.2181452841683815E-2</v>
      </c>
      <c r="AC76" s="23">
        <f t="shared" ref="AC76:AW76" si="89">AC44/AB44-1</f>
        <v>-1.0720741826607871E-2</v>
      </c>
      <c r="AD76" s="23">
        <f t="shared" si="89"/>
        <v>-1.841884323719245E-2</v>
      </c>
      <c r="AE76" s="23">
        <f t="shared" si="89"/>
        <v>-2.0602478971231575E-2</v>
      </c>
      <c r="AF76" s="23">
        <f t="shared" si="89"/>
        <v>-2.4935193886551965E-2</v>
      </c>
      <c r="AG76" s="23">
        <f t="shared" si="89"/>
        <v>-2.971470178265545E-2</v>
      </c>
      <c r="AH76" s="23">
        <f t="shared" si="89"/>
        <v>-2.9035953112972357E-2</v>
      </c>
      <c r="AI76" s="23">
        <f t="shared" si="89"/>
        <v>-2.8477175416720235E-2</v>
      </c>
      <c r="AJ76" s="23">
        <f t="shared" si="89"/>
        <v>-2.2644533734603511E-2</v>
      </c>
      <c r="AK76" s="23">
        <f t="shared" si="89"/>
        <v>-2.1220503730326135E-2</v>
      </c>
      <c r="AL76" s="23">
        <f t="shared" si="89"/>
        <v>-3.4701099417647097E-2</v>
      </c>
      <c r="AM76" s="23">
        <f t="shared" si="89"/>
        <v>-3.6597566558508099E-2</v>
      </c>
      <c r="AN76" s="23">
        <f t="shared" si="89"/>
        <v>-2.0306988301030282E-2</v>
      </c>
      <c r="AO76" s="23">
        <f t="shared" si="89"/>
        <v>-1.7892495945726061E-2</v>
      </c>
      <c r="AP76" s="23">
        <f t="shared" si="89"/>
        <v>-1.4870056012479704E-2</v>
      </c>
      <c r="AQ76" s="23">
        <f t="shared" si="89"/>
        <v>-1.4994063618175679E-2</v>
      </c>
      <c r="AR76" s="23">
        <f t="shared" si="89"/>
        <v>-1.8067508850239E-2</v>
      </c>
      <c r="AS76" s="23">
        <f t="shared" si="89"/>
        <v>-2.2182238563613232E-2</v>
      </c>
      <c r="AT76" s="23">
        <f t="shared" si="89"/>
        <v>-2.6476450409229302E-2</v>
      </c>
      <c r="AU76" s="23">
        <f t="shared" si="89"/>
        <v>-1.9216243486591456E-2</v>
      </c>
      <c r="AV76" s="23">
        <f t="shared" si="89"/>
        <v>-1.9724714650358854E-2</v>
      </c>
      <c r="AW76" s="23">
        <f t="shared" si="89"/>
        <v>-1.379651042716068E-2</v>
      </c>
      <c r="AX76" s="23"/>
      <c r="AY76" s="23"/>
      <c r="AZ76" s="23"/>
      <c r="BA76" s="23"/>
      <c r="BB76" s="23"/>
      <c r="BC76" s="23"/>
      <c r="BD76" s="23"/>
      <c r="BE76" s="23"/>
      <c r="BF76" s="127"/>
      <c r="BG76" s="121"/>
    </row>
  </sheetData>
  <mergeCells count="1">
    <mergeCell ref="BF48:BF59"/>
  </mergeCells>
  <phoneticPr fontId="9"/>
  <pageMargins left="0.78740157480314965" right="0.78740157480314965" top="0.98425196850393704" bottom="0.98425196850393704" header="0.51181102362204722" footer="0.51181102362204722"/>
  <pageSetup paperSize="9" scale="3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sheetPr>
    <pageSetUpPr fitToPage="1"/>
  </sheetPr>
  <dimension ref="A1:BE37"/>
  <sheetViews>
    <sheetView zoomScale="90" zoomScaleNormal="90" workbookViewId="0">
      <pane xSplit="25" ySplit="2" topLeftCell="Z3" activePane="bottomRight" state="frozen"/>
      <selection pane="topRight" activeCell="Z1" sqref="Z1"/>
      <selection pane="bottomLeft" activeCell="A3" sqref="A3"/>
      <selection pane="bottomRight"/>
    </sheetView>
  </sheetViews>
  <sheetFormatPr defaultColWidth="9.6640625" defaultRowHeight="13.8"/>
  <cols>
    <col min="1" max="1" width="1.6640625" style="13" customWidth="1"/>
    <col min="2" max="24" width="1.6640625" style="13" hidden="1" customWidth="1"/>
    <col min="25" max="25" width="18" style="13" customWidth="1"/>
    <col min="26" max="26" width="10.6640625" style="13" customWidth="1"/>
    <col min="27" max="49" width="7.33203125" style="13" customWidth="1"/>
    <col min="50" max="57" width="7.33203125" style="13" hidden="1" customWidth="1"/>
    <col min="58" max="58" width="4.33203125" style="13" customWidth="1"/>
    <col min="59" max="60" width="9" style="13" customWidth="1"/>
    <col min="61" max="16384" width="9.6640625" style="13"/>
  </cols>
  <sheetData>
    <row r="1" spans="1:57" ht="24">
      <c r="A1" s="635" t="s">
        <v>462</v>
      </c>
      <c r="AC1" s="243"/>
      <c r="AD1" s="242"/>
    </row>
    <row r="2" spans="1:57" ht="15" customHeight="1"/>
    <row r="3" spans="1:57" ht="16.2">
      <c r="Y3" s="644" t="s">
        <v>485</v>
      </c>
    </row>
    <row r="4" spans="1:57" ht="21.6">
      <c r="Y4" s="14"/>
      <c r="Z4" s="296" t="s">
        <v>53</v>
      </c>
      <c r="AA4" s="14">
        <v>1990</v>
      </c>
      <c r="AB4" s="14">
        <f t="shared" ref="AB4:BE4" si="0">AA4+1</f>
        <v>1991</v>
      </c>
      <c r="AC4" s="14">
        <f t="shared" si="0"/>
        <v>1992</v>
      </c>
      <c r="AD4" s="14">
        <f t="shared" si="0"/>
        <v>1993</v>
      </c>
      <c r="AE4" s="14">
        <f t="shared" si="0"/>
        <v>1994</v>
      </c>
      <c r="AF4" s="14">
        <f t="shared" si="0"/>
        <v>1995</v>
      </c>
      <c r="AG4" s="14">
        <f t="shared" si="0"/>
        <v>1996</v>
      </c>
      <c r="AH4" s="14">
        <f t="shared" si="0"/>
        <v>1997</v>
      </c>
      <c r="AI4" s="14">
        <f t="shared" si="0"/>
        <v>1998</v>
      </c>
      <c r="AJ4" s="14">
        <f t="shared" si="0"/>
        <v>1999</v>
      </c>
      <c r="AK4" s="14">
        <f t="shared" si="0"/>
        <v>2000</v>
      </c>
      <c r="AL4" s="14">
        <f t="shared" si="0"/>
        <v>2001</v>
      </c>
      <c r="AM4" s="14">
        <f t="shared" si="0"/>
        <v>2002</v>
      </c>
      <c r="AN4" s="14">
        <f t="shared" si="0"/>
        <v>2003</v>
      </c>
      <c r="AO4" s="14">
        <f t="shared" si="0"/>
        <v>2004</v>
      </c>
      <c r="AP4" s="14">
        <f t="shared" si="0"/>
        <v>2005</v>
      </c>
      <c r="AQ4" s="14">
        <f t="shared" si="0"/>
        <v>2006</v>
      </c>
      <c r="AR4" s="14">
        <f t="shared" si="0"/>
        <v>2007</v>
      </c>
      <c r="AS4" s="14">
        <f t="shared" si="0"/>
        <v>2008</v>
      </c>
      <c r="AT4" s="14">
        <f t="shared" si="0"/>
        <v>2009</v>
      </c>
      <c r="AU4" s="14">
        <f t="shared" si="0"/>
        <v>2010</v>
      </c>
      <c r="AV4" s="14">
        <f t="shared" si="0"/>
        <v>2011</v>
      </c>
      <c r="AW4" s="14">
        <f t="shared" si="0"/>
        <v>2012</v>
      </c>
      <c r="AX4" s="14">
        <f t="shared" si="0"/>
        <v>2013</v>
      </c>
      <c r="AY4" s="14">
        <f t="shared" si="0"/>
        <v>2014</v>
      </c>
      <c r="AZ4" s="14">
        <f t="shared" si="0"/>
        <v>2015</v>
      </c>
      <c r="BA4" s="14">
        <f t="shared" si="0"/>
        <v>2016</v>
      </c>
      <c r="BB4" s="14">
        <f t="shared" si="0"/>
        <v>2017</v>
      </c>
      <c r="BC4" s="14">
        <f t="shared" si="0"/>
        <v>2018</v>
      </c>
      <c r="BD4" s="14">
        <f t="shared" si="0"/>
        <v>2019</v>
      </c>
      <c r="BE4" s="14">
        <f t="shared" si="0"/>
        <v>2020</v>
      </c>
    </row>
    <row r="5" spans="1:57">
      <c r="Y5" s="8" t="s">
        <v>17</v>
      </c>
      <c r="Z5" s="15">
        <f>'14.N2O_detail'!Z14</f>
        <v>14323.000706586661</v>
      </c>
      <c r="AA5" s="15">
        <f>'14.N2O_detail'!AA14</f>
        <v>11575.797232000868</v>
      </c>
      <c r="AB5" s="15">
        <f>'14.N2O_detail'!AB14</f>
        <v>11435.423822474684</v>
      </c>
      <c r="AC5" s="15">
        <f>'14.N2O_detail'!AC14</f>
        <v>11351.654673529034</v>
      </c>
      <c r="AD5" s="15">
        <f>'14.N2O_detail'!AD14</f>
        <v>11242.788876291963</v>
      </c>
      <c r="AE5" s="15">
        <f>'14.N2O_detail'!AE14</f>
        <v>11020.65471993736</v>
      </c>
      <c r="AF5" s="15">
        <f>'14.N2O_detail'!AF14</f>
        <v>10748.446148105584</v>
      </c>
      <c r="AG5" s="15">
        <f>'14.N2O_detail'!AG14</f>
        <v>10507.561995585373</v>
      </c>
      <c r="AH5" s="15">
        <f>'14.N2O_detail'!AH14</f>
        <v>10343.936414139533</v>
      </c>
      <c r="AI5" s="15">
        <f>'14.N2O_detail'!AI14</f>
        <v>10220.808576104642</v>
      </c>
      <c r="AJ5" s="15">
        <f>'14.N2O_detail'!AJ14</f>
        <v>10167.593317444809</v>
      </c>
      <c r="AK5" s="15">
        <f>'14.N2O_detail'!AK14</f>
        <v>10151.35907756111</v>
      </c>
      <c r="AL5" s="15">
        <f>'14.N2O_detail'!AL14</f>
        <v>10163.378593880536</v>
      </c>
      <c r="AM5" s="15">
        <f>'14.N2O_detail'!AM14</f>
        <v>10196.487791840897</v>
      </c>
      <c r="AN5" s="15">
        <f>'14.N2O_detail'!AN14</f>
        <v>10204.824453334626</v>
      </c>
      <c r="AO5" s="15">
        <f>'14.N2O_detail'!AO14</f>
        <v>10215.538226761204</v>
      </c>
      <c r="AP5" s="15">
        <f>'14.N2O_detail'!AP14</f>
        <v>10199.618484738279</v>
      </c>
      <c r="AQ5" s="15">
        <f>'14.N2O_detail'!AQ14</f>
        <v>10306.409874700013</v>
      </c>
      <c r="AR5" s="15">
        <f>'14.N2O_detail'!AR14</f>
        <v>10202.896814118069</v>
      </c>
      <c r="AS5" s="15">
        <f>'14.N2O_detail'!AS14</f>
        <v>10074.674318747504</v>
      </c>
      <c r="AT5" s="15">
        <f>'14.N2O_detail'!AT14</f>
        <v>9924.8576031492867</v>
      </c>
      <c r="AU5" s="15">
        <f>'14.N2O_detail'!AU14</f>
        <v>9938.1254526001285</v>
      </c>
      <c r="AV5" s="15">
        <f>'14.N2O_detail'!AV14</f>
        <v>9935.0261665540093</v>
      </c>
      <c r="AW5" s="15">
        <f>'14.N2O_detail'!AW14</f>
        <v>9867.5568665399442</v>
      </c>
      <c r="AX5" s="15"/>
      <c r="AY5" s="15"/>
      <c r="AZ5" s="15"/>
      <c r="BA5" s="15"/>
      <c r="BB5" s="15"/>
      <c r="BC5" s="15"/>
      <c r="BD5" s="15"/>
      <c r="BE5" s="15"/>
    </row>
    <row r="6" spans="1:57">
      <c r="Y6" s="8" t="s">
        <v>57</v>
      </c>
      <c r="Z6" s="15">
        <f>'14.N2O_detail'!Z5+'14.N2O_detail'!Z11</f>
        <v>6535.8708149043296</v>
      </c>
      <c r="AA6" s="15">
        <f>'14.N2O_detail'!AA5+'14.N2O_detail'!AA11</f>
        <v>6382.4320435798008</v>
      </c>
      <c r="AB6" s="15">
        <f>'14.N2O_detail'!AB5+'14.N2O_detail'!AB11</f>
        <v>6644.9032822089439</v>
      </c>
      <c r="AC6" s="15">
        <f>'14.N2O_detail'!AC5+'14.N2O_detail'!AC11</f>
        <v>6836.1375633426469</v>
      </c>
      <c r="AD6" s="15">
        <f>'14.N2O_detail'!AD5+'14.N2O_detail'!AD11</f>
        <v>6898.9461384967371</v>
      </c>
      <c r="AE6" s="15">
        <f>'14.N2O_detail'!AE5+'14.N2O_detail'!AE11</f>
        <v>7187.633300008114</v>
      </c>
      <c r="AF6" s="15">
        <f>'14.N2O_detail'!AF5+'14.N2O_detail'!AF11</f>
        <v>7820.3048815403863</v>
      </c>
      <c r="AG6" s="15">
        <f>'14.N2O_detail'!AG5+'14.N2O_detail'!AG11</f>
        <v>7982.9619123741295</v>
      </c>
      <c r="AH6" s="15">
        <f>'14.N2O_detail'!AH5+'14.N2O_detail'!AH11</f>
        <v>8189.6825848547687</v>
      </c>
      <c r="AI6" s="15">
        <f>'14.N2O_detail'!AI5+'14.N2O_detail'!AI11</f>
        <v>8038.6559766057426</v>
      </c>
      <c r="AJ6" s="15">
        <f>'14.N2O_detail'!AJ5+'14.N2O_detail'!AJ11</f>
        <v>8237.5778148515856</v>
      </c>
      <c r="AK6" s="15">
        <f>'14.N2O_detail'!AK5+'14.N2O_detail'!AK11</f>
        <v>8235.9609498549871</v>
      </c>
      <c r="AL6" s="15">
        <f>'14.N2O_detail'!AL5+'14.N2O_detail'!AL11</f>
        <v>8205.82186399483</v>
      </c>
      <c r="AM6" s="15">
        <f>'14.N2O_detail'!AM5+'14.N2O_detail'!AM11</f>
        <v>8011.7309976795405</v>
      </c>
      <c r="AN6" s="15">
        <f>'14.N2O_detail'!AN5+'14.N2O_detail'!AN11</f>
        <v>7709.1004683056972</v>
      </c>
      <c r="AO6" s="15">
        <f>'14.N2O_detail'!AO5+'14.N2O_detail'!AO11</f>
        <v>7423.7987733061291</v>
      </c>
      <c r="AP6" s="15">
        <f>'14.N2O_detail'!AP5+'14.N2O_detail'!AP11</f>
        <v>7358.2361194588693</v>
      </c>
      <c r="AQ6" s="15">
        <f>'14.N2O_detail'!AQ5+'14.N2O_detail'!AQ11</f>
        <v>7129.4531946116185</v>
      </c>
      <c r="AR6" s="15">
        <f>'14.N2O_detail'!AR5+'14.N2O_detail'!AR11</f>
        <v>7097.8928257581592</v>
      </c>
      <c r="AS6" s="15">
        <f>'14.N2O_detail'!AS5+'14.N2O_detail'!AS11</f>
        <v>6790.0530880290798</v>
      </c>
      <c r="AT6" s="15">
        <f>'14.N2O_detail'!AT5+'14.N2O_detail'!AT11</f>
        <v>6475.407550376297</v>
      </c>
      <c r="AU6" s="15">
        <f>'14.N2O_detail'!AU5+'14.N2O_detail'!AU11</f>
        <v>6383.8919424237602</v>
      </c>
      <c r="AV6" s="15">
        <f>'14.N2O_detail'!AV5+'14.N2O_detail'!AV11</f>
        <v>6393.588495932906</v>
      </c>
      <c r="AW6" s="15">
        <f>'14.N2O_detail'!AW5+'14.N2O_detail'!AW11</f>
        <v>6355.6504453711905</v>
      </c>
      <c r="AX6" s="15"/>
      <c r="AY6" s="15"/>
      <c r="AZ6" s="15"/>
      <c r="BA6" s="15"/>
      <c r="BB6" s="15"/>
      <c r="BC6" s="15"/>
      <c r="BD6" s="15"/>
      <c r="BE6" s="15"/>
    </row>
    <row r="7" spans="1:57">
      <c r="Y7" s="8" t="s">
        <v>18</v>
      </c>
      <c r="Z7" s="15">
        <f>'14.N2O_detail'!Z18</f>
        <v>3220.1613186942927</v>
      </c>
      <c r="AA7" s="15">
        <f>'14.N2O_detail'!AA18</f>
        <v>3215.4546728319665</v>
      </c>
      <c r="AB7" s="15">
        <f>'14.N2O_detail'!AB18</f>
        <v>3295.2857109134056</v>
      </c>
      <c r="AC7" s="15">
        <f>'14.N2O_detail'!AC18</f>
        <v>3426.8446179833322</v>
      </c>
      <c r="AD7" s="15">
        <f>'14.N2O_detail'!AD18</f>
        <v>3456.3471533565707</v>
      </c>
      <c r="AE7" s="15">
        <f>'14.N2O_detail'!AE18</f>
        <v>3614.4293982467057</v>
      </c>
      <c r="AF7" s="15">
        <f>'14.N2O_detail'!AF18</f>
        <v>3795.8087251846387</v>
      </c>
      <c r="AG7" s="15">
        <f>'14.N2O_detail'!AG18</f>
        <v>3930.7722484799206</v>
      </c>
      <c r="AH7" s="15">
        <f>'14.N2O_detail'!AH18</f>
        <v>4034.6760436209011</v>
      </c>
      <c r="AI7" s="15">
        <f>'14.N2O_detail'!AI18</f>
        <v>4042.876420509218</v>
      </c>
      <c r="AJ7" s="15">
        <f>'14.N2O_detail'!AJ18</f>
        <v>4094.5631310670224</v>
      </c>
      <c r="AK7" s="15">
        <f>'14.N2O_detail'!AK18</f>
        <v>4072.4264504171088</v>
      </c>
      <c r="AL7" s="15">
        <f>'14.N2O_detail'!AL18</f>
        <v>4044.5367363764176</v>
      </c>
      <c r="AM7" s="15">
        <f>'14.N2O_detail'!AM18</f>
        <v>3761.9643700964143</v>
      </c>
      <c r="AN7" s="15">
        <f>'14.N2O_detail'!AN18</f>
        <v>3783.043363770792</v>
      </c>
      <c r="AO7" s="15">
        <f>'14.N2O_detail'!AO18</f>
        <v>3771.7822805813553</v>
      </c>
      <c r="AP7" s="15">
        <f>'14.N2O_detail'!AP18</f>
        <v>3834.4816268012419</v>
      </c>
      <c r="AQ7" s="15">
        <f>'14.N2O_detail'!AQ18</f>
        <v>3720.9175181905312</v>
      </c>
      <c r="AR7" s="15">
        <f>'14.N2O_detail'!AR18</f>
        <v>3528.9665367965122</v>
      </c>
      <c r="AS7" s="15">
        <f>'14.N2O_detail'!AS18</f>
        <v>3466.3061665029527</v>
      </c>
      <c r="AT7" s="15">
        <f>'14.N2O_detail'!AT18</f>
        <v>3366.0049629681384</v>
      </c>
      <c r="AU7" s="15">
        <f>'14.N2O_detail'!AU18</f>
        <v>3271.3614115660612</v>
      </c>
      <c r="AV7" s="15">
        <f>'14.N2O_detail'!AV18</f>
        <v>3280.3032553071862</v>
      </c>
      <c r="AW7" s="15">
        <f>'14.N2O_detail'!AW18</f>
        <v>3285.999718821332</v>
      </c>
      <c r="AX7" s="15"/>
      <c r="AY7" s="15"/>
      <c r="AZ7" s="15"/>
      <c r="BA7" s="15"/>
      <c r="BB7" s="15"/>
      <c r="BC7" s="15"/>
      <c r="BD7" s="15"/>
      <c r="BE7" s="15"/>
    </row>
    <row r="8" spans="1:57">
      <c r="Y8" s="8" t="s">
        <v>19</v>
      </c>
      <c r="Z8" s="15">
        <f>'14.N2O_detail'!Z12</f>
        <v>8266.94794</v>
      </c>
      <c r="AA8" s="15">
        <f>'14.N2O_detail'!AA12</f>
        <v>8266.94794</v>
      </c>
      <c r="AB8" s="15">
        <f>'14.N2O_detail'!AB12</f>
        <v>7539.7480800000003</v>
      </c>
      <c r="AC8" s="15">
        <f>'14.N2O_detail'!AC12</f>
        <v>7452.4086799999995</v>
      </c>
      <c r="AD8" s="15">
        <f>'14.N2O_detail'!AD12</f>
        <v>7302.846700000001</v>
      </c>
      <c r="AE8" s="15">
        <f>'14.N2O_detail'!AE12</f>
        <v>8298.1029399999989</v>
      </c>
      <c r="AF8" s="15">
        <f>'14.N2O_detail'!AF12</f>
        <v>8212.7072399999997</v>
      </c>
      <c r="AG8" s="15">
        <f>'14.N2O_detail'!AG12</f>
        <v>9220.0683599999993</v>
      </c>
      <c r="AH8" s="15">
        <f>'14.N2O_detail'!AH12</f>
        <v>9792.4672399999999</v>
      </c>
      <c r="AI8" s="15">
        <f>'14.N2O_detail'!AI12</f>
        <v>8577.8736000000008</v>
      </c>
      <c r="AJ8" s="15">
        <f>'14.N2O_detail'!AJ12</f>
        <v>2000.8632677539604</v>
      </c>
      <c r="AK8" s="15">
        <f>'14.N2O_detail'!AK12</f>
        <v>4690.0873626473604</v>
      </c>
      <c r="AL8" s="15">
        <f>'14.N2O_detail'!AL12</f>
        <v>1414.88836916112</v>
      </c>
      <c r="AM8" s="15">
        <f>'14.N2O_detail'!AM12</f>
        <v>1238.7749786395204</v>
      </c>
      <c r="AN8" s="15">
        <f>'14.N2O_detail'!AN12</f>
        <v>1259.5487931913804</v>
      </c>
      <c r="AO8" s="15">
        <f>'14.N2O_detail'!AO12</f>
        <v>1657.6032126814189</v>
      </c>
      <c r="AP8" s="15">
        <f>'14.N2O_detail'!AP12</f>
        <v>1299.9403706330004</v>
      </c>
      <c r="AQ8" s="15">
        <f>'14.N2O_detail'!AQ12</f>
        <v>1624.72412586672</v>
      </c>
      <c r="AR8" s="15">
        <f>'14.N2O_detail'!AR12</f>
        <v>860.18055833344033</v>
      </c>
      <c r="AS8" s="15">
        <f>'14.N2O_detail'!AS12</f>
        <v>1262.1518261507197</v>
      </c>
      <c r="AT8" s="15">
        <f>'14.N2O_detail'!AT12</f>
        <v>1559.4962070835604</v>
      </c>
      <c r="AU8" s="15">
        <f>'14.N2O_detail'!AU12</f>
        <v>1077.7397504713003</v>
      </c>
      <c r="AV8" s="15">
        <f>'14.N2O_detail'!AV12</f>
        <v>787.56364057048029</v>
      </c>
      <c r="AW8" s="15">
        <f>'14.N2O_detail'!AW12</f>
        <v>631.32558005199985</v>
      </c>
      <c r="AX8" s="15"/>
      <c r="AY8" s="15"/>
      <c r="AZ8" s="15"/>
      <c r="BA8" s="15"/>
      <c r="BB8" s="15"/>
      <c r="BC8" s="15"/>
      <c r="BD8" s="15"/>
      <c r="BE8" s="15"/>
    </row>
    <row r="9" spans="1:57" ht="14.4" thickBot="1">
      <c r="Y9" s="9" t="s">
        <v>488</v>
      </c>
      <c r="Z9" s="16">
        <f>'14.N2O_detail'!Z13</f>
        <v>287.0693</v>
      </c>
      <c r="AA9" s="16">
        <f>'14.N2O_detail'!AA13</f>
        <v>287.0693</v>
      </c>
      <c r="AB9" s="16">
        <f>'14.N2O_detail'!AB13</f>
        <v>356.84719999999999</v>
      </c>
      <c r="AC9" s="16">
        <f>'14.N2O_detail'!AC13</f>
        <v>413.01145000000002</v>
      </c>
      <c r="AD9" s="16">
        <f>'14.N2O_detail'!AD13</f>
        <v>411.66449999999998</v>
      </c>
      <c r="AE9" s="16">
        <f>'14.N2O_detail'!AE13</f>
        <v>438.01667000000003</v>
      </c>
      <c r="AF9" s="16">
        <f>'14.N2O_detail'!AF13</f>
        <v>437.57554000000005</v>
      </c>
      <c r="AG9" s="16">
        <f>'14.N2O_detail'!AG13</f>
        <v>420.93721999999997</v>
      </c>
      <c r="AH9" s="16">
        <f>'14.N2O_detail'!AH13</f>
        <v>404.60053000000005</v>
      </c>
      <c r="AI9" s="16">
        <f>'14.N2O_detail'!AI13</f>
        <v>377.05207000000001</v>
      </c>
      <c r="AJ9" s="16">
        <f>'14.N2O_detail'!AJ13</f>
        <v>362.5326</v>
      </c>
      <c r="AK9" s="16">
        <f>'14.N2O_detail'!AK13</f>
        <v>340.99349000000001</v>
      </c>
      <c r="AL9" s="16">
        <f>'14.N2O_detail'!AL13</f>
        <v>343.60400000000004</v>
      </c>
      <c r="AM9" s="16">
        <f>'14.N2O_detail'!AM13</f>
        <v>334.05010999999996</v>
      </c>
      <c r="AN9" s="16">
        <f>'14.N2O_detail'!AN13</f>
        <v>320.83357000000001</v>
      </c>
      <c r="AO9" s="16">
        <f>'14.N2O_detail'!AO13</f>
        <v>297.54295999999999</v>
      </c>
      <c r="AP9" s="16">
        <f>'14.N2O_detail'!AP13</f>
        <v>266.41059000000001</v>
      </c>
      <c r="AQ9" s="16">
        <f>'14.N2O_detail'!AQ13</f>
        <v>242.33810730000002</v>
      </c>
      <c r="AR9" s="16">
        <f>'14.N2O_detail'!AR13</f>
        <v>159.95040394999998</v>
      </c>
      <c r="AS9" s="16">
        <f>'14.N2O_detail'!AS13</f>
        <v>129.10429105</v>
      </c>
      <c r="AT9" s="16">
        <f>'14.N2O_detail'!AT13</f>
        <v>120.4970155</v>
      </c>
      <c r="AU9" s="16">
        <f>'14.N2O_detail'!AU13</f>
        <v>98.950733650000004</v>
      </c>
      <c r="AV9" s="16">
        <f>'14.N2O_detail'!AV13</f>
        <v>97.146491799999993</v>
      </c>
      <c r="AW9" s="16">
        <f>'14.N2O_detail'!AW13</f>
        <v>90.681649499999992</v>
      </c>
      <c r="AX9" s="16"/>
      <c r="AY9" s="16"/>
      <c r="AZ9" s="16"/>
      <c r="BA9" s="16"/>
      <c r="BB9" s="16"/>
      <c r="BC9" s="16"/>
      <c r="BD9" s="16"/>
      <c r="BE9" s="16"/>
    </row>
    <row r="10" spans="1:57" ht="14.4" thickTop="1">
      <c r="Y10" s="10" t="s">
        <v>20</v>
      </c>
      <c r="Z10" s="17">
        <f>SUM(Z5:Z9)</f>
        <v>32633.05008018528</v>
      </c>
      <c r="AA10" s="17">
        <f>SUM(AA5:AA9)</f>
        <v>29727.701188412637</v>
      </c>
      <c r="AB10" s="17">
        <f t="shared" ref="AB10:AO10" si="1">SUM(AB5:AB9)</f>
        <v>29272.208095597034</v>
      </c>
      <c r="AC10" s="17">
        <f t="shared" si="1"/>
        <v>29480.056984855019</v>
      </c>
      <c r="AD10" s="17">
        <f t="shared" si="1"/>
        <v>29312.593368145273</v>
      </c>
      <c r="AE10" s="17">
        <f t="shared" si="1"/>
        <v>30558.837028192178</v>
      </c>
      <c r="AF10" s="17">
        <f t="shared" si="1"/>
        <v>31014.842534830608</v>
      </c>
      <c r="AG10" s="17">
        <f t="shared" si="1"/>
        <v>32062.301736439418</v>
      </c>
      <c r="AH10" s="17">
        <f t="shared" si="1"/>
        <v>32765.3628126152</v>
      </c>
      <c r="AI10" s="17">
        <f t="shared" si="1"/>
        <v>31257.266643219609</v>
      </c>
      <c r="AJ10" s="17">
        <f t="shared" si="1"/>
        <v>24863.130131117377</v>
      </c>
      <c r="AK10" s="17">
        <f t="shared" si="1"/>
        <v>27490.82733048057</v>
      </c>
      <c r="AL10" s="17">
        <f t="shared" si="1"/>
        <v>24172.2295634129</v>
      </c>
      <c r="AM10" s="17">
        <f t="shared" si="1"/>
        <v>23543.008248256374</v>
      </c>
      <c r="AN10" s="17">
        <f t="shared" si="1"/>
        <v>23277.350648602496</v>
      </c>
      <c r="AO10" s="17">
        <f t="shared" si="1"/>
        <v>23366.265453330103</v>
      </c>
      <c r="AP10" s="17">
        <f t="shared" ref="AP10:AU10" si="2">SUM(AP5:AP9)</f>
        <v>22958.687191631394</v>
      </c>
      <c r="AQ10" s="17">
        <f t="shared" si="2"/>
        <v>23023.84282066888</v>
      </c>
      <c r="AR10" s="17">
        <f t="shared" si="2"/>
        <v>21849.887138956179</v>
      </c>
      <c r="AS10" s="17">
        <f t="shared" si="2"/>
        <v>21722.289690480255</v>
      </c>
      <c r="AT10" s="17">
        <f t="shared" si="2"/>
        <v>21446.263339077283</v>
      </c>
      <c r="AU10" s="17">
        <f t="shared" si="2"/>
        <v>20770.06929071125</v>
      </c>
      <c r="AV10" s="17">
        <f>SUM(AV5:AV9)</f>
        <v>20493.628050164578</v>
      </c>
      <c r="AW10" s="17">
        <f>SUM(AW5:AW9)</f>
        <v>20231.214260284461</v>
      </c>
      <c r="AX10" s="17"/>
      <c r="AY10" s="17"/>
      <c r="AZ10" s="17"/>
      <c r="BA10" s="17"/>
      <c r="BB10" s="17"/>
      <c r="BC10" s="17"/>
      <c r="BD10" s="17"/>
      <c r="BE10" s="17"/>
    </row>
    <row r="11" spans="1:57">
      <c r="Z11" s="243"/>
      <c r="AA11" s="243"/>
      <c r="AB11" s="243"/>
      <c r="AC11" s="243"/>
      <c r="AD11" s="243"/>
      <c r="AE11" s="243"/>
      <c r="AF11" s="243"/>
      <c r="AG11" s="243"/>
      <c r="AH11" s="243"/>
      <c r="AI11" s="243"/>
      <c r="AJ11" s="243"/>
      <c r="AK11" s="243"/>
      <c r="AL11" s="243"/>
    </row>
    <row r="12" spans="1:57">
      <c r="Y12" s="13" t="s">
        <v>196</v>
      </c>
      <c r="Z12" s="242"/>
      <c r="AA12" s="242"/>
    </row>
    <row r="13" spans="1:57" ht="21.6">
      <c r="Y13" s="14"/>
      <c r="Z13" s="296" t="s">
        <v>53</v>
      </c>
      <c r="AA13" s="14">
        <v>1990</v>
      </c>
      <c r="AB13" s="14">
        <f t="shared" ref="AB13:AP13" si="3">AA13+1</f>
        <v>1991</v>
      </c>
      <c r="AC13" s="14">
        <f t="shared" si="3"/>
        <v>1992</v>
      </c>
      <c r="AD13" s="14">
        <f t="shared" si="3"/>
        <v>1993</v>
      </c>
      <c r="AE13" s="14">
        <f t="shared" si="3"/>
        <v>1994</v>
      </c>
      <c r="AF13" s="14">
        <f t="shared" si="3"/>
        <v>1995</v>
      </c>
      <c r="AG13" s="14">
        <f t="shared" si="3"/>
        <v>1996</v>
      </c>
      <c r="AH13" s="14">
        <f t="shared" si="3"/>
        <v>1997</v>
      </c>
      <c r="AI13" s="14">
        <f t="shared" si="3"/>
        <v>1998</v>
      </c>
      <c r="AJ13" s="14">
        <f t="shared" si="3"/>
        <v>1999</v>
      </c>
      <c r="AK13" s="14">
        <f t="shared" si="3"/>
        <v>2000</v>
      </c>
      <c r="AL13" s="14">
        <f t="shared" si="3"/>
        <v>2001</v>
      </c>
      <c r="AM13" s="14">
        <f t="shared" si="3"/>
        <v>2002</v>
      </c>
      <c r="AN13" s="14">
        <f t="shared" si="3"/>
        <v>2003</v>
      </c>
      <c r="AO13" s="14">
        <f t="shared" si="3"/>
        <v>2004</v>
      </c>
      <c r="AP13" s="14">
        <f t="shared" si="3"/>
        <v>2005</v>
      </c>
      <c r="AQ13" s="14">
        <f t="shared" ref="AQ13:AW13" si="4">AP13+1</f>
        <v>2006</v>
      </c>
      <c r="AR13" s="14">
        <f t="shared" si="4"/>
        <v>2007</v>
      </c>
      <c r="AS13" s="14">
        <f t="shared" si="4"/>
        <v>2008</v>
      </c>
      <c r="AT13" s="14">
        <f t="shared" si="4"/>
        <v>2009</v>
      </c>
      <c r="AU13" s="14">
        <f t="shared" si="4"/>
        <v>2010</v>
      </c>
      <c r="AV13" s="14">
        <f t="shared" si="4"/>
        <v>2011</v>
      </c>
      <c r="AW13" s="14">
        <f t="shared" si="4"/>
        <v>2012</v>
      </c>
    </row>
    <row r="14" spans="1:57">
      <c r="Y14" s="8" t="s">
        <v>17</v>
      </c>
      <c r="Z14" s="562">
        <f t="shared" ref="Z14:Z19" si="5">Z5/Z$10</f>
        <v>0.4389108793506114</v>
      </c>
      <c r="AA14" s="562">
        <f t="shared" ref="AA14:AO14" si="6">AA5/AA$10</f>
        <v>0.38939429452126362</v>
      </c>
      <c r="AB14" s="562">
        <f t="shared" si="6"/>
        <v>0.39065805302862472</v>
      </c>
      <c r="AC14" s="562">
        <f t="shared" si="6"/>
        <v>0.3850621686165937</v>
      </c>
      <c r="AD14" s="562">
        <f t="shared" si="6"/>
        <v>0.38354807898061255</v>
      </c>
      <c r="AE14" s="562">
        <f t="shared" si="6"/>
        <v>0.36063724250272389</v>
      </c>
      <c r="AF14" s="562">
        <f t="shared" si="6"/>
        <v>0.34655814022059772</v>
      </c>
      <c r="AG14" s="562">
        <f t="shared" si="6"/>
        <v>0.32772325835993638</v>
      </c>
      <c r="AH14" s="562">
        <f t="shared" si="6"/>
        <v>0.31569729513744155</v>
      </c>
      <c r="AI14" s="562">
        <f t="shared" si="6"/>
        <v>0.32698983864354503</v>
      </c>
      <c r="AJ14" s="562">
        <f t="shared" si="6"/>
        <v>0.40894260955178718</v>
      </c>
      <c r="AK14" s="562">
        <f t="shared" si="6"/>
        <v>0.36926349853086265</v>
      </c>
      <c r="AL14" s="562">
        <f t="shared" si="6"/>
        <v>0.42045681252604977</v>
      </c>
      <c r="AM14" s="562">
        <f t="shared" si="6"/>
        <v>0.43310046381163131</v>
      </c>
      <c r="AN14" s="562">
        <f t="shared" si="6"/>
        <v>0.43840145759660554</v>
      </c>
      <c r="AO14" s="562">
        <f t="shared" si="6"/>
        <v>0.43719173896936581</v>
      </c>
      <c r="AP14" s="562">
        <f t="shared" ref="AP14:AQ19" si="7">AP5/AP$10</f>
        <v>0.44425965646921278</v>
      </c>
      <c r="AQ14" s="562">
        <f t="shared" si="7"/>
        <v>0.44764073291222178</v>
      </c>
      <c r="AR14" s="562">
        <f t="shared" ref="AR14:AS19" si="8">AR5/AR$10</f>
        <v>0.46695421121545827</v>
      </c>
      <c r="AS14" s="562">
        <f t="shared" si="8"/>
        <v>0.46379430816460882</v>
      </c>
      <c r="AT14" s="562">
        <f t="shared" ref="AT14:AU19" si="9">AT5/AT$10</f>
        <v>0.46277794160370966</v>
      </c>
      <c r="AU14" s="562">
        <f>AU5/AU$10</f>
        <v>0.47848301868904392</v>
      </c>
      <c r="AV14" s="562">
        <f>AV5/AV$10</f>
        <v>0.48478610728344046</v>
      </c>
      <c r="AW14" s="562">
        <f>AW5/AW$10</f>
        <v>0.48773923006246689</v>
      </c>
    </row>
    <row r="15" spans="1:57">
      <c r="Y15" s="8" t="s">
        <v>57</v>
      </c>
      <c r="Z15" s="562">
        <f t="shared" si="5"/>
        <v>0.20028378588101689</v>
      </c>
      <c r="AA15" s="562">
        <f t="shared" ref="AA15:AO15" si="10">AA6/AA$10</f>
        <v>0.21469645443245933</v>
      </c>
      <c r="AB15" s="562">
        <f t="shared" si="10"/>
        <v>0.22700382767531754</v>
      </c>
      <c r="AC15" s="562">
        <f t="shared" si="10"/>
        <v>0.23189024250715051</v>
      </c>
      <c r="AD15" s="562">
        <f t="shared" si="10"/>
        <v>0.23535775398139946</v>
      </c>
      <c r="AE15" s="562">
        <f t="shared" si="10"/>
        <v>0.23520637560183111</v>
      </c>
      <c r="AF15" s="562">
        <f t="shared" si="10"/>
        <v>0.25214717349468879</v>
      </c>
      <c r="AG15" s="562">
        <f t="shared" si="10"/>
        <v>0.24898280784692825</v>
      </c>
      <c r="AH15" s="562">
        <f t="shared" si="10"/>
        <v>0.24994939417248288</v>
      </c>
      <c r="AI15" s="562">
        <f t="shared" si="10"/>
        <v>0.25717718917528909</v>
      </c>
      <c r="AJ15" s="562">
        <f t="shared" si="10"/>
        <v>0.33131700519645629</v>
      </c>
      <c r="AK15" s="562">
        <f t="shared" si="10"/>
        <v>0.29958941762088515</v>
      </c>
      <c r="AL15" s="562">
        <f t="shared" si="10"/>
        <v>0.33947310662708441</v>
      </c>
      <c r="AM15" s="562">
        <f t="shared" si="10"/>
        <v>0.34030192374727219</v>
      </c>
      <c r="AN15" s="562">
        <f t="shared" si="10"/>
        <v>0.33118461738550686</v>
      </c>
      <c r="AO15" s="562">
        <f t="shared" si="10"/>
        <v>0.31771438992396228</v>
      </c>
      <c r="AP15" s="562">
        <f t="shared" si="7"/>
        <v>0.32049899273600446</v>
      </c>
      <c r="AQ15" s="562">
        <f t="shared" si="7"/>
        <v>0.30965522350645097</v>
      </c>
      <c r="AR15" s="562">
        <f t="shared" si="8"/>
        <v>0.32484803150782965</v>
      </c>
      <c r="AS15" s="562">
        <f t="shared" si="8"/>
        <v>0.31258459328091942</v>
      </c>
      <c r="AT15" s="562">
        <f t="shared" si="9"/>
        <v>0.30193640020158863</v>
      </c>
      <c r="AU15" s="562">
        <f t="shared" si="9"/>
        <v>0.30736016587478365</v>
      </c>
      <c r="AV15" s="562">
        <f t="shared" ref="AV15:AW19" si="11">AV6/AV$10</f>
        <v>0.31197933720093846</v>
      </c>
      <c r="AW15" s="562">
        <f t="shared" si="11"/>
        <v>0.31415071599769745</v>
      </c>
    </row>
    <row r="16" spans="1:57">
      <c r="Y16" s="8" t="s">
        <v>18</v>
      </c>
      <c r="Z16" s="562">
        <f t="shared" si="5"/>
        <v>9.8677914285724949E-2</v>
      </c>
      <c r="AA16" s="562">
        <f t="shared" ref="AA16:AO16" si="12">AA7/AA$10</f>
        <v>0.10816358293070091</v>
      </c>
      <c r="AB16" s="562">
        <f t="shared" si="12"/>
        <v>0.11257386870685251</v>
      </c>
      <c r="AC16" s="562">
        <f t="shared" si="12"/>
        <v>0.11624280847706052</v>
      </c>
      <c r="AD16" s="562">
        <f t="shared" si="12"/>
        <v>0.11791338657577359</v>
      </c>
      <c r="AE16" s="562">
        <f t="shared" si="12"/>
        <v>0.11827771439443849</v>
      </c>
      <c r="AF16" s="562">
        <f t="shared" si="12"/>
        <v>0.12238684497339719</v>
      </c>
      <c r="AG16" s="562">
        <f t="shared" si="12"/>
        <v>0.12259794324162707</v>
      </c>
      <c r="AH16" s="562">
        <f t="shared" si="12"/>
        <v>0.12313845162329425</v>
      </c>
      <c r="AI16" s="562">
        <f t="shared" si="12"/>
        <v>0.12934196923409511</v>
      </c>
      <c r="AJ16" s="562">
        <f t="shared" si="12"/>
        <v>0.16468413709271801</v>
      </c>
      <c r="AK16" s="562">
        <f t="shared" si="12"/>
        <v>0.14813764611230121</v>
      </c>
      <c r="AL16" s="562">
        <f t="shared" si="12"/>
        <v>0.16732162524627975</v>
      </c>
      <c r="AM16" s="562">
        <f t="shared" si="12"/>
        <v>0.15979115032485411</v>
      </c>
      <c r="AN16" s="562">
        <f t="shared" si="12"/>
        <v>0.16252035813181837</v>
      </c>
      <c r="AO16" s="562">
        <f t="shared" si="12"/>
        <v>0.1614199876362275</v>
      </c>
      <c r="AP16" s="562">
        <f t="shared" si="7"/>
        <v>0.16701658918019224</v>
      </c>
      <c r="AQ16" s="562">
        <f t="shared" si="7"/>
        <v>0.16161148888882279</v>
      </c>
      <c r="AR16" s="562">
        <f t="shared" si="8"/>
        <v>0.16150960022602201</v>
      </c>
      <c r="AS16" s="562">
        <f t="shared" si="8"/>
        <v>0.1595737012945764</v>
      </c>
      <c r="AT16" s="562">
        <f t="shared" si="9"/>
        <v>0.15695064961899136</v>
      </c>
      <c r="AU16" s="562">
        <f t="shared" si="9"/>
        <v>0.15750363495556913</v>
      </c>
      <c r="AV16" s="562">
        <f t="shared" si="11"/>
        <v>0.16006454529562145</v>
      </c>
      <c r="AW16" s="562">
        <f t="shared" si="11"/>
        <v>0.16242226870544393</v>
      </c>
    </row>
    <row r="17" spans="25:49">
      <c r="Y17" s="8" t="s">
        <v>19</v>
      </c>
      <c r="Z17" s="562">
        <f t="shared" si="5"/>
        <v>0.25333053207366829</v>
      </c>
      <c r="AA17" s="562">
        <f t="shared" ref="AA17:AO17" si="13">AA8/AA$10</f>
        <v>0.27808904185374139</v>
      </c>
      <c r="AB17" s="562">
        <f t="shared" si="13"/>
        <v>0.25757360207937602</v>
      </c>
      <c r="AC17" s="562">
        <f t="shared" si="13"/>
        <v>0.25279492111662383</v>
      </c>
      <c r="AD17" s="562">
        <f t="shared" si="13"/>
        <v>0.24913683372472212</v>
      </c>
      <c r="AE17" s="562">
        <f t="shared" si="13"/>
        <v>0.27154511581525664</v>
      </c>
      <c r="AF17" s="562">
        <f t="shared" si="13"/>
        <v>0.26479925638109819</v>
      </c>
      <c r="AG17" s="562">
        <f t="shared" si="13"/>
        <v>0.28756726313012065</v>
      </c>
      <c r="AH17" s="562">
        <f t="shared" si="13"/>
        <v>0.29886643697501619</v>
      </c>
      <c r="AI17" s="562">
        <f t="shared" si="13"/>
        <v>0.27442814171535151</v>
      </c>
      <c r="AJ17" s="562">
        <f t="shared" si="13"/>
        <v>8.0475115450157494E-2</v>
      </c>
      <c r="AK17" s="562">
        <f t="shared" si="13"/>
        <v>0.17060553712209331</v>
      </c>
      <c r="AL17" s="562">
        <f t="shared" si="13"/>
        <v>5.8533631142685144E-2</v>
      </c>
      <c r="AM17" s="562">
        <f t="shared" si="13"/>
        <v>5.2617531522602498E-2</v>
      </c>
      <c r="AN17" s="562">
        <f t="shared" si="13"/>
        <v>5.4110487581068421E-2</v>
      </c>
      <c r="AO17" s="562">
        <f t="shared" si="13"/>
        <v>7.0940014611756516E-2</v>
      </c>
      <c r="AP17" s="562">
        <f t="shared" si="7"/>
        <v>5.6620849431967435E-2</v>
      </c>
      <c r="AQ17" s="562">
        <f t="shared" si="7"/>
        <v>7.0567026474319852E-2</v>
      </c>
      <c r="AR17" s="562">
        <f t="shared" si="8"/>
        <v>3.936773461862985E-2</v>
      </c>
      <c r="AS17" s="562">
        <f t="shared" si="8"/>
        <v>5.8103995671499348E-2</v>
      </c>
      <c r="AT17" s="562">
        <f t="shared" si="9"/>
        <v>7.2716453324621774E-2</v>
      </c>
      <c r="AU17" s="562">
        <f t="shared" si="9"/>
        <v>5.1889078239776745E-2</v>
      </c>
      <c r="AV17" s="562">
        <f t="shared" si="11"/>
        <v>3.8429683540789919E-2</v>
      </c>
      <c r="AW17" s="562">
        <f t="shared" si="11"/>
        <v>3.1205520930661285E-2</v>
      </c>
    </row>
    <row r="18" spans="25:49" ht="14.4" thickBot="1">
      <c r="Y18" s="9" t="s">
        <v>488</v>
      </c>
      <c r="Z18" s="563">
        <f t="shared" si="5"/>
        <v>8.7968884089785985E-3</v>
      </c>
      <c r="AA18" s="563">
        <f t="shared" ref="AA18:AO18" si="14">AA9/AA$10</f>
        <v>9.6566262618346978E-3</v>
      </c>
      <c r="AB18" s="563">
        <f t="shared" si="14"/>
        <v>1.2190648509829191E-2</v>
      </c>
      <c r="AC18" s="563">
        <f t="shared" si="14"/>
        <v>1.4009859282571233E-2</v>
      </c>
      <c r="AD18" s="563">
        <f t="shared" si="14"/>
        <v>1.4043946737492223E-2</v>
      </c>
      <c r="AE18" s="563">
        <f t="shared" si="14"/>
        <v>1.4333551685749886E-2</v>
      </c>
      <c r="AF18" s="563">
        <f t="shared" si="14"/>
        <v>1.4108584930218151E-2</v>
      </c>
      <c r="AG18" s="563">
        <f t="shared" si="14"/>
        <v>1.312872742138774E-2</v>
      </c>
      <c r="AH18" s="563">
        <f t="shared" si="14"/>
        <v>1.2348422091765216E-2</v>
      </c>
      <c r="AI18" s="563">
        <f t="shared" si="14"/>
        <v>1.2062861231719086E-2</v>
      </c>
      <c r="AJ18" s="563">
        <f t="shared" si="14"/>
        <v>1.4581132708880987E-2</v>
      </c>
      <c r="AK18" s="563">
        <f t="shared" si="14"/>
        <v>1.2403900613857556E-2</v>
      </c>
      <c r="AL18" s="563">
        <f t="shared" si="14"/>
        <v>1.421482445790103E-2</v>
      </c>
      <c r="AM18" s="563">
        <f t="shared" si="14"/>
        <v>1.4188930593639839E-2</v>
      </c>
      <c r="AN18" s="563">
        <f t="shared" si="14"/>
        <v>1.3783079305000799E-2</v>
      </c>
      <c r="AO18" s="563">
        <f t="shared" si="14"/>
        <v>1.2733868858688109E-2</v>
      </c>
      <c r="AP18" s="563">
        <f t="shared" si="7"/>
        <v>1.1603912182622906E-2</v>
      </c>
      <c r="AQ18" s="563">
        <f t="shared" si="7"/>
        <v>1.0525528218184721E-2</v>
      </c>
      <c r="AR18" s="563">
        <f t="shared" si="8"/>
        <v>7.3204224320602687E-3</v>
      </c>
      <c r="AS18" s="563">
        <f t="shared" si="8"/>
        <v>5.9434015883960732E-3</v>
      </c>
      <c r="AT18" s="563">
        <f t="shared" si="9"/>
        <v>5.6185552510885257E-3</v>
      </c>
      <c r="AU18" s="7">
        <f t="shared" si="9"/>
        <v>4.764102240826542E-3</v>
      </c>
      <c r="AV18" s="7">
        <f t="shared" si="11"/>
        <v>4.7403266792099231E-3</v>
      </c>
      <c r="AW18" s="7">
        <f t="shared" si="11"/>
        <v>4.4822643037306731E-3</v>
      </c>
    </row>
    <row r="19" spans="25:49" ht="14.4" thickTop="1">
      <c r="Y19" s="10" t="s">
        <v>20</v>
      </c>
      <c r="Z19" s="564">
        <f t="shared" si="5"/>
        <v>1</v>
      </c>
      <c r="AA19" s="564">
        <f t="shared" ref="AA19:AO19" si="15">AA10/AA$10</f>
        <v>1</v>
      </c>
      <c r="AB19" s="564">
        <f t="shared" si="15"/>
        <v>1</v>
      </c>
      <c r="AC19" s="564">
        <f t="shared" si="15"/>
        <v>1</v>
      </c>
      <c r="AD19" s="564">
        <f t="shared" si="15"/>
        <v>1</v>
      </c>
      <c r="AE19" s="564">
        <f t="shared" si="15"/>
        <v>1</v>
      </c>
      <c r="AF19" s="564">
        <f t="shared" si="15"/>
        <v>1</v>
      </c>
      <c r="AG19" s="564">
        <f t="shared" si="15"/>
        <v>1</v>
      </c>
      <c r="AH19" s="564">
        <f t="shared" si="15"/>
        <v>1</v>
      </c>
      <c r="AI19" s="564">
        <f t="shared" si="15"/>
        <v>1</v>
      </c>
      <c r="AJ19" s="564">
        <f t="shared" si="15"/>
        <v>1</v>
      </c>
      <c r="AK19" s="564">
        <f t="shared" si="15"/>
        <v>1</v>
      </c>
      <c r="AL19" s="564">
        <f t="shared" si="15"/>
        <v>1</v>
      </c>
      <c r="AM19" s="564">
        <f t="shared" si="15"/>
        <v>1</v>
      </c>
      <c r="AN19" s="564">
        <f t="shared" si="15"/>
        <v>1</v>
      </c>
      <c r="AO19" s="564">
        <f t="shared" si="15"/>
        <v>1</v>
      </c>
      <c r="AP19" s="564">
        <f t="shared" si="7"/>
        <v>1</v>
      </c>
      <c r="AQ19" s="564">
        <f t="shared" si="7"/>
        <v>1</v>
      </c>
      <c r="AR19" s="564">
        <f t="shared" si="8"/>
        <v>1</v>
      </c>
      <c r="AS19" s="564">
        <f t="shared" si="8"/>
        <v>1</v>
      </c>
      <c r="AT19" s="564">
        <f t="shared" si="9"/>
        <v>1</v>
      </c>
      <c r="AU19" s="564">
        <f t="shared" si="9"/>
        <v>1</v>
      </c>
      <c r="AV19" s="564">
        <f t="shared" si="11"/>
        <v>1</v>
      </c>
      <c r="AW19" s="564">
        <f t="shared" si="11"/>
        <v>1</v>
      </c>
    </row>
    <row r="21" spans="25:49">
      <c r="Y21" s="13" t="s">
        <v>382</v>
      </c>
    </row>
    <row r="22" spans="25:49" ht="21.6">
      <c r="Y22" s="14"/>
      <c r="Z22" s="296" t="s">
        <v>53</v>
      </c>
      <c r="AA22" s="14">
        <v>1990</v>
      </c>
      <c r="AB22" s="14">
        <f t="shared" ref="AB22:AP22" si="16">AA22+1</f>
        <v>1991</v>
      </c>
      <c r="AC22" s="14">
        <f t="shared" si="16"/>
        <v>1992</v>
      </c>
      <c r="AD22" s="14">
        <f t="shared" si="16"/>
        <v>1993</v>
      </c>
      <c r="AE22" s="14">
        <f t="shared" si="16"/>
        <v>1994</v>
      </c>
      <c r="AF22" s="14">
        <f t="shared" si="16"/>
        <v>1995</v>
      </c>
      <c r="AG22" s="14">
        <f t="shared" si="16"/>
        <v>1996</v>
      </c>
      <c r="AH22" s="14">
        <f t="shared" si="16"/>
        <v>1997</v>
      </c>
      <c r="AI22" s="14">
        <f t="shared" si="16"/>
        <v>1998</v>
      </c>
      <c r="AJ22" s="14">
        <f t="shared" si="16"/>
        <v>1999</v>
      </c>
      <c r="AK22" s="14">
        <f t="shared" si="16"/>
        <v>2000</v>
      </c>
      <c r="AL22" s="14">
        <f t="shared" si="16"/>
        <v>2001</v>
      </c>
      <c r="AM22" s="14">
        <f t="shared" si="16"/>
        <v>2002</v>
      </c>
      <c r="AN22" s="14">
        <f t="shared" si="16"/>
        <v>2003</v>
      </c>
      <c r="AO22" s="14">
        <f t="shared" si="16"/>
        <v>2004</v>
      </c>
      <c r="AP22" s="14">
        <f t="shared" si="16"/>
        <v>2005</v>
      </c>
      <c r="AQ22" s="14">
        <f t="shared" ref="AQ22:AW22" si="17">AP22+1</f>
        <v>2006</v>
      </c>
      <c r="AR22" s="14">
        <f t="shared" si="17"/>
        <v>2007</v>
      </c>
      <c r="AS22" s="14">
        <f t="shared" si="17"/>
        <v>2008</v>
      </c>
      <c r="AT22" s="14">
        <f t="shared" si="17"/>
        <v>2009</v>
      </c>
      <c r="AU22" s="14">
        <f t="shared" si="17"/>
        <v>2010</v>
      </c>
      <c r="AV22" s="14">
        <f t="shared" si="17"/>
        <v>2011</v>
      </c>
      <c r="AW22" s="14">
        <f t="shared" si="17"/>
        <v>2012</v>
      </c>
    </row>
    <row r="23" spans="25:49">
      <c r="Y23" s="8" t="s">
        <v>17</v>
      </c>
      <c r="Z23" s="12"/>
      <c r="AA23" s="21">
        <f t="shared" ref="AA23:AP23" si="18">AA5/$Z5-1</f>
        <v>-0.19180362626962988</v>
      </c>
      <c r="AB23" s="21">
        <f t="shared" si="18"/>
        <v>-0.20160418499344757</v>
      </c>
      <c r="AC23" s="21">
        <f t="shared" si="18"/>
        <v>-0.20745276034868909</v>
      </c>
      <c r="AD23" s="21">
        <f t="shared" si="18"/>
        <v>-0.21505352777635578</v>
      </c>
      <c r="AE23" s="21">
        <f t="shared" si="18"/>
        <v>-0.23056243969398571</v>
      </c>
      <c r="AF23" s="21">
        <f t="shared" si="18"/>
        <v>-0.24956743574251594</v>
      </c>
      <c r="AG23" s="21">
        <f t="shared" si="18"/>
        <v>-0.26638543062046338</v>
      </c>
      <c r="AH23" s="21">
        <f t="shared" si="18"/>
        <v>-0.27780940418562516</v>
      </c>
      <c r="AI23" s="21">
        <f t="shared" si="18"/>
        <v>-0.28640591552827055</v>
      </c>
      <c r="AJ23" s="21">
        <f t="shared" si="18"/>
        <v>-0.29012128633289258</v>
      </c>
      <c r="AK23" s="21">
        <f t="shared" si="18"/>
        <v>-0.29125472479430614</v>
      </c>
      <c r="AL23" s="21">
        <f t="shared" si="18"/>
        <v>-0.29041554894242627</v>
      </c>
      <c r="AM23" s="21">
        <f t="shared" si="18"/>
        <v>-0.28810393850278326</v>
      </c>
      <c r="AN23" s="21">
        <f t="shared" si="18"/>
        <v>-0.28752189137002737</v>
      </c>
      <c r="AO23" s="21">
        <f t="shared" si="18"/>
        <v>-0.28677387957794176</v>
      </c>
      <c r="AP23" s="21">
        <f t="shared" si="18"/>
        <v>-0.28788536049936653</v>
      </c>
      <c r="AQ23" s="21">
        <f t="shared" ref="AQ23:AR28" si="19">AQ5/$Z5-1</f>
        <v>-0.28042942356621925</v>
      </c>
      <c r="AR23" s="21">
        <f t="shared" si="19"/>
        <v>-0.28765647484565837</v>
      </c>
      <c r="AS23" s="21">
        <f t="shared" ref="AS23:AT28" si="20">AS5/$Z5-1</f>
        <v>-0.29660868381340622</v>
      </c>
      <c r="AT23" s="21">
        <f t="shared" si="20"/>
        <v>-0.30706855312901149</v>
      </c>
      <c r="AU23" s="21">
        <f t="shared" ref="AU23:AU28" si="21">AU5/$Z5-1</f>
        <v>-0.30614222143898084</v>
      </c>
      <c r="AV23" s="21">
        <f t="shared" ref="AV23:AW28" si="22">AV5/$Z5-1</f>
        <v>-0.30635860668601178</v>
      </c>
      <c r="AW23" s="21">
        <f t="shared" si="22"/>
        <v>-0.3110691629022827</v>
      </c>
    </row>
    <row r="24" spans="25:49">
      <c r="Y24" s="8" t="s">
        <v>57</v>
      </c>
      <c r="Z24" s="12"/>
      <c r="AA24" s="21">
        <f t="shared" ref="AA24:AP24" si="23">AA6/$Z6-1</f>
        <v>-2.3476408220099554E-2</v>
      </c>
      <c r="AB24" s="21">
        <f t="shared" si="23"/>
        <v>1.6682163768594993E-2</v>
      </c>
      <c r="AC24" s="21">
        <f t="shared" si="23"/>
        <v>4.5941353025765519E-2</v>
      </c>
      <c r="AD24" s="21">
        <f t="shared" si="23"/>
        <v>5.5551178087004827E-2</v>
      </c>
      <c r="AE24" s="21">
        <f t="shared" si="23"/>
        <v>9.9720833468359249E-2</v>
      </c>
      <c r="AF24" s="21">
        <f t="shared" si="23"/>
        <v>0.19652072432445378</v>
      </c>
      <c r="AG24" s="21">
        <f t="shared" si="23"/>
        <v>0.22140754284339104</v>
      </c>
      <c r="AH24" s="21">
        <f t="shared" si="23"/>
        <v>0.25303617785392962</v>
      </c>
      <c r="AI24" s="21">
        <f t="shared" si="23"/>
        <v>0.22992883492655292</v>
      </c>
      <c r="AJ24" s="21">
        <f t="shared" si="23"/>
        <v>0.26036423426036848</v>
      </c>
      <c r="AK24" s="21">
        <f t="shared" si="23"/>
        <v>0.26011685100534576</v>
      </c>
      <c r="AL24" s="21">
        <f t="shared" si="23"/>
        <v>0.25550551661491872</v>
      </c>
      <c r="AM24" s="21">
        <f t="shared" si="23"/>
        <v>0.22580926468278339</v>
      </c>
      <c r="AN24" s="21">
        <f t="shared" si="23"/>
        <v>0.17950624891880462</v>
      </c>
      <c r="AO24" s="21">
        <f t="shared" si="23"/>
        <v>0.13585457600798634</v>
      </c>
      <c r="AP24" s="21">
        <f t="shared" si="23"/>
        <v>0.12582337194903337</v>
      </c>
      <c r="AQ24" s="21">
        <f t="shared" si="19"/>
        <v>9.0819172611810162E-2</v>
      </c>
      <c r="AR24" s="21">
        <f t="shared" si="19"/>
        <v>8.5990379364935032E-2</v>
      </c>
      <c r="AS24" s="21">
        <f t="shared" si="20"/>
        <v>3.8890345345430566E-2</v>
      </c>
      <c r="AT24" s="21">
        <f t="shared" si="20"/>
        <v>-9.2509883136234761E-3</v>
      </c>
      <c r="AU24" s="21">
        <f t="shared" si="21"/>
        <v>-2.3253041068987845E-2</v>
      </c>
      <c r="AV24" s="21">
        <f t="shared" si="22"/>
        <v>-2.1769450927176304E-2</v>
      </c>
      <c r="AW24" s="21">
        <f t="shared" si="22"/>
        <v>-2.757404095597582E-2</v>
      </c>
    </row>
    <row r="25" spans="25:49">
      <c r="Y25" s="8" t="s">
        <v>18</v>
      </c>
      <c r="Z25" s="12"/>
      <c r="AA25" s="21">
        <f t="shared" ref="AA25:AP25" si="24">AA7/$Z7-1</f>
        <v>-1.4616180360289555E-3</v>
      </c>
      <c r="AB25" s="21">
        <f t="shared" si="24"/>
        <v>2.3329387811407587E-2</v>
      </c>
      <c r="AC25" s="21">
        <f t="shared" si="24"/>
        <v>6.4184144467906767E-2</v>
      </c>
      <c r="AD25" s="21">
        <f t="shared" si="24"/>
        <v>7.3345963536400216E-2</v>
      </c>
      <c r="AE25" s="21">
        <f t="shared" si="24"/>
        <v>0.12243736898009816</v>
      </c>
      <c r="AF25" s="21">
        <f t="shared" si="24"/>
        <v>0.17876353061832284</v>
      </c>
      <c r="AG25" s="21">
        <f t="shared" si="24"/>
        <v>0.22067556853759296</v>
      </c>
      <c r="AH25" s="21">
        <f t="shared" si="24"/>
        <v>0.25294221137246531</v>
      </c>
      <c r="AI25" s="21">
        <f t="shared" si="24"/>
        <v>0.25548878468874925</v>
      </c>
      <c r="AJ25" s="21">
        <f t="shared" si="24"/>
        <v>0.27153975401682073</v>
      </c>
      <c r="AK25" s="21">
        <f t="shared" si="24"/>
        <v>0.26466535287380921</v>
      </c>
      <c r="AL25" s="21">
        <f t="shared" si="24"/>
        <v>0.25600438490342214</v>
      </c>
      <c r="AM25" s="21">
        <f t="shared" si="24"/>
        <v>0.16825338788362676</v>
      </c>
      <c r="AN25" s="21">
        <f t="shared" si="24"/>
        <v>0.17479933126602987</v>
      </c>
      <c r="AO25" s="21">
        <f t="shared" si="24"/>
        <v>0.17130227566075273</v>
      </c>
      <c r="AP25" s="21">
        <f t="shared" si="24"/>
        <v>0.19077314684223423</v>
      </c>
      <c r="AQ25" s="21">
        <f t="shared" si="19"/>
        <v>0.15550655695078164</v>
      </c>
      <c r="AR25" s="21">
        <f t="shared" si="19"/>
        <v>9.589743728349398E-2</v>
      </c>
      <c r="AS25" s="21">
        <f t="shared" si="20"/>
        <v>7.6438669820574789E-2</v>
      </c>
      <c r="AT25" s="21">
        <f t="shared" si="20"/>
        <v>4.5290788205909482E-2</v>
      </c>
      <c r="AU25" s="21">
        <f t="shared" si="21"/>
        <v>1.5899853393844587E-2</v>
      </c>
      <c r="AV25" s="21">
        <f t="shared" si="22"/>
        <v>1.8676684383402087E-2</v>
      </c>
      <c r="AW25" s="21">
        <f t="shared" si="22"/>
        <v>2.0445683806218584E-2</v>
      </c>
    </row>
    <row r="26" spans="25:49">
      <c r="Y26" s="8" t="s">
        <v>19</v>
      </c>
      <c r="Z26" s="12"/>
      <c r="AA26" s="21">
        <f t="shared" ref="AA26:AP26" si="25">AA8/$Z8-1</f>
        <v>0</v>
      </c>
      <c r="AB26" s="21">
        <f t="shared" si="25"/>
        <v>-8.7964731999993662E-2</v>
      </c>
      <c r="AC26" s="21">
        <f t="shared" si="25"/>
        <v>-9.8529622529593519E-2</v>
      </c>
      <c r="AD26" s="21">
        <f t="shared" si="25"/>
        <v>-0.1166211819642835</v>
      </c>
      <c r="AE26" s="21">
        <f t="shared" si="25"/>
        <v>3.7686217726440319E-3</v>
      </c>
      <c r="AF26" s="21">
        <f t="shared" si="25"/>
        <v>-6.5611517568114897E-3</v>
      </c>
      <c r="AG26" s="21">
        <f t="shared" si="25"/>
        <v>0.1152929021590039</v>
      </c>
      <c r="AH26" s="21">
        <f t="shared" si="25"/>
        <v>0.1845323462869175</v>
      </c>
      <c r="AI26" s="21">
        <f t="shared" si="25"/>
        <v>3.7610695296092622E-2</v>
      </c>
      <c r="AJ26" s="21">
        <f t="shared" si="25"/>
        <v>-0.75796832370593581</v>
      </c>
      <c r="AK26" s="21">
        <f t="shared" si="25"/>
        <v>-0.43267002566277679</v>
      </c>
      <c r="AL26" s="21">
        <f t="shared" si="25"/>
        <v>-0.82884997227149348</v>
      </c>
      <c r="AM26" s="21">
        <f t="shared" si="25"/>
        <v>-0.85015328660222333</v>
      </c>
      <c r="AN26" s="21">
        <f t="shared" si="25"/>
        <v>-0.8476404106651021</v>
      </c>
      <c r="AO26" s="21">
        <f t="shared" si="25"/>
        <v>-0.79949030467930848</v>
      </c>
      <c r="AP26" s="21">
        <f t="shared" si="25"/>
        <v>-0.84275449899192179</v>
      </c>
      <c r="AQ26" s="21">
        <f t="shared" si="19"/>
        <v>-0.80346747824485276</v>
      </c>
      <c r="AR26" s="21">
        <f t="shared" si="19"/>
        <v>-0.89594944052188619</v>
      </c>
      <c r="AS26" s="21">
        <f t="shared" si="20"/>
        <v>-0.84732553835935742</v>
      </c>
      <c r="AT26" s="21">
        <f t="shared" si="20"/>
        <v>-0.81135768382695772</v>
      </c>
      <c r="AU26" s="21">
        <f t="shared" si="21"/>
        <v>-0.86963269173903857</v>
      </c>
      <c r="AV26" s="21">
        <f t="shared" si="22"/>
        <v>-0.90473344621419249</v>
      </c>
      <c r="AW26" s="21">
        <f t="shared" si="22"/>
        <v>-0.92363256855685483</v>
      </c>
    </row>
    <row r="27" spans="25:49" ht="14.4" thickBot="1">
      <c r="Y27" s="9" t="s">
        <v>488</v>
      </c>
      <c r="Z27" s="25"/>
      <c r="AA27" s="22">
        <f t="shared" ref="AA27:AP27" si="26">AA9/$Z9-1</f>
        <v>0</v>
      </c>
      <c r="AB27" s="22">
        <f t="shared" si="26"/>
        <v>0.2430698789456065</v>
      </c>
      <c r="AC27" s="22">
        <f t="shared" si="26"/>
        <v>0.43871688822176402</v>
      </c>
      <c r="AD27" s="22">
        <f t="shared" si="26"/>
        <v>0.43402481561072537</v>
      </c>
      <c r="AE27" s="22">
        <f t="shared" si="26"/>
        <v>0.52582205760072576</v>
      </c>
      <c r="AF27" s="22">
        <f t="shared" si="26"/>
        <v>0.52428539032212806</v>
      </c>
      <c r="AG27" s="22">
        <f t="shared" si="26"/>
        <v>0.46632614494130853</v>
      </c>
      <c r="AH27" s="22">
        <f t="shared" si="26"/>
        <v>0.40941762145934812</v>
      </c>
      <c r="AI27" s="22">
        <f t="shared" si="26"/>
        <v>0.31345312786842761</v>
      </c>
      <c r="AJ27" s="22">
        <f t="shared" si="26"/>
        <v>0.26287485286653789</v>
      </c>
      <c r="AK27" s="22">
        <f t="shared" si="26"/>
        <v>0.1878438063561656</v>
      </c>
      <c r="AL27" s="22">
        <f t="shared" si="26"/>
        <v>0.19693746422902092</v>
      </c>
      <c r="AM27" s="22">
        <f t="shared" si="26"/>
        <v>0.16365668498860719</v>
      </c>
      <c r="AN27" s="22">
        <f t="shared" si="26"/>
        <v>0.11761713983348265</v>
      </c>
      <c r="AO27" s="22">
        <f t="shared" si="26"/>
        <v>3.6484779110828036E-2</v>
      </c>
      <c r="AP27" s="22">
        <f t="shared" si="26"/>
        <v>-7.1964191224906271E-2</v>
      </c>
      <c r="AQ27" s="22">
        <f t="shared" si="19"/>
        <v>-0.15582018941071019</v>
      </c>
      <c r="AR27" s="22">
        <f t="shared" si="19"/>
        <v>-0.44281605887498254</v>
      </c>
      <c r="AS27" s="22">
        <f t="shared" si="20"/>
        <v>-0.55026785849270543</v>
      </c>
      <c r="AT27" s="22">
        <f t="shared" si="20"/>
        <v>-0.58025112577346305</v>
      </c>
      <c r="AU27" s="22">
        <f t="shared" si="21"/>
        <v>-0.65530715527574701</v>
      </c>
      <c r="AV27" s="22">
        <f t="shared" si="22"/>
        <v>-0.66159219463732277</v>
      </c>
      <c r="AW27" s="22">
        <f t="shared" si="22"/>
        <v>-0.68411233977300956</v>
      </c>
    </row>
    <row r="28" spans="25:49" ht="14.4" thickTop="1">
      <c r="Y28" s="10" t="s">
        <v>20</v>
      </c>
      <c r="Z28" s="26"/>
      <c r="AA28" s="23">
        <f t="shared" ref="AA28:AP28" si="27">AA10/$Z10-1</f>
        <v>-8.9030871605126571E-2</v>
      </c>
      <c r="AB28" s="23">
        <f t="shared" si="27"/>
        <v>-0.10298890162979102</v>
      </c>
      <c r="AC28" s="23">
        <f t="shared" si="27"/>
        <v>-9.6619626041169582E-2</v>
      </c>
      <c r="AD28" s="23">
        <f t="shared" si="27"/>
        <v>-0.1017513442317235</v>
      </c>
      <c r="AE28" s="23">
        <f t="shared" si="27"/>
        <v>-6.3561727968926784E-2</v>
      </c>
      <c r="AF28" s="23">
        <f t="shared" si="27"/>
        <v>-4.9587995647922711E-2</v>
      </c>
      <c r="AG28" s="23">
        <f t="shared" si="27"/>
        <v>-1.7489886551929068E-2</v>
      </c>
      <c r="AH28" s="23">
        <f t="shared" si="27"/>
        <v>4.0545622338337139E-3</v>
      </c>
      <c r="AI28" s="23">
        <f t="shared" si="27"/>
        <v>-4.2159204658624438E-2</v>
      </c>
      <c r="AJ28" s="23">
        <f t="shared" si="27"/>
        <v>-0.23809971577820066</v>
      </c>
      <c r="AK28" s="23">
        <f t="shared" si="27"/>
        <v>-0.157577141489053</v>
      </c>
      <c r="AL28" s="23">
        <f t="shared" si="27"/>
        <v>-0.2592715206204329</v>
      </c>
      <c r="AM28" s="23">
        <f t="shared" si="27"/>
        <v>-0.27855324003098192</v>
      </c>
      <c r="AN28" s="23">
        <f t="shared" si="27"/>
        <v>-0.28669399300997445</v>
      </c>
      <c r="AO28" s="23">
        <f t="shared" si="27"/>
        <v>-0.28396930731528369</v>
      </c>
      <c r="AP28" s="23">
        <f t="shared" si="27"/>
        <v>-0.29645904580730986</v>
      </c>
      <c r="AQ28" s="23">
        <f t="shared" si="19"/>
        <v>-0.29446243106007086</v>
      </c>
      <c r="AR28" s="23">
        <f t="shared" si="19"/>
        <v>-0.33043687043451131</v>
      </c>
      <c r="AS28" s="23">
        <f t="shared" si="20"/>
        <v>-0.33434693854528841</v>
      </c>
      <c r="AT28" s="23">
        <f t="shared" si="20"/>
        <v>-0.34280542926940782</v>
      </c>
      <c r="AU28" s="23">
        <f t="shared" si="21"/>
        <v>-0.36352657077179573</v>
      </c>
      <c r="AV28" s="23">
        <f t="shared" si="22"/>
        <v>-0.37199777526746525</v>
      </c>
      <c r="AW28" s="23">
        <f t="shared" si="22"/>
        <v>-0.3800391256541229</v>
      </c>
    </row>
    <row r="30" spans="25:49">
      <c r="Y30" s="13" t="s">
        <v>195</v>
      </c>
    </row>
    <row r="31" spans="25:49" ht="21.6">
      <c r="Y31" s="14"/>
      <c r="Z31" s="296" t="s">
        <v>53</v>
      </c>
      <c r="AA31" s="14">
        <v>1990</v>
      </c>
      <c r="AB31" s="14">
        <f t="shared" ref="AB31:AP31" si="28">AA31+1</f>
        <v>1991</v>
      </c>
      <c r="AC31" s="14">
        <f t="shared" si="28"/>
        <v>1992</v>
      </c>
      <c r="AD31" s="14">
        <f t="shared" si="28"/>
        <v>1993</v>
      </c>
      <c r="AE31" s="14">
        <f t="shared" si="28"/>
        <v>1994</v>
      </c>
      <c r="AF31" s="14">
        <f t="shared" si="28"/>
        <v>1995</v>
      </c>
      <c r="AG31" s="14">
        <f t="shared" si="28"/>
        <v>1996</v>
      </c>
      <c r="AH31" s="14">
        <f t="shared" si="28"/>
        <v>1997</v>
      </c>
      <c r="AI31" s="14">
        <f t="shared" si="28"/>
        <v>1998</v>
      </c>
      <c r="AJ31" s="14">
        <f t="shared" si="28"/>
        <v>1999</v>
      </c>
      <c r="AK31" s="14">
        <f t="shared" si="28"/>
        <v>2000</v>
      </c>
      <c r="AL31" s="14">
        <f t="shared" si="28"/>
        <v>2001</v>
      </c>
      <c r="AM31" s="14">
        <f t="shared" si="28"/>
        <v>2002</v>
      </c>
      <c r="AN31" s="14">
        <f t="shared" si="28"/>
        <v>2003</v>
      </c>
      <c r="AO31" s="14">
        <f t="shared" si="28"/>
        <v>2004</v>
      </c>
      <c r="AP31" s="14">
        <f t="shared" si="28"/>
        <v>2005</v>
      </c>
      <c r="AQ31" s="14">
        <f t="shared" ref="AQ31:AW31" si="29">AP31+1</f>
        <v>2006</v>
      </c>
      <c r="AR31" s="14">
        <f t="shared" si="29"/>
        <v>2007</v>
      </c>
      <c r="AS31" s="14">
        <f t="shared" si="29"/>
        <v>2008</v>
      </c>
      <c r="AT31" s="14">
        <f t="shared" si="29"/>
        <v>2009</v>
      </c>
      <c r="AU31" s="14">
        <f t="shared" si="29"/>
        <v>2010</v>
      </c>
      <c r="AV31" s="14">
        <f t="shared" si="29"/>
        <v>2011</v>
      </c>
      <c r="AW31" s="14">
        <f t="shared" si="29"/>
        <v>2012</v>
      </c>
    </row>
    <row r="32" spans="25:49">
      <c r="Y32" s="8" t="s">
        <v>17</v>
      </c>
      <c r="Z32" s="12"/>
      <c r="AA32" s="12"/>
      <c r="AB32" s="21">
        <f t="shared" ref="AB32:AW32" si="30">AB5/AA5-1</f>
        <v>-1.2126457185871131E-2</v>
      </c>
      <c r="AC32" s="21">
        <f t="shared" si="30"/>
        <v>-7.3254083316977026E-3</v>
      </c>
      <c r="AD32" s="21">
        <f t="shared" si="30"/>
        <v>-9.5903020632697178E-3</v>
      </c>
      <c r="AE32" s="21">
        <f t="shared" si="30"/>
        <v>-1.9757922949440454E-2</v>
      </c>
      <c r="AF32" s="21">
        <f t="shared" si="30"/>
        <v>-2.4699854840686153E-2</v>
      </c>
      <c r="AG32" s="21">
        <f t="shared" si="30"/>
        <v>-2.2411067534879647E-2</v>
      </c>
      <c r="AH32" s="21">
        <f t="shared" si="30"/>
        <v>-1.5572173784421661E-2</v>
      </c>
      <c r="AI32" s="21">
        <f t="shared" si="30"/>
        <v>-1.1903383113084698E-2</v>
      </c>
      <c r="AJ32" s="21">
        <f t="shared" si="30"/>
        <v>-5.2065605439716167E-3</v>
      </c>
      <c r="AK32" s="21">
        <f t="shared" si="30"/>
        <v>-1.5966649507750397E-3</v>
      </c>
      <c r="AL32" s="21">
        <f t="shared" si="30"/>
        <v>1.1840302591594742E-3</v>
      </c>
      <c r="AM32" s="21">
        <f t="shared" si="30"/>
        <v>3.2576960165879854E-3</v>
      </c>
      <c r="AN32" s="21">
        <f t="shared" si="30"/>
        <v>8.1760128231600504E-4</v>
      </c>
      <c r="AO32" s="21">
        <f t="shared" si="30"/>
        <v>1.0498733687747119E-3</v>
      </c>
      <c r="AP32" s="21">
        <f t="shared" si="30"/>
        <v>-1.55838504732142E-3</v>
      </c>
      <c r="AQ32" s="21">
        <f t="shared" si="30"/>
        <v>1.0470135733167574E-2</v>
      </c>
      <c r="AR32" s="21">
        <f t="shared" si="30"/>
        <v>-1.0043561418612623E-2</v>
      </c>
      <c r="AS32" s="21">
        <f t="shared" si="30"/>
        <v>-1.2567263759164837E-2</v>
      </c>
      <c r="AT32" s="21">
        <f t="shared" si="30"/>
        <v>-1.4870626171947787E-2</v>
      </c>
      <c r="AU32" s="21">
        <f t="shared" si="30"/>
        <v>1.3368302076830485E-3</v>
      </c>
      <c r="AV32" s="21">
        <f t="shared" si="30"/>
        <v>-3.1185821319135165E-4</v>
      </c>
      <c r="AW32" s="21">
        <f t="shared" si="30"/>
        <v>-6.7910540830983246E-3</v>
      </c>
    </row>
    <row r="33" spans="25:49">
      <c r="Y33" s="8" t="s">
        <v>57</v>
      </c>
      <c r="Z33" s="12"/>
      <c r="AA33" s="12"/>
      <c r="AB33" s="21">
        <f t="shared" ref="AB33:AW33" si="31">AB6/AA6-1</f>
        <v>4.1124016180190681E-2</v>
      </c>
      <c r="AC33" s="21">
        <f t="shared" si="31"/>
        <v>2.8779091735723794E-2</v>
      </c>
      <c r="AD33" s="21">
        <f t="shared" si="31"/>
        <v>9.187728387867411E-3</v>
      </c>
      <c r="AE33" s="21">
        <f t="shared" si="31"/>
        <v>4.1845110211902847E-2</v>
      </c>
      <c r="AF33" s="21">
        <f t="shared" si="31"/>
        <v>8.8022239744973918E-2</v>
      </c>
      <c r="AG33" s="21">
        <f t="shared" si="31"/>
        <v>2.0799320908535313E-2</v>
      </c>
      <c r="AH33" s="21">
        <f t="shared" si="31"/>
        <v>2.5895234719861104E-2</v>
      </c>
      <c r="AI33" s="21">
        <f t="shared" si="31"/>
        <v>-1.8441082018040622E-2</v>
      </c>
      <c r="AJ33" s="21">
        <f t="shared" si="31"/>
        <v>2.4745658829628869E-2</v>
      </c>
      <c r="AK33" s="21">
        <f t="shared" si="31"/>
        <v>-1.9627917731879219E-4</v>
      </c>
      <c r="AL33" s="21">
        <f t="shared" si="31"/>
        <v>-3.6594498254254315E-3</v>
      </c>
      <c r="AM33" s="21">
        <f t="shared" si="31"/>
        <v>-2.365282473007535E-2</v>
      </c>
      <c r="AN33" s="21">
        <f t="shared" si="31"/>
        <v>-3.7773426174879665E-2</v>
      </c>
      <c r="AO33" s="21">
        <f t="shared" si="31"/>
        <v>-3.700842869703469E-2</v>
      </c>
      <c r="AP33" s="21">
        <f t="shared" si="31"/>
        <v>-8.8314158087102745E-3</v>
      </c>
      <c r="AQ33" s="21">
        <f t="shared" si="31"/>
        <v>-3.1092087985901129E-2</v>
      </c>
      <c r="AR33" s="21">
        <f t="shared" si="31"/>
        <v>-4.4267586856888697E-3</v>
      </c>
      <c r="AS33" s="21">
        <f t="shared" si="31"/>
        <v>-4.3370581281804266E-2</v>
      </c>
      <c r="AT33" s="21">
        <f t="shared" si="31"/>
        <v>-4.6339186685816269E-2</v>
      </c>
      <c r="AU33" s="21">
        <f t="shared" si="31"/>
        <v>-1.4132795077464788E-2</v>
      </c>
      <c r="AV33" s="21">
        <f t="shared" si="31"/>
        <v>1.5189094045762186E-3</v>
      </c>
      <c r="AW33" s="21">
        <f t="shared" si="31"/>
        <v>-5.9337648311036384E-3</v>
      </c>
    </row>
    <row r="34" spans="25:49">
      <c r="Y34" s="8" t="s">
        <v>18</v>
      </c>
      <c r="Z34" s="12"/>
      <c r="AA34" s="12"/>
      <c r="AB34" s="21">
        <f t="shared" ref="AB34:AW34" si="32">AB7/AA7-1</f>
        <v>2.4827293867939693E-2</v>
      </c>
      <c r="AC34" s="21">
        <f t="shared" si="32"/>
        <v>3.992336890067727E-2</v>
      </c>
      <c r="AD34" s="21">
        <f t="shared" si="32"/>
        <v>8.6092422219599118E-3</v>
      </c>
      <c r="AE34" s="21">
        <f t="shared" si="32"/>
        <v>4.573679606708958E-2</v>
      </c>
      <c r="AF34" s="21">
        <f t="shared" si="32"/>
        <v>5.018200854218291E-2</v>
      </c>
      <c r="AG34" s="21">
        <f t="shared" si="32"/>
        <v>3.5555933680171625E-2</v>
      </c>
      <c r="AH34" s="21">
        <f t="shared" si="32"/>
        <v>2.6433430525302448E-2</v>
      </c>
      <c r="AI34" s="21">
        <f t="shared" si="32"/>
        <v>2.0324746769402324E-3</v>
      </c>
      <c r="AJ34" s="21">
        <f t="shared" si="32"/>
        <v>1.2784637763252338E-2</v>
      </c>
      <c r="AK34" s="21">
        <f t="shared" si="32"/>
        <v>-5.4063595898556915E-3</v>
      </c>
      <c r="AL34" s="21">
        <f t="shared" si="32"/>
        <v>-6.8484267009498723E-3</v>
      </c>
      <c r="AM34" s="21">
        <f t="shared" si="32"/>
        <v>-6.9865199576148673E-2</v>
      </c>
      <c r="AN34" s="21">
        <f t="shared" si="32"/>
        <v>5.6031880157965119E-3</v>
      </c>
      <c r="AO34" s="21">
        <f t="shared" si="32"/>
        <v>-2.9767259073161245E-3</v>
      </c>
      <c r="AP34" s="21">
        <f t="shared" si="32"/>
        <v>1.6623267610828885E-2</v>
      </c>
      <c r="AQ34" s="21">
        <f t="shared" si="32"/>
        <v>-2.9616547857981734E-2</v>
      </c>
      <c r="AR34" s="21">
        <f t="shared" si="32"/>
        <v>-5.1587002521723213E-2</v>
      </c>
      <c r="AS34" s="21">
        <f t="shared" si="32"/>
        <v>-1.7756011466870003E-2</v>
      </c>
      <c r="AT34" s="21">
        <f t="shared" si="32"/>
        <v>-2.8936048553381277E-2</v>
      </c>
      <c r="AU34" s="21">
        <f t="shared" si="32"/>
        <v>-2.8117472327973236E-2</v>
      </c>
      <c r="AV34" s="21">
        <f t="shared" si="32"/>
        <v>2.733370794651524E-3</v>
      </c>
      <c r="AW34" s="21">
        <f t="shared" si="32"/>
        <v>1.7365661253816445E-3</v>
      </c>
    </row>
    <row r="35" spans="25:49">
      <c r="Y35" s="8" t="s">
        <v>19</v>
      </c>
      <c r="Z35" s="12"/>
      <c r="AA35" s="12"/>
      <c r="AB35" s="21">
        <f t="shared" ref="AB35:AW35" si="33">AB8/AA8-1</f>
        <v>-8.7964731999993662E-2</v>
      </c>
      <c r="AC35" s="21">
        <f t="shared" si="33"/>
        <v>-1.1583861831097275E-2</v>
      </c>
      <c r="AD35" s="21">
        <f t="shared" si="33"/>
        <v>-2.0068945011211925E-2</v>
      </c>
      <c r="AE35" s="21">
        <f t="shared" si="33"/>
        <v>0.13628332633628992</v>
      </c>
      <c r="AF35" s="21">
        <f t="shared" si="33"/>
        <v>-1.0290990677924605E-2</v>
      </c>
      <c r="AG35" s="21">
        <f t="shared" si="33"/>
        <v>0.12265883716074111</v>
      </c>
      <c r="AH35" s="21">
        <f t="shared" si="33"/>
        <v>6.20818477315499E-2</v>
      </c>
      <c r="AI35" s="21">
        <f t="shared" si="33"/>
        <v>-0.12403346472670962</v>
      </c>
      <c r="AJ35" s="21">
        <f t="shared" si="33"/>
        <v>-0.76674134394403293</v>
      </c>
      <c r="AK35" s="21">
        <f t="shared" si="33"/>
        <v>1.3440319177392612</v>
      </c>
      <c r="AL35" s="21">
        <f t="shared" si="33"/>
        <v>-0.69832366440985139</v>
      </c>
      <c r="AM35" s="21">
        <f t="shared" si="33"/>
        <v>-0.12447157977983536</v>
      </c>
      <c r="AN35" s="21">
        <f t="shared" si="33"/>
        <v>1.6769643325113659E-2</v>
      </c>
      <c r="AO35" s="21">
        <f t="shared" si="33"/>
        <v>0.31602937626693173</v>
      </c>
      <c r="AP35" s="21">
        <f t="shared" si="33"/>
        <v>-0.21577108400378031</v>
      </c>
      <c r="AQ35" s="21">
        <f t="shared" si="33"/>
        <v>0.24984511795380859</v>
      </c>
      <c r="AR35" s="21">
        <f t="shared" si="33"/>
        <v>-0.47056823700788508</v>
      </c>
      <c r="AS35" s="21">
        <f t="shared" si="33"/>
        <v>0.46731033842020331</v>
      </c>
      <c r="AT35" s="21">
        <f t="shared" si="33"/>
        <v>0.23558527173365063</v>
      </c>
      <c r="AU35" s="21">
        <f t="shared" si="33"/>
        <v>-0.30891800468896347</v>
      </c>
      <c r="AV35" s="21">
        <f t="shared" si="33"/>
        <v>-0.26924506567928363</v>
      </c>
      <c r="AW35" s="21">
        <f t="shared" si="33"/>
        <v>-0.19838150527785625</v>
      </c>
    </row>
    <row r="36" spans="25:49" ht="14.4" thickBot="1">
      <c r="Y36" s="9" t="s">
        <v>488</v>
      </c>
      <c r="Z36" s="25"/>
      <c r="AA36" s="25"/>
      <c r="AB36" s="22">
        <f t="shared" ref="AB36:AW36" si="34">AB9/AA9-1</f>
        <v>0.2430698789456065</v>
      </c>
      <c r="AC36" s="22">
        <f t="shared" si="34"/>
        <v>0.15739019389811681</v>
      </c>
      <c r="AD36" s="22">
        <f t="shared" si="34"/>
        <v>-3.2612897293768928E-3</v>
      </c>
      <c r="AE36" s="22">
        <f t="shared" si="34"/>
        <v>6.4013705335291382E-2</v>
      </c>
      <c r="AF36" s="22">
        <f t="shared" si="34"/>
        <v>-1.0071077888428315E-3</v>
      </c>
      <c r="AG36" s="22">
        <f t="shared" si="34"/>
        <v>-3.8023880402455967E-2</v>
      </c>
      <c r="AH36" s="22">
        <f t="shared" si="34"/>
        <v>-3.8810276743881045E-2</v>
      </c>
      <c r="AI36" s="22">
        <f t="shared" si="34"/>
        <v>-6.8088047240076555E-2</v>
      </c>
      <c r="AJ36" s="22">
        <f t="shared" si="34"/>
        <v>-3.8507864444292883E-2</v>
      </c>
      <c r="AK36" s="22">
        <f t="shared" si="34"/>
        <v>-5.9412891419971636E-2</v>
      </c>
      <c r="AL36" s="22">
        <f t="shared" si="34"/>
        <v>7.655600697831666E-3</v>
      </c>
      <c r="AM36" s="22">
        <f t="shared" si="34"/>
        <v>-2.7804944063515191E-2</v>
      </c>
      <c r="AN36" s="22">
        <f t="shared" si="34"/>
        <v>-3.9564543175872435E-2</v>
      </c>
      <c r="AO36" s="22">
        <f t="shared" si="34"/>
        <v>-7.2594055541008395E-2</v>
      </c>
      <c r="AP36" s="22">
        <f t="shared" si="34"/>
        <v>-0.10463151270660198</v>
      </c>
      <c r="AQ36" s="22">
        <f t="shared" si="34"/>
        <v>-9.0358580340218486E-2</v>
      </c>
      <c r="AR36" s="22">
        <f t="shared" si="34"/>
        <v>-0.33997007019621972</v>
      </c>
      <c r="AS36" s="22">
        <f t="shared" si="34"/>
        <v>-0.19284798373902445</v>
      </c>
      <c r="AT36" s="22">
        <f t="shared" si="34"/>
        <v>-6.6669167074133395E-2</v>
      </c>
      <c r="AU36" s="22">
        <f t="shared" si="34"/>
        <v>-0.17881174700131885</v>
      </c>
      <c r="AV36" s="22">
        <f t="shared" si="34"/>
        <v>-1.8233738987543213E-2</v>
      </c>
      <c r="AW36" s="22">
        <f t="shared" si="34"/>
        <v>-6.6547357297363607E-2</v>
      </c>
    </row>
    <row r="37" spans="25:49" ht="14.4" thickTop="1">
      <c r="Y37" s="10" t="s">
        <v>20</v>
      </c>
      <c r="Z37" s="26"/>
      <c r="AA37" s="26"/>
      <c r="AB37" s="23">
        <f t="shared" ref="AB37:AW37" si="35">AB10/AA10-1</f>
        <v>-1.5322176778107099E-2</v>
      </c>
      <c r="AC37" s="23">
        <f t="shared" si="35"/>
        <v>7.1005538283683833E-3</v>
      </c>
      <c r="AD37" s="23">
        <f t="shared" si="35"/>
        <v>-5.6805730326701109E-3</v>
      </c>
      <c r="AE37" s="23">
        <f t="shared" si="35"/>
        <v>4.2515639759163282E-2</v>
      </c>
      <c r="AF37" s="23">
        <f t="shared" si="35"/>
        <v>1.4922214029864378E-2</v>
      </c>
      <c r="AG37" s="23">
        <f t="shared" si="35"/>
        <v>3.3772836358349378E-2</v>
      </c>
      <c r="AH37" s="23">
        <f t="shared" si="35"/>
        <v>2.1927966430954626E-2</v>
      </c>
      <c r="AI37" s="23">
        <f t="shared" si="35"/>
        <v>-4.6027146960660237E-2</v>
      </c>
      <c r="AJ37" s="23">
        <f t="shared" si="35"/>
        <v>-0.20456480040583658</v>
      </c>
      <c r="AK37" s="23">
        <f t="shared" si="35"/>
        <v>0.1056864998697209</v>
      </c>
      <c r="AL37" s="23">
        <f t="shared" si="35"/>
        <v>-0.12071654763871587</v>
      </c>
      <c r="AM37" s="23">
        <f t="shared" si="35"/>
        <v>-2.6030752087052633E-2</v>
      </c>
      <c r="AN37" s="23">
        <f t="shared" si="35"/>
        <v>-1.128392756153207E-2</v>
      </c>
      <c r="AO37" s="23">
        <f t="shared" si="35"/>
        <v>3.8197991717303648E-3</v>
      </c>
      <c r="AP37" s="23">
        <f t="shared" si="35"/>
        <v>-1.7443021115752244E-2</v>
      </c>
      <c r="AQ37" s="23">
        <f t="shared" si="35"/>
        <v>2.8379509896905297E-3</v>
      </c>
      <c r="AR37" s="23">
        <f t="shared" si="35"/>
        <v>-5.0988694235647891E-2</v>
      </c>
      <c r="AS37" s="23">
        <f t="shared" si="35"/>
        <v>-5.8397303228368003E-3</v>
      </c>
      <c r="AT37" s="23">
        <f t="shared" si="35"/>
        <v>-1.2707055993454452E-2</v>
      </c>
      <c r="AU37" s="23">
        <f t="shared" si="35"/>
        <v>-3.152969063538158E-2</v>
      </c>
      <c r="AV37" s="23">
        <f t="shared" si="35"/>
        <v>-1.3309596452347972E-2</v>
      </c>
      <c r="AW37" s="23">
        <f t="shared" si="35"/>
        <v>-1.2804652706576714E-2</v>
      </c>
    </row>
  </sheetData>
  <phoneticPr fontId="9"/>
  <pageMargins left="0.78740157480314965" right="0.78740157480314965" top="0.98425196850393704" bottom="0.98425196850393704" header="0.51181102362204722" footer="0.51181102362204722"/>
  <pageSetup paperSize="9" scale="3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pageSetUpPr fitToPage="1"/>
  </sheetPr>
  <dimension ref="A1:BJ118"/>
  <sheetViews>
    <sheetView zoomScale="85" zoomScaleNormal="85" workbookViewId="0">
      <pane xSplit="25" ySplit="2" topLeftCell="Z3" activePane="bottomRight" state="frozen"/>
      <selection pane="topRight" activeCell="Z1" sqref="Z1"/>
      <selection pane="bottomLeft" activeCell="A3" sqref="A3"/>
      <selection pane="bottomRight" activeCell="Z3" sqref="Z3"/>
    </sheetView>
  </sheetViews>
  <sheetFormatPr defaultColWidth="9" defaultRowHeight="13.8"/>
  <cols>
    <col min="1" max="1" width="1.6640625" style="1" customWidth="1"/>
    <col min="2" max="23" width="1.6640625" style="1" hidden="1" customWidth="1"/>
    <col min="24" max="24" width="1.6640625" style="1" customWidth="1"/>
    <col min="25" max="25" width="30.109375" style="1" customWidth="1"/>
    <col min="26" max="26" width="10.6640625" style="1" customWidth="1"/>
    <col min="27" max="49" width="7.6640625" style="1" customWidth="1"/>
    <col min="50" max="57" width="7.6640625" style="1" hidden="1" customWidth="1"/>
    <col min="58" max="58" width="26.109375" style="1" customWidth="1"/>
    <col min="59" max="59" width="5.6640625" style="1" hidden="1" customWidth="1"/>
    <col min="60" max="61" width="9" style="1"/>
    <col min="62" max="62" width="9.21875" style="1" bestFit="1" customWidth="1"/>
    <col min="63" max="16384" width="9" style="1"/>
  </cols>
  <sheetData>
    <row r="1" spans="1:62" ht="24">
      <c r="A1" s="595" t="s">
        <v>463</v>
      </c>
      <c r="Z1" s="241"/>
      <c r="AA1" s="241"/>
    </row>
    <row r="2" spans="1:62" ht="15" customHeight="1">
      <c r="A2" s="595"/>
      <c r="Z2" s="241"/>
      <c r="AA2" s="241"/>
    </row>
    <row r="3" spans="1:62" ht="16.8" thickBot="1">
      <c r="X3" s="644" t="s">
        <v>485</v>
      </c>
    </row>
    <row r="4" spans="1:62" ht="22.2" thickBot="1">
      <c r="X4" s="655" t="s">
        <v>105</v>
      </c>
      <c r="Y4" s="28"/>
      <c r="Z4" s="657" t="s">
        <v>197</v>
      </c>
      <c r="AA4" s="29">
        <v>1990</v>
      </c>
      <c r="AB4" s="29">
        <f t="shared" ref="AB4:BE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47">
        <f t="shared" si="0"/>
        <v>2001</v>
      </c>
      <c r="AM4" s="247">
        <f t="shared" si="0"/>
        <v>2002</v>
      </c>
      <c r="AN4" s="247">
        <f t="shared" si="0"/>
        <v>2003</v>
      </c>
      <c r="AO4" s="29">
        <f t="shared" si="0"/>
        <v>2004</v>
      </c>
      <c r="AP4" s="29">
        <f t="shared" si="0"/>
        <v>2005</v>
      </c>
      <c r="AQ4" s="29">
        <f t="shared" si="0"/>
        <v>2006</v>
      </c>
      <c r="AR4" s="29">
        <f t="shared" si="0"/>
        <v>2007</v>
      </c>
      <c r="AS4" s="29">
        <f t="shared" si="0"/>
        <v>2008</v>
      </c>
      <c r="AT4" s="29">
        <f t="shared" si="0"/>
        <v>2009</v>
      </c>
      <c r="AU4" s="29">
        <f t="shared" si="0"/>
        <v>2010</v>
      </c>
      <c r="AV4" s="29">
        <f t="shared" si="0"/>
        <v>2011</v>
      </c>
      <c r="AW4" s="29">
        <f t="shared" si="0"/>
        <v>2012</v>
      </c>
      <c r="AX4" s="29">
        <f t="shared" si="0"/>
        <v>2013</v>
      </c>
      <c r="AY4" s="29">
        <f t="shared" si="0"/>
        <v>2014</v>
      </c>
      <c r="AZ4" s="29">
        <f t="shared" si="0"/>
        <v>2015</v>
      </c>
      <c r="BA4" s="29">
        <f t="shared" si="0"/>
        <v>2016</v>
      </c>
      <c r="BB4" s="29">
        <f t="shared" si="0"/>
        <v>2017</v>
      </c>
      <c r="BC4" s="29">
        <f t="shared" si="0"/>
        <v>2018</v>
      </c>
      <c r="BD4" s="29">
        <f t="shared" si="0"/>
        <v>2019</v>
      </c>
      <c r="BE4" s="29">
        <f t="shared" si="0"/>
        <v>2020</v>
      </c>
      <c r="BF4" s="29" t="s">
        <v>205</v>
      </c>
      <c r="BG4" s="30" t="s">
        <v>23</v>
      </c>
    </row>
    <row r="5" spans="1:62" ht="15" customHeight="1">
      <c r="X5" s="192" t="s">
        <v>27</v>
      </c>
      <c r="Y5" s="193"/>
      <c r="Z5" s="194">
        <f>SUM(Z6:Z10)</f>
        <v>6535.7578527692895</v>
      </c>
      <c r="AA5" s="194">
        <f>SUM(AA6:AA10)</f>
        <v>6382.3190814447607</v>
      </c>
      <c r="AB5" s="194">
        <f t="shared" ref="AB5:AR5" si="1">SUM(AB6:AB10)</f>
        <v>6644.7397915290439</v>
      </c>
      <c r="AC5" s="194">
        <f t="shared" si="1"/>
        <v>6835.964441576547</v>
      </c>
      <c r="AD5" s="194">
        <f t="shared" si="1"/>
        <v>6898.7838500464368</v>
      </c>
      <c r="AE5" s="194">
        <f t="shared" si="1"/>
        <v>7187.4770067315139</v>
      </c>
      <c r="AF5" s="194">
        <f t="shared" si="1"/>
        <v>7820.1493426252264</v>
      </c>
      <c r="AG5" s="194">
        <f t="shared" si="1"/>
        <v>7982.8110221966499</v>
      </c>
      <c r="AH5" s="194">
        <f t="shared" si="1"/>
        <v>8189.5355773045285</v>
      </c>
      <c r="AI5" s="194">
        <f t="shared" si="1"/>
        <v>8038.5244553535022</v>
      </c>
      <c r="AJ5" s="194">
        <f t="shared" si="1"/>
        <v>8237.4600258925457</v>
      </c>
      <c r="AK5" s="194">
        <f t="shared" si="1"/>
        <v>8235.8487027206866</v>
      </c>
      <c r="AL5" s="194">
        <f t="shared" si="1"/>
        <v>8205.7202936164103</v>
      </c>
      <c r="AM5" s="194">
        <f t="shared" si="1"/>
        <v>8011.6331628067001</v>
      </c>
      <c r="AN5" s="194">
        <f t="shared" si="1"/>
        <v>7708.9920186918571</v>
      </c>
      <c r="AO5" s="194">
        <f t="shared" si="1"/>
        <v>7423.6884732024691</v>
      </c>
      <c r="AP5" s="194">
        <f t="shared" si="1"/>
        <v>7358.117694504449</v>
      </c>
      <c r="AQ5" s="194">
        <f t="shared" si="1"/>
        <v>7129.3391820880788</v>
      </c>
      <c r="AR5" s="194">
        <f t="shared" si="1"/>
        <v>7097.7732257735388</v>
      </c>
      <c r="AS5" s="194">
        <f>SUM(AS6:AS10)</f>
        <v>6789.9325884300397</v>
      </c>
      <c r="AT5" s="194">
        <f>SUM(AT6:AT10)</f>
        <v>6475.2953770740769</v>
      </c>
      <c r="AU5" s="194">
        <f>SUM(AU6:AU10)</f>
        <v>6383.7862129929599</v>
      </c>
      <c r="AV5" s="194">
        <f>SUM(AV6:AV10)</f>
        <v>6393.4845977365858</v>
      </c>
      <c r="AW5" s="194">
        <f>SUM(AW6:AW10)</f>
        <v>6355.5493375642309</v>
      </c>
      <c r="AX5" s="194"/>
      <c r="AY5" s="194"/>
      <c r="AZ5" s="194"/>
      <c r="BA5" s="194"/>
      <c r="BB5" s="194"/>
      <c r="BC5" s="194"/>
      <c r="BD5" s="194"/>
      <c r="BE5" s="194"/>
      <c r="BF5" s="195"/>
      <c r="BG5" s="196"/>
      <c r="BI5" s="35"/>
      <c r="BJ5" s="35"/>
    </row>
    <row r="6" spans="1:62" ht="15" customHeight="1">
      <c r="X6" s="197"/>
      <c r="Y6" s="198" t="s">
        <v>3</v>
      </c>
      <c r="Z6" s="199">
        <v>545.63145002524675</v>
      </c>
      <c r="AA6" s="199">
        <v>549.7086348126021</v>
      </c>
      <c r="AB6" s="199">
        <v>568.75078381378273</v>
      </c>
      <c r="AC6" s="199">
        <v>541.15570455056491</v>
      </c>
      <c r="AD6" s="199">
        <v>547.47841843431888</v>
      </c>
      <c r="AE6" s="199">
        <v>615.06714094436336</v>
      </c>
      <c r="AF6" s="199">
        <v>1001.3650366320429</v>
      </c>
      <c r="AG6" s="199">
        <v>1022.6021641059557</v>
      </c>
      <c r="AH6" s="199">
        <v>1052.6676518782663</v>
      </c>
      <c r="AI6" s="199">
        <v>1062.9063182280861</v>
      </c>
      <c r="AJ6" s="199">
        <v>1157.4439209122604</v>
      </c>
      <c r="AK6" s="199">
        <v>1217.0147108725641</v>
      </c>
      <c r="AL6" s="199">
        <v>1412.5339319950747</v>
      </c>
      <c r="AM6" s="199">
        <v>1462.6062742456438</v>
      </c>
      <c r="AN6" s="199">
        <v>1490.4162923971755</v>
      </c>
      <c r="AO6" s="199">
        <v>1493.9576569663045</v>
      </c>
      <c r="AP6" s="199">
        <v>1713.2061213764803</v>
      </c>
      <c r="AQ6" s="199">
        <v>1699.2344463378495</v>
      </c>
      <c r="AR6" s="199">
        <v>1763.4222796171221</v>
      </c>
      <c r="AS6" s="199">
        <v>1700.9987966651354</v>
      </c>
      <c r="AT6" s="199">
        <v>1637.3059895411138</v>
      </c>
      <c r="AU6" s="199">
        <v>1624.1452519745299</v>
      </c>
      <c r="AV6" s="199">
        <v>1777.2209285887966</v>
      </c>
      <c r="AW6" s="199">
        <v>1770.7350934115595</v>
      </c>
      <c r="AX6" s="199"/>
      <c r="AY6" s="199"/>
      <c r="AZ6" s="199"/>
      <c r="BA6" s="199"/>
      <c r="BB6" s="199"/>
      <c r="BC6" s="199"/>
      <c r="BD6" s="199"/>
      <c r="BE6" s="199"/>
      <c r="BF6" s="200"/>
      <c r="BG6" s="201"/>
      <c r="BI6" s="35"/>
      <c r="BJ6" s="35"/>
    </row>
    <row r="7" spans="1:62" ht="15" customHeight="1">
      <c r="X7" s="197"/>
      <c r="Y7" s="202" t="s">
        <v>4</v>
      </c>
      <c r="Z7" s="203">
        <v>1495.444278351117</v>
      </c>
      <c r="AA7" s="203">
        <v>1341.2359476432844</v>
      </c>
      <c r="AB7" s="203">
        <v>1417.0155190704563</v>
      </c>
      <c r="AC7" s="203">
        <v>1530.5736418292934</v>
      </c>
      <c r="AD7" s="203">
        <v>1588.1569585029972</v>
      </c>
      <c r="AE7" s="203">
        <v>1727.2220035780376</v>
      </c>
      <c r="AF7" s="203">
        <v>1811.7304617079847</v>
      </c>
      <c r="AG7" s="203">
        <v>1916.7210821637261</v>
      </c>
      <c r="AH7" s="203">
        <v>2044.8604177199429</v>
      </c>
      <c r="AI7" s="203">
        <v>1969.9901392310733</v>
      </c>
      <c r="AJ7" s="203">
        <v>2053.4586226441124</v>
      </c>
      <c r="AK7" s="203">
        <v>2092.9874270755736</v>
      </c>
      <c r="AL7" s="203">
        <v>2048.2443580616114</v>
      </c>
      <c r="AM7" s="203">
        <v>2059.3911090289571</v>
      </c>
      <c r="AN7" s="203">
        <v>2021.3796524375118</v>
      </c>
      <c r="AO7" s="203">
        <v>2038.4165755625052</v>
      </c>
      <c r="AP7" s="203">
        <v>1999.4386569310639</v>
      </c>
      <c r="AQ7" s="203">
        <v>1969.2080266040057</v>
      </c>
      <c r="AR7" s="203">
        <v>2020.0768209601833</v>
      </c>
      <c r="AS7" s="203">
        <v>1944.8753528328089</v>
      </c>
      <c r="AT7" s="203">
        <v>1873.36190484898</v>
      </c>
      <c r="AU7" s="203">
        <v>1942.3335411522437</v>
      </c>
      <c r="AV7" s="203">
        <v>1920.6125713718714</v>
      </c>
      <c r="AW7" s="203">
        <v>1945.4524209503113</v>
      </c>
      <c r="AX7" s="203"/>
      <c r="AY7" s="203"/>
      <c r="AZ7" s="203"/>
      <c r="BA7" s="203"/>
      <c r="BB7" s="203"/>
      <c r="BC7" s="203"/>
      <c r="BD7" s="203"/>
      <c r="BE7" s="203"/>
      <c r="BF7" s="204"/>
      <c r="BG7" s="205"/>
      <c r="BI7" s="35"/>
      <c r="BJ7" s="35"/>
    </row>
    <row r="8" spans="1:62" ht="15" customHeight="1">
      <c r="X8" s="197"/>
      <c r="Y8" s="202" t="s">
        <v>5</v>
      </c>
      <c r="Z8" s="203">
        <v>4204.1502116642787</v>
      </c>
      <c r="AA8" s="203">
        <v>4217.8860582289599</v>
      </c>
      <c r="AB8" s="203">
        <v>4379.0928831467536</v>
      </c>
      <c r="AC8" s="203">
        <v>4468.2886201706715</v>
      </c>
      <c r="AD8" s="203">
        <v>4439.8940720599994</v>
      </c>
      <c r="AE8" s="203">
        <v>4519.393514920971</v>
      </c>
      <c r="AF8" s="203">
        <v>4655.0545146206468</v>
      </c>
      <c r="AG8" s="203">
        <v>4740.8994892097871</v>
      </c>
      <c r="AH8" s="203">
        <v>4786.342277095735</v>
      </c>
      <c r="AI8" s="203">
        <v>4681.9002759336763</v>
      </c>
      <c r="AJ8" s="203">
        <v>4667.9832036988428</v>
      </c>
      <c r="AK8" s="203">
        <v>4569.9861135746187</v>
      </c>
      <c r="AL8" s="203">
        <v>4390.0436484411457</v>
      </c>
      <c r="AM8" s="203">
        <v>4126.5102837465056</v>
      </c>
      <c r="AN8" s="203">
        <v>3853.8449097182383</v>
      </c>
      <c r="AO8" s="203">
        <v>3545.8523450764337</v>
      </c>
      <c r="AP8" s="203">
        <v>3294.0936715230305</v>
      </c>
      <c r="AQ8" s="203">
        <v>3114.6835872126708</v>
      </c>
      <c r="AR8" s="203">
        <v>2979.0337670975873</v>
      </c>
      <c r="AS8" s="203">
        <v>2822.2911143791698</v>
      </c>
      <c r="AT8" s="203">
        <v>2652.8091621049371</v>
      </c>
      <c r="AU8" s="203">
        <v>2491.9906215353781</v>
      </c>
      <c r="AV8" s="203">
        <v>2367.1397802232505</v>
      </c>
      <c r="AW8" s="203">
        <v>2292.052345917878</v>
      </c>
      <c r="AX8" s="203"/>
      <c r="AY8" s="203"/>
      <c r="AZ8" s="203"/>
      <c r="BA8" s="203"/>
      <c r="BB8" s="203"/>
      <c r="BC8" s="203"/>
      <c r="BD8" s="203"/>
      <c r="BE8" s="203"/>
      <c r="BF8" s="204"/>
      <c r="BG8" s="205"/>
      <c r="BI8" s="35"/>
      <c r="BJ8" s="35"/>
    </row>
    <row r="9" spans="1:62" ht="15" customHeight="1">
      <c r="X9" s="197"/>
      <c r="Y9" s="202" t="s">
        <v>49</v>
      </c>
      <c r="Z9" s="285">
        <v>272.3376399509205</v>
      </c>
      <c r="AA9" s="285">
        <v>273.48844075991485</v>
      </c>
      <c r="AB9" s="285">
        <v>279.88060549805164</v>
      </c>
      <c r="AC9" s="285">
        <v>295.94647502601811</v>
      </c>
      <c r="AD9" s="285">
        <v>323.2544010491211</v>
      </c>
      <c r="AE9" s="285">
        <v>325.79434728814226</v>
      </c>
      <c r="AF9" s="285">
        <v>351.99932966455242</v>
      </c>
      <c r="AG9" s="285">
        <v>302.58828671718101</v>
      </c>
      <c r="AH9" s="285">
        <v>305.66523061058416</v>
      </c>
      <c r="AI9" s="285">
        <v>323.72772196066637</v>
      </c>
      <c r="AJ9" s="285">
        <v>358.57427863733045</v>
      </c>
      <c r="AK9" s="285">
        <v>355.86045119793084</v>
      </c>
      <c r="AL9" s="285">
        <v>354.89835511857905</v>
      </c>
      <c r="AM9" s="285">
        <v>363.12549578559367</v>
      </c>
      <c r="AN9" s="285">
        <v>343.35116413893121</v>
      </c>
      <c r="AO9" s="285">
        <v>345.4618955972262</v>
      </c>
      <c r="AP9" s="285">
        <v>351.37924467387461</v>
      </c>
      <c r="AQ9" s="285">
        <v>346.21312193355305</v>
      </c>
      <c r="AR9" s="285">
        <v>335.24035809864614</v>
      </c>
      <c r="AS9" s="285">
        <v>321.76732455292597</v>
      </c>
      <c r="AT9" s="285">
        <v>311.81832057904649</v>
      </c>
      <c r="AU9" s="285">
        <v>325.31679833080864</v>
      </c>
      <c r="AV9" s="285">
        <v>328.51131755266778</v>
      </c>
      <c r="AW9" s="285">
        <v>347.30947728448189</v>
      </c>
      <c r="AX9" s="285"/>
      <c r="AY9" s="285"/>
      <c r="AZ9" s="285"/>
      <c r="BA9" s="285"/>
      <c r="BB9" s="285"/>
      <c r="BC9" s="285"/>
      <c r="BD9" s="285"/>
      <c r="BE9" s="285"/>
      <c r="BF9" s="286"/>
      <c r="BG9" s="287"/>
      <c r="BI9" s="35"/>
      <c r="BJ9" s="35"/>
    </row>
    <row r="10" spans="1:62" ht="15" customHeight="1" thickBot="1">
      <c r="X10" s="206"/>
      <c r="Y10" s="207" t="s">
        <v>51</v>
      </c>
      <c r="Z10" s="208">
        <v>18.194272777726599</v>
      </c>
      <c r="AA10" s="208" t="s">
        <v>0</v>
      </c>
      <c r="AB10" s="208" t="s">
        <v>0</v>
      </c>
      <c r="AC10" s="208" t="s">
        <v>0</v>
      </c>
      <c r="AD10" s="208" t="s">
        <v>0</v>
      </c>
      <c r="AE10" s="208" t="s">
        <v>0</v>
      </c>
      <c r="AF10" s="208" t="s">
        <v>0</v>
      </c>
      <c r="AG10" s="208" t="s">
        <v>0</v>
      </c>
      <c r="AH10" s="208" t="s">
        <v>0</v>
      </c>
      <c r="AI10" s="208" t="s">
        <v>0</v>
      </c>
      <c r="AJ10" s="208" t="s">
        <v>0</v>
      </c>
      <c r="AK10" s="208" t="s">
        <v>0</v>
      </c>
      <c r="AL10" s="208" t="s">
        <v>0</v>
      </c>
      <c r="AM10" s="208" t="s">
        <v>0</v>
      </c>
      <c r="AN10" s="208" t="s">
        <v>0</v>
      </c>
      <c r="AO10" s="208" t="s">
        <v>0</v>
      </c>
      <c r="AP10" s="208" t="s">
        <v>0</v>
      </c>
      <c r="AQ10" s="208" t="s">
        <v>0</v>
      </c>
      <c r="AR10" s="208" t="s">
        <v>0</v>
      </c>
      <c r="AS10" s="208" t="s">
        <v>0</v>
      </c>
      <c r="AT10" s="208" t="s">
        <v>0</v>
      </c>
      <c r="AU10" s="208" t="s">
        <v>0</v>
      </c>
      <c r="AV10" s="208" t="s">
        <v>0</v>
      </c>
      <c r="AW10" s="208" t="s">
        <v>0</v>
      </c>
      <c r="AX10" s="208"/>
      <c r="AY10" s="208"/>
      <c r="AZ10" s="208"/>
      <c r="BA10" s="208"/>
      <c r="BB10" s="208"/>
      <c r="BC10" s="208"/>
      <c r="BD10" s="208"/>
      <c r="BE10" s="208"/>
      <c r="BF10" s="209"/>
      <c r="BG10" s="210"/>
      <c r="BI10" s="35"/>
      <c r="BJ10" s="35"/>
    </row>
    <row r="11" spans="1:62" ht="15" customHeight="1" thickBot="1">
      <c r="X11" s="244" t="s">
        <v>56</v>
      </c>
      <c r="Y11" s="32"/>
      <c r="Z11" s="576">
        <v>0.11296213504000001</v>
      </c>
      <c r="AA11" s="576">
        <v>0.11296213504000001</v>
      </c>
      <c r="AB11" s="576">
        <v>0.16349067989999999</v>
      </c>
      <c r="AC11" s="576">
        <v>0.17312176609999999</v>
      </c>
      <c r="AD11" s="576">
        <v>0.1622884503</v>
      </c>
      <c r="AE11" s="576">
        <v>0.15629327659999998</v>
      </c>
      <c r="AF11" s="576">
        <v>0.15553891515999999</v>
      </c>
      <c r="AG11" s="576">
        <v>0.15089017748</v>
      </c>
      <c r="AH11" s="576">
        <v>0.14700755024000001</v>
      </c>
      <c r="AI11" s="576">
        <v>0.13152125224</v>
      </c>
      <c r="AJ11" s="576">
        <v>0.11778895903999997</v>
      </c>
      <c r="AK11" s="576">
        <v>0.1122471343</v>
      </c>
      <c r="AL11" s="576">
        <v>0.10157037842</v>
      </c>
      <c r="AM11" s="576">
        <v>9.783487283999999E-2</v>
      </c>
      <c r="AN11" s="576">
        <v>0.10844961384</v>
      </c>
      <c r="AO11" s="576">
        <v>0.11030010366</v>
      </c>
      <c r="AP11" s="576">
        <v>0.11842495442000001</v>
      </c>
      <c r="AQ11" s="576">
        <v>0.11401252354000001</v>
      </c>
      <c r="AR11" s="576">
        <v>0.11959998461999999</v>
      </c>
      <c r="AS11" s="576">
        <v>0.12049959904</v>
      </c>
      <c r="AT11" s="576">
        <v>0.11217330221999999</v>
      </c>
      <c r="AU11" s="576">
        <v>0.10572943080000001</v>
      </c>
      <c r="AV11" s="576">
        <v>0.10389819632000001</v>
      </c>
      <c r="AW11" s="576">
        <v>0.10110780696</v>
      </c>
      <c r="AX11" s="224"/>
      <c r="AY11" s="224"/>
      <c r="AZ11" s="224"/>
      <c r="BA11" s="224"/>
      <c r="BB11" s="224"/>
      <c r="BC11" s="224"/>
      <c r="BD11" s="224"/>
      <c r="BE11" s="224"/>
      <c r="BF11" s="225"/>
      <c r="BG11" s="245"/>
      <c r="BI11" s="35"/>
      <c r="BJ11" s="35"/>
    </row>
    <row r="12" spans="1:62" ht="15" customHeight="1" thickBot="1">
      <c r="X12" s="215" t="s">
        <v>29</v>
      </c>
      <c r="Y12" s="216"/>
      <c r="Z12" s="217">
        <v>8266.94794</v>
      </c>
      <c r="AA12" s="217">
        <v>8266.94794</v>
      </c>
      <c r="AB12" s="217">
        <v>7539.7480800000003</v>
      </c>
      <c r="AC12" s="217">
        <v>7452.4086799999995</v>
      </c>
      <c r="AD12" s="217">
        <v>7302.846700000001</v>
      </c>
      <c r="AE12" s="217">
        <v>8298.1029399999989</v>
      </c>
      <c r="AF12" s="217">
        <v>8212.7072399999997</v>
      </c>
      <c r="AG12" s="217">
        <v>9220.0683599999993</v>
      </c>
      <c r="AH12" s="217">
        <v>9792.4672399999999</v>
      </c>
      <c r="AI12" s="217">
        <v>8577.8736000000008</v>
      </c>
      <c r="AJ12" s="217">
        <v>2000.8632677539604</v>
      </c>
      <c r="AK12" s="217">
        <v>4690.0873626473604</v>
      </c>
      <c r="AL12" s="217">
        <v>1414.88836916112</v>
      </c>
      <c r="AM12" s="217">
        <v>1238.7749786395204</v>
      </c>
      <c r="AN12" s="217">
        <v>1259.5487931913804</v>
      </c>
      <c r="AO12" s="217">
        <v>1657.6032126814189</v>
      </c>
      <c r="AP12" s="217">
        <v>1299.9403706330004</v>
      </c>
      <c r="AQ12" s="217">
        <v>1624.72412586672</v>
      </c>
      <c r="AR12" s="217">
        <v>860.18055833344033</v>
      </c>
      <c r="AS12" s="217">
        <v>1262.1518261507197</v>
      </c>
      <c r="AT12" s="217">
        <v>1559.4962070835604</v>
      </c>
      <c r="AU12" s="217">
        <v>1077.7397504713003</v>
      </c>
      <c r="AV12" s="217">
        <v>787.56364057048029</v>
      </c>
      <c r="AW12" s="217">
        <v>631.32558005199985</v>
      </c>
      <c r="AX12" s="217"/>
      <c r="AY12" s="217"/>
      <c r="AZ12" s="217"/>
      <c r="BA12" s="217"/>
      <c r="BB12" s="217"/>
      <c r="BC12" s="217"/>
      <c r="BD12" s="217"/>
      <c r="BE12" s="217"/>
      <c r="BF12" s="218"/>
      <c r="BG12" s="219"/>
      <c r="BI12" s="35"/>
      <c r="BJ12" s="35"/>
    </row>
    <row r="13" spans="1:62" ht="15" customHeight="1" thickBot="1">
      <c r="X13" s="215" t="s">
        <v>1</v>
      </c>
      <c r="Y13" s="216"/>
      <c r="Z13" s="217">
        <v>287.0693</v>
      </c>
      <c r="AA13" s="217">
        <v>287.0693</v>
      </c>
      <c r="AB13" s="217">
        <v>356.84719999999999</v>
      </c>
      <c r="AC13" s="217">
        <v>413.01145000000002</v>
      </c>
      <c r="AD13" s="217">
        <v>411.66449999999998</v>
      </c>
      <c r="AE13" s="217">
        <v>438.01667000000003</v>
      </c>
      <c r="AF13" s="217">
        <v>437.57554000000005</v>
      </c>
      <c r="AG13" s="217">
        <v>420.93721999999997</v>
      </c>
      <c r="AH13" s="217">
        <v>404.60053000000005</v>
      </c>
      <c r="AI13" s="217">
        <v>377.05207000000001</v>
      </c>
      <c r="AJ13" s="217">
        <v>362.5326</v>
      </c>
      <c r="AK13" s="217">
        <v>340.99349000000001</v>
      </c>
      <c r="AL13" s="217">
        <v>343.60400000000004</v>
      </c>
      <c r="AM13" s="217">
        <v>334.05010999999996</v>
      </c>
      <c r="AN13" s="217">
        <v>320.83357000000001</v>
      </c>
      <c r="AO13" s="217">
        <v>297.54295999999999</v>
      </c>
      <c r="AP13" s="217">
        <v>266.41059000000001</v>
      </c>
      <c r="AQ13" s="217">
        <v>242.33810730000002</v>
      </c>
      <c r="AR13" s="217">
        <v>159.95040394999998</v>
      </c>
      <c r="AS13" s="217">
        <v>129.10429105</v>
      </c>
      <c r="AT13" s="217">
        <v>120.4970155</v>
      </c>
      <c r="AU13" s="217">
        <v>98.950733650000004</v>
      </c>
      <c r="AV13" s="217">
        <v>97.146491799999993</v>
      </c>
      <c r="AW13" s="217">
        <v>90.681649499999992</v>
      </c>
      <c r="AX13" s="217"/>
      <c r="AY13" s="217"/>
      <c r="AZ13" s="217"/>
      <c r="BA13" s="217"/>
      <c r="BB13" s="217"/>
      <c r="BC13" s="217"/>
      <c r="BD13" s="217"/>
      <c r="BE13" s="217"/>
      <c r="BF13" s="218"/>
      <c r="BG13" s="219"/>
      <c r="BI13" s="35"/>
      <c r="BJ13" s="35"/>
    </row>
    <row r="14" spans="1:62" ht="15" customHeight="1">
      <c r="X14" s="192" t="s">
        <v>9</v>
      </c>
      <c r="Y14" s="193"/>
      <c r="Z14" s="194">
        <f>SUM(Z15:Z17)</f>
        <v>14323.000706586661</v>
      </c>
      <c r="AA14" s="194">
        <f>SUM(AA15:AA17)</f>
        <v>11575.797232000868</v>
      </c>
      <c r="AB14" s="194">
        <f t="shared" ref="AB14:AR14" si="2">SUM(AB15:AB17)</f>
        <v>11435.423822474684</v>
      </c>
      <c r="AC14" s="194">
        <f t="shared" si="2"/>
        <v>11351.654673529034</v>
      </c>
      <c r="AD14" s="194">
        <f t="shared" si="2"/>
        <v>11242.788876291963</v>
      </c>
      <c r="AE14" s="194">
        <f t="shared" si="2"/>
        <v>11020.65471993736</v>
      </c>
      <c r="AF14" s="194">
        <f t="shared" si="2"/>
        <v>10748.446148105584</v>
      </c>
      <c r="AG14" s="194">
        <f t="shared" si="2"/>
        <v>10507.561995585373</v>
      </c>
      <c r="AH14" s="194">
        <f t="shared" si="2"/>
        <v>10343.936414139533</v>
      </c>
      <c r="AI14" s="194">
        <f t="shared" si="2"/>
        <v>10220.808576104642</v>
      </c>
      <c r="AJ14" s="194">
        <f t="shared" si="2"/>
        <v>10167.593317444809</v>
      </c>
      <c r="AK14" s="194">
        <f t="shared" si="2"/>
        <v>10151.35907756111</v>
      </c>
      <c r="AL14" s="194">
        <f t="shared" si="2"/>
        <v>10163.378593880536</v>
      </c>
      <c r="AM14" s="194">
        <f t="shared" si="2"/>
        <v>10196.487791840897</v>
      </c>
      <c r="AN14" s="194">
        <f t="shared" si="2"/>
        <v>10204.824453334626</v>
      </c>
      <c r="AO14" s="194">
        <f t="shared" si="2"/>
        <v>10215.538226761204</v>
      </c>
      <c r="AP14" s="194">
        <f t="shared" si="2"/>
        <v>10199.618484738279</v>
      </c>
      <c r="AQ14" s="194">
        <f t="shared" si="2"/>
        <v>10306.409874700013</v>
      </c>
      <c r="AR14" s="194">
        <f t="shared" si="2"/>
        <v>10202.896814118069</v>
      </c>
      <c r="AS14" s="194">
        <f>SUM(AS15:AS17)</f>
        <v>10074.674318747504</v>
      </c>
      <c r="AT14" s="194">
        <f>SUM(AT15:AT17)</f>
        <v>9924.8576031492867</v>
      </c>
      <c r="AU14" s="194">
        <f>SUM(AU15:AU17)</f>
        <v>9938.1254526001285</v>
      </c>
      <c r="AV14" s="194">
        <f>SUM(AV15:AV17)</f>
        <v>9935.0261665540093</v>
      </c>
      <c r="AW14" s="194">
        <f>SUM(AW15:AW17)</f>
        <v>9867.5568665399442</v>
      </c>
      <c r="AX14" s="194"/>
      <c r="AY14" s="194"/>
      <c r="AZ14" s="194"/>
      <c r="BA14" s="194"/>
      <c r="BB14" s="194"/>
      <c r="BC14" s="194"/>
      <c r="BD14" s="194"/>
      <c r="BE14" s="194"/>
      <c r="BF14" s="211"/>
      <c r="BG14" s="212"/>
      <c r="BI14" s="35"/>
      <c r="BJ14" s="35"/>
    </row>
    <row r="15" spans="1:62" ht="15" customHeight="1">
      <c r="X15" s="197"/>
      <c r="Y15" s="202" t="s">
        <v>11</v>
      </c>
      <c r="Z15" s="203">
        <v>5543.0482452418273</v>
      </c>
      <c r="AA15" s="203">
        <v>3171.3526938890959</v>
      </c>
      <c r="AB15" s="203">
        <v>3172.6947687501606</v>
      </c>
      <c r="AC15" s="203">
        <v>3163.0252707383047</v>
      </c>
      <c r="AD15" s="203">
        <v>3125.4875855259124</v>
      </c>
      <c r="AE15" s="203">
        <v>3072.5910217125452</v>
      </c>
      <c r="AF15" s="203">
        <v>3020.7763769098406</v>
      </c>
      <c r="AG15" s="203">
        <v>2986.5525084961478</v>
      </c>
      <c r="AH15" s="203">
        <v>2961.3564413665699</v>
      </c>
      <c r="AI15" s="203">
        <v>2939.7300735140225</v>
      </c>
      <c r="AJ15" s="203">
        <v>2943.3903857601208</v>
      </c>
      <c r="AK15" s="203">
        <v>2982.9988509947043</v>
      </c>
      <c r="AL15" s="203">
        <v>3064.066658475474</v>
      </c>
      <c r="AM15" s="203">
        <v>3152.2294970405283</v>
      </c>
      <c r="AN15" s="203">
        <v>3231.2495648711292</v>
      </c>
      <c r="AO15" s="203">
        <v>3309.2118604924572</v>
      </c>
      <c r="AP15" s="203">
        <v>3401.5136102538822</v>
      </c>
      <c r="AQ15" s="203">
        <v>3513.6951041153675</v>
      </c>
      <c r="AR15" s="203">
        <v>3631.1721434770534</v>
      </c>
      <c r="AS15" s="203">
        <v>3733.6067955870249</v>
      </c>
      <c r="AT15" s="203">
        <v>3775.8493076755831</v>
      </c>
      <c r="AU15" s="203">
        <v>3778.75371548968</v>
      </c>
      <c r="AV15" s="203">
        <v>3734.2001126970536</v>
      </c>
      <c r="AW15" s="203">
        <v>3711.9218001388167</v>
      </c>
      <c r="AX15" s="203"/>
      <c r="AY15" s="203"/>
      <c r="AZ15" s="203"/>
      <c r="BA15" s="203"/>
      <c r="BB15" s="203"/>
      <c r="BC15" s="203"/>
      <c r="BD15" s="203"/>
      <c r="BE15" s="203"/>
      <c r="BF15" s="204"/>
      <c r="BG15" s="205"/>
      <c r="BI15" s="35"/>
      <c r="BJ15" s="35"/>
    </row>
    <row r="16" spans="1:62" ht="15" customHeight="1">
      <c r="X16" s="197"/>
      <c r="Y16" s="202" t="s">
        <v>13</v>
      </c>
      <c r="Z16" s="203">
        <v>8676.0332911477562</v>
      </c>
      <c r="AA16" s="203">
        <v>8377.1951977828085</v>
      </c>
      <c r="AB16" s="203">
        <v>8235.5089128805321</v>
      </c>
      <c r="AC16" s="203">
        <v>8163.0546618550006</v>
      </c>
      <c r="AD16" s="203">
        <v>8091.0142231627387</v>
      </c>
      <c r="AE16" s="203">
        <v>7922.5692088968526</v>
      </c>
      <c r="AF16" s="203">
        <v>7701.8310445110155</v>
      </c>
      <c r="AG16" s="203">
        <v>7496.1717090523553</v>
      </c>
      <c r="AH16" s="203">
        <v>7358.7886547836642</v>
      </c>
      <c r="AI16" s="203">
        <v>7258.1208607085855</v>
      </c>
      <c r="AJ16" s="203">
        <v>7201.9885246483946</v>
      </c>
      <c r="AK16" s="203">
        <v>7146.5820700385511</v>
      </c>
      <c r="AL16" s="203">
        <v>7077.9807960300523</v>
      </c>
      <c r="AM16" s="203">
        <v>7024.0222143379469</v>
      </c>
      <c r="AN16" s="203">
        <v>6954.2949324800902</v>
      </c>
      <c r="AO16" s="203">
        <v>6887.5185819136732</v>
      </c>
      <c r="AP16" s="203">
        <v>6779.6126802023873</v>
      </c>
      <c r="AQ16" s="203">
        <v>6774.3518120427252</v>
      </c>
      <c r="AR16" s="203">
        <v>6553.8339364445519</v>
      </c>
      <c r="AS16" s="203">
        <v>6323.8222789081947</v>
      </c>
      <c r="AT16" s="203">
        <v>6132.7312020927329</v>
      </c>
      <c r="AU16" s="203">
        <v>6143.8283991317849</v>
      </c>
      <c r="AV16" s="203">
        <v>6185.2480515448297</v>
      </c>
      <c r="AW16" s="203">
        <v>6139.8950724685428</v>
      </c>
      <c r="AX16" s="203"/>
      <c r="AY16" s="203"/>
      <c r="AZ16" s="203"/>
      <c r="BA16" s="203"/>
      <c r="BB16" s="203"/>
      <c r="BC16" s="203"/>
      <c r="BD16" s="203"/>
      <c r="BE16" s="203"/>
      <c r="BF16" s="204"/>
      <c r="BG16" s="205"/>
      <c r="BI16" s="35"/>
      <c r="BJ16" s="35"/>
    </row>
    <row r="17" spans="24:62" ht="15" customHeight="1" thickBot="1">
      <c r="X17" s="206"/>
      <c r="Y17" s="207" t="s">
        <v>14</v>
      </c>
      <c r="Z17" s="208">
        <v>103.91917019707729</v>
      </c>
      <c r="AA17" s="208">
        <v>27.249340328964344</v>
      </c>
      <c r="AB17" s="208">
        <v>27.220140843990304</v>
      </c>
      <c r="AC17" s="208">
        <v>25.574740935728435</v>
      </c>
      <c r="AD17" s="208">
        <v>26.287067603310611</v>
      </c>
      <c r="AE17" s="208">
        <v>25.494489327961922</v>
      </c>
      <c r="AF17" s="208">
        <v>25.838726684727671</v>
      </c>
      <c r="AG17" s="208">
        <v>24.83777803687077</v>
      </c>
      <c r="AH17" s="208">
        <v>23.791317989298499</v>
      </c>
      <c r="AI17" s="208">
        <v>22.957641882034046</v>
      </c>
      <c r="AJ17" s="208">
        <v>22.214407036293263</v>
      </c>
      <c r="AK17" s="208">
        <v>21.778156527855057</v>
      </c>
      <c r="AL17" s="208">
        <v>21.331139375009261</v>
      </c>
      <c r="AM17" s="208">
        <v>20.23608046242315</v>
      </c>
      <c r="AN17" s="208">
        <v>19.27995598340485</v>
      </c>
      <c r="AO17" s="208">
        <v>18.807784355073981</v>
      </c>
      <c r="AP17" s="208">
        <v>18.492194282008356</v>
      </c>
      <c r="AQ17" s="208">
        <v>18.362958541919745</v>
      </c>
      <c r="AR17" s="208">
        <v>17.890734196464553</v>
      </c>
      <c r="AS17" s="208">
        <v>17.245244252283555</v>
      </c>
      <c r="AT17" s="208">
        <v>16.277093380970694</v>
      </c>
      <c r="AU17" s="208">
        <v>15.54333797866307</v>
      </c>
      <c r="AV17" s="208">
        <v>15.578002312126936</v>
      </c>
      <c r="AW17" s="208">
        <v>15.739993932584456</v>
      </c>
      <c r="AX17" s="208"/>
      <c r="AY17" s="208"/>
      <c r="AZ17" s="208"/>
      <c r="BA17" s="208"/>
      <c r="BB17" s="208"/>
      <c r="BC17" s="208"/>
      <c r="BD17" s="208"/>
      <c r="BE17" s="208"/>
      <c r="BF17" s="209"/>
      <c r="BG17" s="210"/>
      <c r="BI17" s="35"/>
      <c r="BJ17" s="35"/>
    </row>
    <row r="18" spans="24:62" ht="15" customHeight="1">
      <c r="X18" s="220" t="s">
        <v>30</v>
      </c>
      <c r="Y18" s="126"/>
      <c r="Z18" s="17">
        <f t="shared" ref="Z18:AR18" si="3">SUM(Z19:Z22)</f>
        <v>3220.1613186942927</v>
      </c>
      <c r="AA18" s="17">
        <f t="shared" si="3"/>
        <v>3215.4546728319665</v>
      </c>
      <c r="AB18" s="17">
        <f t="shared" si="3"/>
        <v>3295.2857109134056</v>
      </c>
      <c r="AC18" s="17">
        <f t="shared" si="3"/>
        <v>3426.8446179833322</v>
      </c>
      <c r="AD18" s="17">
        <f t="shared" si="3"/>
        <v>3456.3471533565707</v>
      </c>
      <c r="AE18" s="17">
        <f t="shared" si="3"/>
        <v>3614.4293982467057</v>
      </c>
      <c r="AF18" s="17">
        <f t="shared" si="3"/>
        <v>3795.8087251846387</v>
      </c>
      <c r="AG18" s="17">
        <f t="shared" si="3"/>
        <v>3930.7722484799206</v>
      </c>
      <c r="AH18" s="17">
        <f t="shared" si="3"/>
        <v>4034.6760436209011</v>
      </c>
      <c r="AI18" s="17">
        <f t="shared" si="3"/>
        <v>4042.876420509218</v>
      </c>
      <c r="AJ18" s="17">
        <f t="shared" si="3"/>
        <v>4094.5631310670224</v>
      </c>
      <c r="AK18" s="17">
        <f t="shared" si="3"/>
        <v>4072.4264504171088</v>
      </c>
      <c r="AL18" s="17">
        <f t="shared" si="3"/>
        <v>4044.5367363764176</v>
      </c>
      <c r="AM18" s="17">
        <f t="shared" si="3"/>
        <v>3761.9643700964143</v>
      </c>
      <c r="AN18" s="17">
        <f t="shared" si="3"/>
        <v>3783.043363770792</v>
      </c>
      <c r="AO18" s="17">
        <f t="shared" si="3"/>
        <v>3771.7822805813553</v>
      </c>
      <c r="AP18" s="17">
        <f t="shared" si="3"/>
        <v>3834.4816268012419</v>
      </c>
      <c r="AQ18" s="17">
        <f t="shared" si="3"/>
        <v>3720.9175181905312</v>
      </c>
      <c r="AR18" s="17">
        <f t="shared" si="3"/>
        <v>3528.9665367965122</v>
      </c>
      <c r="AS18" s="17">
        <f>SUM(AS19:AS22)</f>
        <v>3466.3061665029527</v>
      </c>
      <c r="AT18" s="17">
        <f>SUM(AT19:AT22)</f>
        <v>3366.0049629681384</v>
      </c>
      <c r="AU18" s="17">
        <f>SUM(AU19:AU22)</f>
        <v>3271.3614115660612</v>
      </c>
      <c r="AV18" s="17">
        <f>SUM(AV19:AV22)</f>
        <v>3280.3032553071862</v>
      </c>
      <c r="AW18" s="17">
        <f>SUM(AW19:AW22)</f>
        <v>3285.999718821332</v>
      </c>
      <c r="AX18" s="17"/>
      <c r="AY18" s="17"/>
      <c r="AZ18" s="17"/>
      <c r="BA18" s="17"/>
      <c r="BB18" s="17"/>
      <c r="BC18" s="17"/>
      <c r="BD18" s="17"/>
      <c r="BE18" s="17"/>
      <c r="BF18" s="127"/>
      <c r="BG18" s="221"/>
      <c r="BI18" s="35"/>
      <c r="BJ18" s="35"/>
    </row>
    <row r="19" spans="24:62" ht="15" customHeight="1">
      <c r="X19" s="197"/>
      <c r="Y19" s="202" t="s">
        <v>82</v>
      </c>
      <c r="Z19" s="267">
        <v>1289.3739845487498</v>
      </c>
      <c r="AA19" s="267">
        <v>1255.5225083813937</v>
      </c>
      <c r="AB19" s="267">
        <v>1281.6784084470301</v>
      </c>
      <c r="AC19" s="267">
        <v>1271.414513526548</v>
      </c>
      <c r="AD19" s="267">
        <v>1296.8759010531774</v>
      </c>
      <c r="AE19" s="267">
        <v>1286.0293336985451</v>
      </c>
      <c r="AF19" s="267">
        <v>1306.5318900742309</v>
      </c>
      <c r="AG19" s="267">
        <v>1304.5611959943517</v>
      </c>
      <c r="AH19" s="267">
        <v>1316.270133615835</v>
      </c>
      <c r="AI19" s="267">
        <v>1305.2167803406378</v>
      </c>
      <c r="AJ19" s="267">
        <v>1274.8514238971757</v>
      </c>
      <c r="AK19" s="267">
        <v>1243.5140136762113</v>
      </c>
      <c r="AL19" s="267">
        <v>1270.8517473455422</v>
      </c>
      <c r="AM19" s="267">
        <v>1274.653273394905</v>
      </c>
      <c r="AN19" s="267">
        <v>1278.1035781057251</v>
      </c>
      <c r="AO19" s="267">
        <v>1281.6105763597643</v>
      </c>
      <c r="AP19" s="267">
        <v>1263.263281968083</v>
      </c>
      <c r="AQ19" s="267">
        <v>1273.6232054671168</v>
      </c>
      <c r="AR19" s="267">
        <v>1252.1959824583203</v>
      </c>
      <c r="AS19" s="267">
        <v>1252.5075763042034</v>
      </c>
      <c r="AT19" s="267">
        <v>1235.8514695239671</v>
      </c>
      <c r="AU19" s="267">
        <v>1221.2837194382194</v>
      </c>
      <c r="AV19" s="267">
        <v>1212.8701227835222</v>
      </c>
      <c r="AW19" s="267">
        <v>1174.8822591573919</v>
      </c>
      <c r="AX19" s="267"/>
      <c r="AY19" s="267"/>
      <c r="AZ19" s="267"/>
      <c r="BA19" s="267"/>
      <c r="BB19" s="267"/>
      <c r="BC19" s="267"/>
      <c r="BD19" s="267"/>
      <c r="BE19" s="267"/>
      <c r="BF19" s="268"/>
      <c r="BG19" s="269"/>
      <c r="BI19" s="35"/>
      <c r="BJ19" s="35"/>
    </row>
    <row r="20" spans="24:62" ht="15" customHeight="1" thickBot="1">
      <c r="X20" s="197"/>
      <c r="Y20" s="857" t="s">
        <v>81</v>
      </c>
      <c r="Z20" s="203">
        <v>1910.663808145543</v>
      </c>
      <c r="AA20" s="203">
        <v>1493.0420210977261</v>
      </c>
      <c r="AB20" s="203">
        <v>1534.8047914348979</v>
      </c>
      <c r="AC20" s="203">
        <v>1673.1600857160772</v>
      </c>
      <c r="AD20" s="203">
        <v>1674.1686728878399</v>
      </c>
      <c r="AE20" s="203">
        <v>1838.3923163736408</v>
      </c>
      <c r="AF20" s="203">
        <v>1981.4429636746647</v>
      </c>
      <c r="AG20" s="203">
        <v>2107.361857833725</v>
      </c>
      <c r="AH20" s="203">
        <v>2182.3956805885005</v>
      </c>
      <c r="AI20" s="203">
        <v>2187.0698909839793</v>
      </c>
      <c r="AJ20" s="203">
        <v>2260.9456057103735</v>
      </c>
      <c r="AK20" s="203">
        <v>2241.5171461747022</v>
      </c>
      <c r="AL20" s="203">
        <v>2169.6417573123226</v>
      </c>
      <c r="AM20" s="203">
        <v>1987.4633653515289</v>
      </c>
      <c r="AN20" s="203">
        <v>1984.8380178242728</v>
      </c>
      <c r="AO20" s="203">
        <v>1974.8917715329942</v>
      </c>
      <c r="AP20" s="203">
        <v>2042.3756167051963</v>
      </c>
      <c r="AQ20" s="203">
        <v>1917.4863263252128</v>
      </c>
      <c r="AR20" s="203">
        <v>1762.2481686532951</v>
      </c>
      <c r="AS20" s="203">
        <v>1693.7943343505674</v>
      </c>
      <c r="AT20" s="203">
        <v>1633.3763054030026</v>
      </c>
      <c r="AU20" s="203">
        <v>1577.3944703428674</v>
      </c>
      <c r="AV20" s="203">
        <v>1585.4260757509517</v>
      </c>
      <c r="AW20" s="203">
        <v>1627.7914903596318</v>
      </c>
      <c r="AX20" s="203"/>
      <c r="AY20" s="203"/>
      <c r="AZ20" s="203"/>
      <c r="BA20" s="203"/>
      <c r="BB20" s="203"/>
      <c r="BC20" s="203"/>
      <c r="BD20" s="203"/>
      <c r="BE20" s="203"/>
      <c r="BF20" s="952" t="s">
        <v>477</v>
      </c>
      <c r="BG20" s="223"/>
      <c r="BI20" s="35"/>
      <c r="BJ20" s="35"/>
    </row>
    <row r="21" spans="24:62" ht="15" customHeight="1" thickTop="1">
      <c r="X21" s="197"/>
      <c r="Y21" s="479" t="s">
        <v>102</v>
      </c>
      <c r="Z21" s="497">
        <v>20.123526000000002</v>
      </c>
      <c r="AA21" s="203">
        <v>81.49560044930044</v>
      </c>
      <c r="AB21" s="203">
        <v>78.931896858934024</v>
      </c>
      <c r="AC21" s="203">
        <v>79.261102698535197</v>
      </c>
      <c r="AD21" s="203">
        <v>79.755423705805896</v>
      </c>
      <c r="AE21" s="203">
        <v>78.601666523595028</v>
      </c>
      <c r="AF21" s="203">
        <v>78.94598831246438</v>
      </c>
      <c r="AG21" s="203">
        <v>79.290688464000013</v>
      </c>
      <c r="AH21" s="203">
        <v>80.25186066900001</v>
      </c>
      <c r="AI21" s="203">
        <v>79.559679441299991</v>
      </c>
      <c r="AJ21" s="203">
        <v>80.088200422200003</v>
      </c>
      <c r="AK21" s="203">
        <v>81.019805295299989</v>
      </c>
      <c r="AL21" s="203">
        <v>82.148269750500006</v>
      </c>
      <c r="AM21" s="203">
        <v>101.77339249409999</v>
      </c>
      <c r="AN21" s="203">
        <v>118.28553063660001</v>
      </c>
      <c r="AO21" s="203">
        <v>121.5962180322</v>
      </c>
      <c r="AP21" s="203">
        <v>137.63508368427</v>
      </c>
      <c r="AQ21" s="203">
        <v>142.65743535381901</v>
      </c>
      <c r="AR21" s="203">
        <v>138.620514597588</v>
      </c>
      <c r="AS21" s="203">
        <v>155.13555053578352</v>
      </c>
      <c r="AT21" s="203">
        <v>155.92955897477131</v>
      </c>
      <c r="AU21" s="203">
        <v>135.70172375384684</v>
      </c>
      <c r="AV21" s="203">
        <v>149.65284110367762</v>
      </c>
      <c r="AW21" s="203">
        <v>145.99648763010001</v>
      </c>
      <c r="AX21" s="487"/>
      <c r="AY21" s="487"/>
      <c r="AZ21" s="487"/>
      <c r="BA21" s="487"/>
      <c r="BB21" s="487"/>
      <c r="BC21" s="487"/>
      <c r="BD21" s="487"/>
      <c r="BE21" s="487"/>
      <c r="BF21" s="489"/>
      <c r="BG21" s="269"/>
      <c r="BI21" s="35"/>
      <c r="BJ21" s="35"/>
    </row>
    <row r="22" spans="24:62" ht="15" customHeight="1" thickBot="1">
      <c r="X22" s="222"/>
      <c r="Y22" s="459" t="s">
        <v>217</v>
      </c>
      <c r="Z22" s="656" t="s">
        <v>72</v>
      </c>
      <c r="AA22" s="498">
        <v>385.39454290354593</v>
      </c>
      <c r="AB22" s="498">
        <v>399.87061417254313</v>
      </c>
      <c r="AC22" s="498">
        <v>403.00891604217162</v>
      </c>
      <c r="AD22" s="498">
        <v>405.54715570974821</v>
      </c>
      <c r="AE22" s="498">
        <v>411.40608165092436</v>
      </c>
      <c r="AF22" s="498">
        <v>428.88788312327824</v>
      </c>
      <c r="AG22" s="498">
        <v>439.55850618784348</v>
      </c>
      <c r="AH22" s="498">
        <v>455.75836874756561</v>
      </c>
      <c r="AI22" s="498">
        <v>471.03006974330094</v>
      </c>
      <c r="AJ22" s="498">
        <v>478.67790103727316</v>
      </c>
      <c r="AK22" s="498">
        <v>506.3754852708953</v>
      </c>
      <c r="AL22" s="498">
        <v>521.89496196805294</v>
      </c>
      <c r="AM22" s="498">
        <v>398.07433885588063</v>
      </c>
      <c r="AN22" s="498">
        <v>401.81623720419446</v>
      </c>
      <c r="AO22" s="498">
        <v>393.68371465639672</v>
      </c>
      <c r="AP22" s="498">
        <v>391.20764444369297</v>
      </c>
      <c r="AQ22" s="498">
        <v>387.15055104438272</v>
      </c>
      <c r="AR22" s="498">
        <v>375.90187108730851</v>
      </c>
      <c r="AS22" s="498">
        <v>364.86870531239839</v>
      </c>
      <c r="AT22" s="498">
        <v>340.84762906639736</v>
      </c>
      <c r="AU22" s="498">
        <v>336.98149803112767</v>
      </c>
      <c r="AV22" s="498">
        <v>332.35421566903506</v>
      </c>
      <c r="AW22" s="498">
        <v>337.32948167420818</v>
      </c>
      <c r="AX22" s="485"/>
      <c r="AY22" s="485"/>
      <c r="AZ22" s="485"/>
      <c r="BA22" s="485"/>
      <c r="BB22" s="485"/>
      <c r="BC22" s="485"/>
      <c r="BD22" s="485"/>
      <c r="BE22" s="485"/>
      <c r="BF22" s="486"/>
      <c r="BG22" s="269"/>
      <c r="BI22" s="35"/>
      <c r="BJ22" s="35"/>
    </row>
    <row r="23" spans="24:62" ht="15" customHeight="1" thickTop="1" thickBot="1">
      <c r="X23" s="244" t="s">
        <v>139</v>
      </c>
      <c r="Y23" s="32"/>
      <c r="Z23" s="224">
        <f>SUM(Z5,Z11:Z14,Z18)</f>
        <v>32633.050080185283</v>
      </c>
      <c r="AA23" s="224">
        <f>SUM(AA5,AA11:AA14,AA18)</f>
        <v>29727.701188412637</v>
      </c>
      <c r="AB23" s="224">
        <f t="shared" ref="AB23:AR23" si="4">SUM(AB5,AB11:AB14,AB18)</f>
        <v>29272.208095597034</v>
      </c>
      <c r="AC23" s="224">
        <f t="shared" si="4"/>
        <v>29480.056984855015</v>
      </c>
      <c r="AD23" s="224">
        <f t="shared" si="4"/>
        <v>29312.593368145273</v>
      </c>
      <c r="AE23" s="224">
        <f t="shared" si="4"/>
        <v>30558.837028192182</v>
      </c>
      <c r="AF23" s="224">
        <f t="shared" si="4"/>
        <v>31014.842534830608</v>
      </c>
      <c r="AG23" s="224">
        <f t="shared" si="4"/>
        <v>32062.301736439422</v>
      </c>
      <c r="AH23" s="224">
        <f t="shared" si="4"/>
        <v>32765.362812615203</v>
      </c>
      <c r="AI23" s="224">
        <f t="shared" si="4"/>
        <v>31257.266643219606</v>
      </c>
      <c r="AJ23" s="224">
        <f t="shared" si="4"/>
        <v>24863.130131117377</v>
      </c>
      <c r="AK23" s="224">
        <f t="shared" si="4"/>
        <v>27490.827330480566</v>
      </c>
      <c r="AL23" s="224">
        <f t="shared" si="4"/>
        <v>24172.229563412904</v>
      </c>
      <c r="AM23" s="224">
        <f t="shared" si="4"/>
        <v>23543.008248256374</v>
      </c>
      <c r="AN23" s="224">
        <f t="shared" si="4"/>
        <v>23277.350648602493</v>
      </c>
      <c r="AO23" s="224">
        <f t="shared" si="4"/>
        <v>23366.26545333011</v>
      </c>
      <c r="AP23" s="224">
        <f t="shared" si="4"/>
        <v>22958.68719163139</v>
      </c>
      <c r="AQ23" s="224">
        <f t="shared" si="4"/>
        <v>23023.842820668884</v>
      </c>
      <c r="AR23" s="224">
        <f t="shared" si="4"/>
        <v>21849.887138956183</v>
      </c>
      <c r="AS23" s="224">
        <f>SUM(AS5,AS11:AS14,AS18)</f>
        <v>21722.289690480255</v>
      </c>
      <c r="AT23" s="224">
        <f>SUM(AT5,AT11:AT14,AT18)</f>
        <v>21446.263339077283</v>
      </c>
      <c r="AU23" s="224">
        <f>SUM(AU5,AU11:AU14,AU18)</f>
        <v>20770.06929071125</v>
      </c>
      <c r="AV23" s="224">
        <f>SUM(AV5,AV11:AV14,AV18)</f>
        <v>20493.628050164582</v>
      </c>
      <c r="AW23" s="224">
        <f>SUM(AW5,AW11:AW14,AW18)</f>
        <v>20231.214260284465</v>
      </c>
      <c r="AX23" s="224"/>
      <c r="AY23" s="224"/>
      <c r="AZ23" s="224"/>
      <c r="BA23" s="224"/>
      <c r="BB23" s="224"/>
      <c r="BC23" s="224"/>
      <c r="BD23" s="224"/>
      <c r="BE23" s="224"/>
      <c r="BF23" s="225"/>
      <c r="BG23" s="226"/>
    </row>
    <row r="24" spans="24:62">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row>
    <row r="25" spans="24:62" ht="16.2">
      <c r="Y25" s="644" t="s">
        <v>485</v>
      </c>
      <c r="Z25" s="33"/>
      <c r="AA25" s="33"/>
      <c r="AB25" s="33"/>
      <c r="AC25" s="33"/>
      <c r="AD25" s="33"/>
      <c r="AE25" s="33"/>
      <c r="AF25" s="33"/>
      <c r="AG25" s="246"/>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row>
    <row r="26" spans="24:62" ht="21.6">
      <c r="Y26" s="14"/>
      <c r="Z26" s="637" t="s">
        <v>197</v>
      </c>
      <c r="AA26" s="14">
        <v>1990</v>
      </c>
      <c r="AB26" s="14">
        <f t="shared" ref="AB26:BE26" si="5">AA26+1</f>
        <v>1991</v>
      </c>
      <c r="AC26" s="14">
        <f t="shared" si="5"/>
        <v>1992</v>
      </c>
      <c r="AD26" s="14">
        <f t="shared" si="5"/>
        <v>1993</v>
      </c>
      <c r="AE26" s="14">
        <f t="shared" si="5"/>
        <v>1994</v>
      </c>
      <c r="AF26" s="14">
        <f t="shared" si="5"/>
        <v>1995</v>
      </c>
      <c r="AG26" s="14">
        <f t="shared" si="5"/>
        <v>1996</v>
      </c>
      <c r="AH26" s="14">
        <f t="shared" si="5"/>
        <v>1997</v>
      </c>
      <c r="AI26" s="14">
        <f t="shared" si="5"/>
        <v>1998</v>
      </c>
      <c r="AJ26" s="14">
        <f t="shared" si="5"/>
        <v>1999</v>
      </c>
      <c r="AK26" s="14">
        <f t="shared" si="5"/>
        <v>2000</v>
      </c>
      <c r="AL26" s="14">
        <f t="shared" si="5"/>
        <v>2001</v>
      </c>
      <c r="AM26" s="14">
        <f t="shared" si="5"/>
        <v>2002</v>
      </c>
      <c r="AN26" s="14">
        <f t="shared" si="5"/>
        <v>2003</v>
      </c>
      <c r="AO26" s="14">
        <f t="shared" si="5"/>
        <v>2004</v>
      </c>
      <c r="AP26" s="14">
        <f t="shared" si="5"/>
        <v>2005</v>
      </c>
      <c r="AQ26" s="14">
        <f t="shared" si="5"/>
        <v>2006</v>
      </c>
      <c r="AR26" s="14">
        <f t="shared" si="5"/>
        <v>2007</v>
      </c>
      <c r="AS26" s="14">
        <f t="shared" si="5"/>
        <v>2008</v>
      </c>
      <c r="AT26" s="14">
        <f t="shared" si="5"/>
        <v>2009</v>
      </c>
      <c r="AU26" s="14">
        <f t="shared" si="5"/>
        <v>2010</v>
      </c>
      <c r="AV26" s="14">
        <f t="shared" si="5"/>
        <v>2011</v>
      </c>
      <c r="AW26" s="14">
        <f t="shared" si="5"/>
        <v>2012</v>
      </c>
      <c r="AX26" s="14">
        <f t="shared" si="5"/>
        <v>2013</v>
      </c>
      <c r="AY26" s="14">
        <f t="shared" si="5"/>
        <v>2014</v>
      </c>
      <c r="AZ26" s="14">
        <f t="shared" si="5"/>
        <v>2015</v>
      </c>
      <c r="BA26" s="14">
        <f t="shared" si="5"/>
        <v>2016</v>
      </c>
      <c r="BB26" s="14">
        <f t="shared" si="5"/>
        <v>2017</v>
      </c>
      <c r="BC26" s="14">
        <f t="shared" si="5"/>
        <v>2018</v>
      </c>
      <c r="BD26" s="14">
        <f t="shared" si="5"/>
        <v>2019</v>
      </c>
      <c r="BE26" s="14">
        <f t="shared" si="5"/>
        <v>2020</v>
      </c>
      <c r="BF26" s="14" t="s">
        <v>205</v>
      </c>
      <c r="BG26" s="14" t="s">
        <v>23</v>
      </c>
    </row>
    <row r="27" spans="24:62" ht="15" customHeight="1">
      <c r="Y27" s="105" t="s">
        <v>206</v>
      </c>
      <c r="Z27" s="15">
        <f>SUM(Z6:Z7,Z9:Z10)</f>
        <v>2331.6076411050108</v>
      </c>
      <c r="AA27" s="15">
        <f>SUM(AA6:AA7,AA9:AA10)</f>
        <v>2164.4330232158013</v>
      </c>
      <c r="AB27" s="15">
        <f t="shared" ref="AB27:AR27" si="6">SUM(AB6:AB7,AB9:AB10)</f>
        <v>2265.6469083822903</v>
      </c>
      <c r="AC27" s="15">
        <f t="shared" si="6"/>
        <v>2367.6758214058764</v>
      </c>
      <c r="AD27" s="15">
        <f t="shared" si="6"/>
        <v>2458.8897779864374</v>
      </c>
      <c r="AE27" s="15">
        <f t="shared" si="6"/>
        <v>2668.0834918105429</v>
      </c>
      <c r="AF27" s="15">
        <f t="shared" si="6"/>
        <v>3165.09482800458</v>
      </c>
      <c r="AG27" s="15">
        <f t="shared" si="6"/>
        <v>3241.9115329868628</v>
      </c>
      <c r="AH27" s="15">
        <f t="shared" si="6"/>
        <v>3403.1933002087935</v>
      </c>
      <c r="AI27" s="15">
        <f t="shared" si="6"/>
        <v>3356.6241794198254</v>
      </c>
      <c r="AJ27" s="15">
        <f t="shared" si="6"/>
        <v>3569.4768221937029</v>
      </c>
      <c r="AK27" s="15">
        <f t="shared" si="6"/>
        <v>3665.8625891460688</v>
      </c>
      <c r="AL27" s="15">
        <f t="shared" si="6"/>
        <v>3815.6766451752655</v>
      </c>
      <c r="AM27" s="15">
        <f t="shared" si="6"/>
        <v>3885.1228790601945</v>
      </c>
      <c r="AN27" s="15">
        <f t="shared" si="6"/>
        <v>3855.1471089736187</v>
      </c>
      <c r="AO27" s="15">
        <f t="shared" si="6"/>
        <v>3877.8361281260359</v>
      </c>
      <c r="AP27" s="15">
        <f t="shared" si="6"/>
        <v>4064.024022981419</v>
      </c>
      <c r="AQ27" s="15">
        <f t="shared" si="6"/>
        <v>4014.655594875408</v>
      </c>
      <c r="AR27" s="15">
        <f t="shared" si="6"/>
        <v>4118.7394586759519</v>
      </c>
      <c r="AS27" s="15">
        <f>SUM(AS6:AS7,AS9:AS10)</f>
        <v>3967.6414740508699</v>
      </c>
      <c r="AT27" s="15">
        <f>SUM(AT6:AT7,AT9:AT10)</f>
        <v>3822.4862149691403</v>
      </c>
      <c r="AU27" s="15">
        <f>SUM(AU6:AU7,AU9:AU10)</f>
        <v>3891.7955914575823</v>
      </c>
      <c r="AV27" s="15">
        <f>SUM(AV6:AV7,AV9:AV10)</f>
        <v>4026.3448175133353</v>
      </c>
      <c r="AW27" s="15">
        <f>SUM(AW6:AW7,AW9:AW10)</f>
        <v>4063.4969916463529</v>
      </c>
      <c r="AX27" s="34"/>
      <c r="AY27" s="34"/>
      <c r="AZ27" s="34"/>
      <c r="BA27" s="34"/>
      <c r="BB27" s="34"/>
      <c r="BC27" s="34"/>
      <c r="BD27" s="34"/>
      <c r="BE27" s="34"/>
      <c r="BF27" s="106"/>
      <c r="BG27" s="106"/>
      <c r="BI27" s="35"/>
      <c r="BJ27" s="35"/>
    </row>
    <row r="28" spans="24:62" ht="15" customHeight="1">
      <c r="Y28" s="105" t="s">
        <v>207</v>
      </c>
      <c r="Z28" s="15">
        <f>Z8</f>
        <v>4204.1502116642787</v>
      </c>
      <c r="AA28" s="15">
        <f t="shared" ref="AA28:AP28" si="7">AA8</f>
        <v>4217.8860582289599</v>
      </c>
      <c r="AB28" s="15">
        <f t="shared" si="7"/>
        <v>4379.0928831467536</v>
      </c>
      <c r="AC28" s="15">
        <f t="shared" si="7"/>
        <v>4468.2886201706715</v>
      </c>
      <c r="AD28" s="15">
        <f t="shared" si="7"/>
        <v>4439.8940720599994</v>
      </c>
      <c r="AE28" s="15">
        <f t="shared" si="7"/>
        <v>4519.393514920971</v>
      </c>
      <c r="AF28" s="15">
        <f t="shared" si="7"/>
        <v>4655.0545146206468</v>
      </c>
      <c r="AG28" s="15">
        <f t="shared" si="7"/>
        <v>4740.8994892097871</v>
      </c>
      <c r="AH28" s="15">
        <f t="shared" si="7"/>
        <v>4786.342277095735</v>
      </c>
      <c r="AI28" s="15">
        <f t="shared" si="7"/>
        <v>4681.9002759336763</v>
      </c>
      <c r="AJ28" s="15">
        <f t="shared" si="7"/>
        <v>4667.9832036988428</v>
      </c>
      <c r="AK28" s="15">
        <f t="shared" si="7"/>
        <v>4569.9861135746187</v>
      </c>
      <c r="AL28" s="15">
        <f t="shared" si="7"/>
        <v>4390.0436484411457</v>
      </c>
      <c r="AM28" s="15">
        <f t="shared" si="7"/>
        <v>4126.5102837465056</v>
      </c>
      <c r="AN28" s="15">
        <f t="shared" si="7"/>
        <v>3853.8449097182383</v>
      </c>
      <c r="AO28" s="15">
        <f t="shared" si="7"/>
        <v>3545.8523450764337</v>
      </c>
      <c r="AP28" s="15">
        <f t="shared" si="7"/>
        <v>3294.0936715230305</v>
      </c>
      <c r="AQ28" s="15">
        <f t="shared" ref="AQ28:AV28" si="8">AQ8</f>
        <v>3114.6835872126708</v>
      </c>
      <c r="AR28" s="15">
        <f t="shared" si="8"/>
        <v>2979.0337670975873</v>
      </c>
      <c r="AS28" s="15">
        <f t="shared" si="8"/>
        <v>2822.2911143791698</v>
      </c>
      <c r="AT28" s="15">
        <f t="shared" si="8"/>
        <v>2652.8091621049371</v>
      </c>
      <c r="AU28" s="15">
        <f t="shared" si="8"/>
        <v>2491.9906215353781</v>
      </c>
      <c r="AV28" s="15">
        <f t="shared" si="8"/>
        <v>2367.1397802232505</v>
      </c>
      <c r="AW28" s="15">
        <f t="shared" ref="AW28" si="9">AW8</f>
        <v>2292.052345917878</v>
      </c>
      <c r="AX28" s="34"/>
      <c r="AY28" s="34"/>
      <c r="AZ28" s="34"/>
      <c r="BA28" s="34"/>
      <c r="BB28" s="34"/>
      <c r="BC28" s="34"/>
      <c r="BD28" s="34"/>
      <c r="BE28" s="34"/>
      <c r="BF28" s="227"/>
      <c r="BG28" s="227"/>
      <c r="BI28" s="35"/>
      <c r="BJ28" s="35"/>
    </row>
    <row r="29" spans="24:62" ht="15" customHeight="1">
      <c r="Y29" s="105" t="s">
        <v>383</v>
      </c>
      <c r="Z29" s="15">
        <f>Z11</f>
        <v>0.11296213504000001</v>
      </c>
      <c r="AA29" s="15">
        <f t="shared" ref="AA29:AR29" si="10">AA11</f>
        <v>0.11296213504000001</v>
      </c>
      <c r="AB29" s="15">
        <f t="shared" si="10"/>
        <v>0.16349067989999999</v>
      </c>
      <c r="AC29" s="15">
        <f t="shared" si="10"/>
        <v>0.17312176609999999</v>
      </c>
      <c r="AD29" s="15">
        <f t="shared" si="10"/>
        <v>0.1622884503</v>
      </c>
      <c r="AE29" s="15">
        <f t="shared" si="10"/>
        <v>0.15629327659999998</v>
      </c>
      <c r="AF29" s="15">
        <f t="shared" si="10"/>
        <v>0.15553891515999999</v>
      </c>
      <c r="AG29" s="15">
        <f t="shared" si="10"/>
        <v>0.15089017748</v>
      </c>
      <c r="AH29" s="15">
        <f t="shared" si="10"/>
        <v>0.14700755024000001</v>
      </c>
      <c r="AI29" s="15">
        <f t="shared" si="10"/>
        <v>0.13152125224</v>
      </c>
      <c r="AJ29" s="15">
        <f t="shared" si="10"/>
        <v>0.11778895903999997</v>
      </c>
      <c r="AK29" s="15">
        <f t="shared" si="10"/>
        <v>0.1122471343</v>
      </c>
      <c r="AL29" s="15">
        <f t="shared" si="10"/>
        <v>0.10157037842</v>
      </c>
      <c r="AM29" s="15">
        <f t="shared" si="10"/>
        <v>9.783487283999999E-2</v>
      </c>
      <c r="AN29" s="15">
        <f t="shared" si="10"/>
        <v>0.10844961384</v>
      </c>
      <c r="AO29" s="15">
        <f t="shared" si="10"/>
        <v>0.11030010366</v>
      </c>
      <c r="AP29" s="15">
        <f t="shared" si="10"/>
        <v>0.11842495442000001</v>
      </c>
      <c r="AQ29" s="15">
        <f t="shared" si="10"/>
        <v>0.11401252354000001</v>
      </c>
      <c r="AR29" s="15">
        <f t="shared" si="10"/>
        <v>0.11959998461999999</v>
      </c>
      <c r="AS29" s="15">
        <f t="shared" ref="AS29:AT31" si="11">AS11</f>
        <v>0.12049959904</v>
      </c>
      <c r="AT29" s="15">
        <f t="shared" si="11"/>
        <v>0.11217330221999999</v>
      </c>
      <c r="AU29" s="15">
        <f t="shared" ref="AU29:AV31" si="12">AU11</f>
        <v>0.10572943080000001</v>
      </c>
      <c r="AV29" s="15">
        <f t="shared" si="12"/>
        <v>0.10389819632000001</v>
      </c>
      <c r="AW29" s="15">
        <f t="shared" ref="AW29" si="13">AW11</f>
        <v>0.10110780696</v>
      </c>
      <c r="AX29" s="34"/>
      <c r="AY29" s="34"/>
      <c r="AZ29" s="34"/>
      <c r="BA29" s="34"/>
      <c r="BB29" s="34"/>
      <c r="BC29" s="34"/>
      <c r="BD29" s="34"/>
      <c r="BE29" s="34"/>
      <c r="BF29" s="227"/>
      <c r="BG29" s="227"/>
      <c r="BI29" s="35"/>
      <c r="BJ29" s="35"/>
    </row>
    <row r="30" spans="24:62" ht="15" customHeight="1">
      <c r="Y30" s="105" t="s">
        <v>209</v>
      </c>
      <c r="Z30" s="15">
        <f>Z12</f>
        <v>8266.94794</v>
      </c>
      <c r="AA30" s="15">
        <f t="shared" ref="AA30:AO30" si="14">AA12</f>
        <v>8266.94794</v>
      </c>
      <c r="AB30" s="15">
        <f t="shared" si="14"/>
        <v>7539.7480800000003</v>
      </c>
      <c r="AC30" s="15">
        <f t="shared" si="14"/>
        <v>7452.4086799999995</v>
      </c>
      <c r="AD30" s="15">
        <f t="shared" si="14"/>
        <v>7302.846700000001</v>
      </c>
      <c r="AE30" s="15">
        <f t="shared" si="14"/>
        <v>8298.1029399999989</v>
      </c>
      <c r="AF30" s="15">
        <f t="shared" si="14"/>
        <v>8212.7072399999997</v>
      </c>
      <c r="AG30" s="15">
        <f t="shared" si="14"/>
        <v>9220.0683599999993</v>
      </c>
      <c r="AH30" s="15">
        <f t="shared" si="14"/>
        <v>9792.4672399999999</v>
      </c>
      <c r="AI30" s="15">
        <f t="shared" si="14"/>
        <v>8577.8736000000008</v>
      </c>
      <c r="AJ30" s="15">
        <f t="shared" si="14"/>
        <v>2000.8632677539604</v>
      </c>
      <c r="AK30" s="15">
        <f t="shared" si="14"/>
        <v>4690.0873626473604</v>
      </c>
      <c r="AL30" s="15">
        <f t="shared" si="14"/>
        <v>1414.88836916112</v>
      </c>
      <c r="AM30" s="15">
        <f t="shared" si="14"/>
        <v>1238.7749786395204</v>
      </c>
      <c r="AN30" s="15">
        <f t="shared" si="14"/>
        <v>1259.5487931913804</v>
      </c>
      <c r="AO30" s="15">
        <f t="shared" si="14"/>
        <v>1657.6032126814189</v>
      </c>
      <c r="AP30" s="15">
        <f t="shared" ref="AP30:AR30" si="15">AP12</f>
        <v>1299.9403706330004</v>
      </c>
      <c r="AQ30" s="15">
        <f>AQ12</f>
        <v>1624.72412586672</v>
      </c>
      <c r="AR30" s="15">
        <f t="shared" si="15"/>
        <v>860.18055833344033</v>
      </c>
      <c r="AS30" s="15">
        <f t="shared" si="11"/>
        <v>1262.1518261507197</v>
      </c>
      <c r="AT30" s="15">
        <f t="shared" si="11"/>
        <v>1559.4962070835604</v>
      </c>
      <c r="AU30" s="15">
        <f t="shared" si="12"/>
        <v>1077.7397504713003</v>
      </c>
      <c r="AV30" s="15">
        <f t="shared" si="12"/>
        <v>787.56364057048029</v>
      </c>
      <c r="AW30" s="15">
        <f t="shared" ref="AW30" si="16">AW12</f>
        <v>631.32558005199985</v>
      </c>
      <c r="AX30" s="34"/>
      <c r="AY30" s="34"/>
      <c r="AZ30" s="34"/>
      <c r="BA30" s="34"/>
      <c r="BB30" s="34"/>
      <c r="BC30" s="34"/>
      <c r="BD30" s="34"/>
      <c r="BE30" s="34"/>
      <c r="BF30" s="121"/>
      <c r="BG30" s="121"/>
      <c r="BI30" s="35"/>
      <c r="BJ30" s="35"/>
    </row>
    <row r="31" spans="24:62" ht="15" customHeight="1">
      <c r="Y31" s="105" t="s">
        <v>384</v>
      </c>
      <c r="Z31" s="15">
        <f>Z13</f>
        <v>287.0693</v>
      </c>
      <c r="AA31" s="15">
        <f t="shared" ref="AA31:AO31" si="17">AA13</f>
        <v>287.0693</v>
      </c>
      <c r="AB31" s="15">
        <f t="shared" si="17"/>
        <v>356.84719999999999</v>
      </c>
      <c r="AC31" s="15">
        <f t="shared" si="17"/>
        <v>413.01145000000002</v>
      </c>
      <c r="AD31" s="15">
        <f t="shared" si="17"/>
        <v>411.66449999999998</v>
      </c>
      <c r="AE31" s="15">
        <f t="shared" si="17"/>
        <v>438.01667000000003</v>
      </c>
      <c r="AF31" s="15">
        <f t="shared" si="17"/>
        <v>437.57554000000005</v>
      </c>
      <c r="AG31" s="15">
        <f t="shared" si="17"/>
        <v>420.93721999999997</v>
      </c>
      <c r="AH31" s="15">
        <f t="shared" si="17"/>
        <v>404.60053000000005</v>
      </c>
      <c r="AI31" s="15">
        <f t="shared" si="17"/>
        <v>377.05207000000001</v>
      </c>
      <c r="AJ31" s="15">
        <f t="shared" si="17"/>
        <v>362.5326</v>
      </c>
      <c r="AK31" s="15">
        <f t="shared" si="17"/>
        <v>340.99349000000001</v>
      </c>
      <c r="AL31" s="15">
        <f t="shared" si="17"/>
        <v>343.60400000000004</v>
      </c>
      <c r="AM31" s="15">
        <f t="shared" si="17"/>
        <v>334.05010999999996</v>
      </c>
      <c r="AN31" s="15">
        <f t="shared" si="17"/>
        <v>320.83357000000001</v>
      </c>
      <c r="AO31" s="15">
        <f t="shared" si="17"/>
        <v>297.54295999999999</v>
      </c>
      <c r="AP31" s="15">
        <f t="shared" ref="AP31:AR31" si="18">AP13</f>
        <v>266.41059000000001</v>
      </c>
      <c r="AQ31" s="15">
        <f>AQ13</f>
        <v>242.33810730000002</v>
      </c>
      <c r="AR31" s="15">
        <f t="shared" si="18"/>
        <v>159.95040394999998</v>
      </c>
      <c r="AS31" s="15">
        <f t="shared" si="11"/>
        <v>129.10429105</v>
      </c>
      <c r="AT31" s="15">
        <f t="shared" si="11"/>
        <v>120.4970155</v>
      </c>
      <c r="AU31" s="15">
        <f t="shared" si="12"/>
        <v>98.950733650000004</v>
      </c>
      <c r="AV31" s="15">
        <f t="shared" si="12"/>
        <v>97.146491799999993</v>
      </c>
      <c r="AW31" s="15">
        <f t="shared" ref="AW31" si="19">AW13</f>
        <v>90.681649499999992</v>
      </c>
      <c r="AX31" s="34"/>
      <c r="AY31" s="34"/>
      <c r="AZ31" s="34"/>
      <c r="BA31" s="34"/>
      <c r="BB31" s="34"/>
      <c r="BC31" s="34"/>
      <c r="BD31" s="34"/>
      <c r="BE31" s="34"/>
      <c r="BF31" s="121"/>
      <c r="BG31" s="121"/>
      <c r="BI31" s="35"/>
      <c r="BJ31" s="35"/>
    </row>
    <row r="32" spans="24:62" ht="15" customHeight="1">
      <c r="Y32" s="105" t="s">
        <v>385</v>
      </c>
      <c r="Z32" s="15">
        <f>Z15</f>
        <v>5543.0482452418273</v>
      </c>
      <c r="AA32" s="15">
        <f t="shared" ref="AA32:AR32" si="20">AA15</f>
        <v>3171.3526938890959</v>
      </c>
      <c r="AB32" s="15">
        <f t="shared" si="20"/>
        <v>3172.6947687501606</v>
      </c>
      <c r="AC32" s="15">
        <f t="shared" si="20"/>
        <v>3163.0252707383047</v>
      </c>
      <c r="AD32" s="15">
        <f t="shared" si="20"/>
        <v>3125.4875855259124</v>
      </c>
      <c r="AE32" s="15">
        <f t="shared" si="20"/>
        <v>3072.5910217125452</v>
      </c>
      <c r="AF32" s="15">
        <f t="shared" si="20"/>
        <v>3020.7763769098406</v>
      </c>
      <c r="AG32" s="15">
        <f t="shared" si="20"/>
        <v>2986.5525084961478</v>
      </c>
      <c r="AH32" s="15">
        <f t="shared" si="20"/>
        <v>2961.3564413665699</v>
      </c>
      <c r="AI32" s="15">
        <f t="shared" si="20"/>
        <v>2939.7300735140225</v>
      </c>
      <c r="AJ32" s="15">
        <f t="shared" si="20"/>
        <v>2943.3903857601208</v>
      </c>
      <c r="AK32" s="15">
        <f t="shared" si="20"/>
        <v>2982.9988509947043</v>
      </c>
      <c r="AL32" s="15">
        <f t="shared" si="20"/>
        <v>3064.066658475474</v>
      </c>
      <c r="AM32" s="15">
        <f t="shared" si="20"/>
        <v>3152.2294970405283</v>
      </c>
      <c r="AN32" s="15">
        <f t="shared" si="20"/>
        <v>3231.2495648711292</v>
      </c>
      <c r="AO32" s="15">
        <f t="shared" si="20"/>
        <v>3309.2118604924572</v>
      </c>
      <c r="AP32" s="15">
        <f t="shared" si="20"/>
        <v>3401.5136102538822</v>
      </c>
      <c r="AQ32" s="15">
        <f>AQ15</f>
        <v>3513.6951041153675</v>
      </c>
      <c r="AR32" s="15">
        <f t="shared" si="20"/>
        <v>3631.1721434770534</v>
      </c>
      <c r="AS32" s="15">
        <f t="shared" ref="AS32:AT34" si="21">AS15</f>
        <v>3733.6067955870249</v>
      </c>
      <c r="AT32" s="15">
        <f t="shared" si="21"/>
        <v>3775.8493076755831</v>
      </c>
      <c r="AU32" s="15">
        <f t="shared" ref="AU32:AV34" si="22">AU15</f>
        <v>3778.75371548968</v>
      </c>
      <c r="AV32" s="15">
        <f t="shared" si="22"/>
        <v>3734.2001126970536</v>
      </c>
      <c r="AW32" s="15">
        <f t="shared" ref="AW32" si="23">AW15</f>
        <v>3711.9218001388167</v>
      </c>
      <c r="AX32" s="34"/>
      <c r="AY32" s="34"/>
      <c r="AZ32" s="34"/>
      <c r="BA32" s="34"/>
      <c r="BB32" s="34"/>
      <c r="BC32" s="34"/>
      <c r="BD32" s="34"/>
      <c r="BE32" s="34"/>
      <c r="BF32" s="121"/>
      <c r="BG32" s="121"/>
      <c r="BI32" s="35"/>
      <c r="BJ32" s="35"/>
    </row>
    <row r="33" spans="25:62" ht="15" customHeight="1">
      <c r="Y33" s="641" t="s">
        <v>386</v>
      </c>
      <c r="Z33" s="20">
        <f>Z16</f>
        <v>8676.0332911477562</v>
      </c>
      <c r="AA33" s="20">
        <f t="shared" ref="AA33:AR33" si="24">AA16</f>
        <v>8377.1951977828085</v>
      </c>
      <c r="AB33" s="20">
        <f t="shared" si="24"/>
        <v>8235.5089128805321</v>
      </c>
      <c r="AC33" s="20">
        <f t="shared" si="24"/>
        <v>8163.0546618550006</v>
      </c>
      <c r="AD33" s="20">
        <f t="shared" si="24"/>
        <v>8091.0142231627387</v>
      </c>
      <c r="AE33" s="20">
        <f t="shared" si="24"/>
        <v>7922.5692088968526</v>
      </c>
      <c r="AF33" s="20">
        <f t="shared" si="24"/>
        <v>7701.8310445110155</v>
      </c>
      <c r="AG33" s="20">
        <f t="shared" si="24"/>
        <v>7496.1717090523553</v>
      </c>
      <c r="AH33" s="20">
        <f t="shared" si="24"/>
        <v>7358.7886547836642</v>
      </c>
      <c r="AI33" s="20">
        <f t="shared" si="24"/>
        <v>7258.1208607085855</v>
      </c>
      <c r="AJ33" s="20">
        <f t="shared" si="24"/>
        <v>7201.9885246483946</v>
      </c>
      <c r="AK33" s="20">
        <f t="shared" si="24"/>
        <v>7146.5820700385511</v>
      </c>
      <c r="AL33" s="20">
        <f t="shared" si="24"/>
        <v>7077.9807960300523</v>
      </c>
      <c r="AM33" s="20">
        <f t="shared" si="24"/>
        <v>7024.0222143379469</v>
      </c>
      <c r="AN33" s="20">
        <f t="shared" si="24"/>
        <v>6954.2949324800902</v>
      </c>
      <c r="AO33" s="20">
        <f t="shared" si="24"/>
        <v>6887.5185819136732</v>
      </c>
      <c r="AP33" s="20">
        <f t="shared" si="24"/>
        <v>6779.6126802023873</v>
      </c>
      <c r="AQ33" s="20">
        <f>AQ16</f>
        <v>6774.3518120427252</v>
      </c>
      <c r="AR33" s="20">
        <f t="shared" si="24"/>
        <v>6553.8339364445519</v>
      </c>
      <c r="AS33" s="20">
        <f t="shared" si="21"/>
        <v>6323.8222789081947</v>
      </c>
      <c r="AT33" s="20">
        <f t="shared" si="21"/>
        <v>6132.7312020927329</v>
      </c>
      <c r="AU33" s="20">
        <f t="shared" si="22"/>
        <v>6143.8283991317849</v>
      </c>
      <c r="AV33" s="20">
        <f t="shared" si="22"/>
        <v>6185.2480515448297</v>
      </c>
      <c r="AW33" s="20">
        <f t="shared" ref="AW33" si="25">AW16</f>
        <v>6139.8950724685428</v>
      </c>
      <c r="AX33" s="228"/>
      <c r="AY33" s="228"/>
      <c r="AZ33" s="228"/>
      <c r="BA33" s="228"/>
      <c r="BB33" s="228"/>
      <c r="BC33" s="228"/>
      <c r="BD33" s="228"/>
      <c r="BE33" s="228"/>
      <c r="BF33" s="229"/>
      <c r="BG33" s="229"/>
      <c r="BI33" s="35"/>
      <c r="BJ33" s="35"/>
    </row>
    <row r="34" spans="25:62" ht="15" customHeight="1">
      <c r="Y34" s="641" t="s">
        <v>387</v>
      </c>
      <c r="Z34" s="20">
        <f>Z17</f>
        <v>103.91917019707729</v>
      </c>
      <c r="AA34" s="20">
        <f t="shared" ref="AA34:AR34" si="26">AA17</f>
        <v>27.249340328964344</v>
      </c>
      <c r="AB34" s="20">
        <f t="shared" si="26"/>
        <v>27.220140843990304</v>
      </c>
      <c r="AC34" s="20">
        <f t="shared" si="26"/>
        <v>25.574740935728435</v>
      </c>
      <c r="AD34" s="20">
        <f t="shared" si="26"/>
        <v>26.287067603310611</v>
      </c>
      <c r="AE34" s="20">
        <f t="shared" si="26"/>
        <v>25.494489327961922</v>
      </c>
      <c r="AF34" s="20">
        <f t="shared" si="26"/>
        <v>25.838726684727671</v>
      </c>
      <c r="AG34" s="20">
        <f t="shared" si="26"/>
        <v>24.83777803687077</v>
      </c>
      <c r="AH34" s="20">
        <f t="shared" si="26"/>
        <v>23.791317989298499</v>
      </c>
      <c r="AI34" s="20">
        <f t="shared" si="26"/>
        <v>22.957641882034046</v>
      </c>
      <c r="AJ34" s="20">
        <f t="shared" si="26"/>
        <v>22.214407036293263</v>
      </c>
      <c r="AK34" s="20">
        <f t="shared" si="26"/>
        <v>21.778156527855057</v>
      </c>
      <c r="AL34" s="20">
        <f t="shared" si="26"/>
        <v>21.331139375009261</v>
      </c>
      <c r="AM34" s="20">
        <f t="shared" si="26"/>
        <v>20.23608046242315</v>
      </c>
      <c r="AN34" s="20">
        <f t="shared" si="26"/>
        <v>19.27995598340485</v>
      </c>
      <c r="AO34" s="20">
        <f t="shared" si="26"/>
        <v>18.807784355073981</v>
      </c>
      <c r="AP34" s="20">
        <f t="shared" si="26"/>
        <v>18.492194282008356</v>
      </c>
      <c r="AQ34" s="20">
        <f>AQ17</f>
        <v>18.362958541919745</v>
      </c>
      <c r="AR34" s="20">
        <f t="shared" si="26"/>
        <v>17.890734196464553</v>
      </c>
      <c r="AS34" s="20">
        <f t="shared" si="21"/>
        <v>17.245244252283555</v>
      </c>
      <c r="AT34" s="20">
        <f t="shared" si="21"/>
        <v>16.277093380970694</v>
      </c>
      <c r="AU34" s="20">
        <f t="shared" si="22"/>
        <v>15.54333797866307</v>
      </c>
      <c r="AV34" s="20">
        <f t="shared" si="22"/>
        <v>15.578002312126936</v>
      </c>
      <c r="AW34" s="20">
        <f t="shared" ref="AW34" si="27">AW17</f>
        <v>15.739993932584456</v>
      </c>
      <c r="AX34" s="228"/>
      <c r="AY34" s="228"/>
      <c r="AZ34" s="228"/>
      <c r="BA34" s="228"/>
      <c r="BB34" s="228"/>
      <c r="BC34" s="228"/>
      <c r="BD34" s="228"/>
      <c r="BE34" s="228"/>
      <c r="BF34" s="229"/>
      <c r="BG34" s="229"/>
      <c r="BI34" s="35"/>
      <c r="BJ34" s="35"/>
    </row>
    <row r="35" spans="25:62" ht="15" customHeight="1">
      <c r="Y35" s="939" t="s">
        <v>473</v>
      </c>
      <c r="Z35" s="20">
        <f>Z19</f>
        <v>1289.3739845487498</v>
      </c>
      <c r="AA35" s="20">
        <f t="shared" ref="AA35:AR37" si="28">AA19</f>
        <v>1255.5225083813937</v>
      </c>
      <c r="AB35" s="20">
        <f t="shared" si="28"/>
        <v>1281.6784084470301</v>
      </c>
      <c r="AC35" s="20">
        <f t="shared" si="28"/>
        <v>1271.414513526548</v>
      </c>
      <c r="AD35" s="20">
        <f t="shared" si="28"/>
        <v>1296.8759010531774</v>
      </c>
      <c r="AE35" s="20">
        <f t="shared" si="28"/>
        <v>1286.0293336985451</v>
      </c>
      <c r="AF35" s="20">
        <f t="shared" si="28"/>
        <v>1306.5318900742309</v>
      </c>
      <c r="AG35" s="20">
        <f t="shared" si="28"/>
        <v>1304.5611959943517</v>
      </c>
      <c r="AH35" s="20">
        <f t="shared" si="28"/>
        <v>1316.270133615835</v>
      </c>
      <c r="AI35" s="20">
        <f t="shared" si="28"/>
        <v>1305.2167803406378</v>
      </c>
      <c r="AJ35" s="20">
        <f t="shared" si="28"/>
        <v>1274.8514238971757</v>
      </c>
      <c r="AK35" s="20">
        <f t="shared" si="28"/>
        <v>1243.5140136762113</v>
      </c>
      <c r="AL35" s="20">
        <f t="shared" si="28"/>
        <v>1270.8517473455422</v>
      </c>
      <c r="AM35" s="20">
        <f t="shared" si="28"/>
        <v>1274.653273394905</v>
      </c>
      <c r="AN35" s="20">
        <f t="shared" si="28"/>
        <v>1278.1035781057251</v>
      </c>
      <c r="AO35" s="20">
        <f t="shared" si="28"/>
        <v>1281.6105763597643</v>
      </c>
      <c r="AP35" s="20">
        <f t="shared" si="28"/>
        <v>1263.263281968083</v>
      </c>
      <c r="AQ35" s="20">
        <f t="shared" si="28"/>
        <v>1273.6232054671168</v>
      </c>
      <c r="AR35" s="20">
        <f t="shared" si="28"/>
        <v>1252.1959824583203</v>
      </c>
      <c r="AS35" s="20">
        <f t="shared" ref="AS35:AT38" si="29">AS19</f>
        <v>1252.5075763042034</v>
      </c>
      <c r="AT35" s="20">
        <f t="shared" si="29"/>
        <v>1235.8514695239671</v>
      </c>
      <c r="AU35" s="20">
        <f t="shared" ref="AU35:AV38" si="30">AU19</f>
        <v>1221.2837194382194</v>
      </c>
      <c r="AV35" s="20">
        <f t="shared" si="30"/>
        <v>1212.8701227835222</v>
      </c>
      <c r="AW35" s="20">
        <f t="shared" ref="AW35" si="31">AW19</f>
        <v>1174.8822591573919</v>
      </c>
      <c r="AX35" s="228"/>
      <c r="AY35" s="228"/>
      <c r="AZ35" s="228"/>
      <c r="BA35" s="228"/>
      <c r="BB35" s="228"/>
      <c r="BC35" s="228"/>
      <c r="BD35" s="228"/>
      <c r="BE35" s="228"/>
      <c r="BF35" s="229"/>
      <c r="BG35" s="229"/>
      <c r="BI35" s="35"/>
      <c r="BJ35" s="35"/>
    </row>
    <row r="36" spans="25:62" ht="15" customHeight="1">
      <c r="Y36" s="105" t="s">
        <v>214</v>
      </c>
      <c r="Z36" s="20">
        <f t="shared" ref="Z36:AO37" si="32">Z20</f>
        <v>1910.663808145543</v>
      </c>
      <c r="AA36" s="20">
        <f t="shared" si="32"/>
        <v>1493.0420210977261</v>
      </c>
      <c r="AB36" s="20">
        <f t="shared" si="32"/>
        <v>1534.8047914348979</v>
      </c>
      <c r="AC36" s="20">
        <f t="shared" si="32"/>
        <v>1673.1600857160772</v>
      </c>
      <c r="AD36" s="20">
        <f t="shared" si="32"/>
        <v>1674.1686728878399</v>
      </c>
      <c r="AE36" s="20">
        <f t="shared" si="32"/>
        <v>1838.3923163736408</v>
      </c>
      <c r="AF36" s="20">
        <f t="shared" si="32"/>
        <v>1981.4429636746647</v>
      </c>
      <c r="AG36" s="20">
        <f t="shared" si="32"/>
        <v>2107.361857833725</v>
      </c>
      <c r="AH36" s="20">
        <f t="shared" si="32"/>
        <v>2182.3956805885005</v>
      </c>
      <c r="AI36" s="20">
        <f t="shared" si="32"/>
        <v>2187.0698909839793</v>
      </c>
      <c r="AJ36" s="20">
        <f t="shared" si="32"/>
        <v>2260.9456057103735</v>
      </c>
      <c r="AK36" s="20">
        <f t="shared" si="32"/>
        <v>2241.5171461747022</v>
      </c>
      <c r="AL36" s="20">
        <f t="shared" si="32"/>
        <v>2169.6417573123226</v>
      </c>
      <c r="AM36" s="20">
        <f t="shared" si="32"/>
        <v>1987.4633653515289</v>
      </c>
      <c r="AN36" s="20">
        <f t="shared" si="32"/>
        <v>1984.8380178242728</v>
      </c>
      <c r="AO36" s="20">
        <f t="shared" si="32"/>
        <v>1974.8917715329942</v>
      </c>
      <c r="AP36" s="20">
        <f t="shared" si="28"/>
        <v>2042.3756167051963</v>
      </c>
      <c r="AQ36" s="20">
        <f t="shared" si="28"/>
        <v>1917.4863263252128</v>
      </c>
      <c r="AR36" s="20">
        <f t="shared" si="28"/>
        <v>1762.2481686532951</v>
      </c>
      <c r="AS36" s="20">
        <f t="shared" si="29"/>
        <v>1693.7943343505674</v>
      </c>
      <c r="AT36" s="20">
        <f t="shared" si="29"/>
        <v>1633.3763054030026</v>
      </c>
      <c r="AU36" s="20">
        <f t="shared" si="30"/>
        <v>1577.3944703428674</v>
      </c>
      <c r="AV36" s="20">
        <f t="shared" si="30"/>
        <v>1585.4260757509517</v>
      </c>
      <c r="AW36" s="20">
        <f t="shared" ref="AW36" si="33">AW20</f>
        <v>1627.7914903596318</v>
      </c>
      <c r="AX36" s="228"/>
      <c r="AY36" s="228"/>
      <c r="AZ36" s="228"/>
      <c r="BA36" s="228"/>
      <c r="BB36" s="228"/>
      <c r="BC36" s="228"/>
      <c r="BD36" s="228"/>
      <c r="BE36" s="228"/>
      <c r="BF36" s="954" t="s">
        <v>477</v>
      </c>
      <c r="BG36" s="229"/>
      <c r="BI36" s="35"/>
      <c r="BJ36" s="35"/>
    </row>
    <row r="37" spans="25:62" ht="15" customHeight="1" thickBot="1">
      <c r="Y37" s="1116" t="s">
        <v>588</v>
      </c>
      <c r="Z37" s="15">
        <f t="shared" si="32"/>
        <v>20.123526000000002</v>
      </c>
      <c r="AA37" s="15">
        <f t="shared" si="28"/>
        <v>81.49560044930044</v>
      </c>
      <c r="AB37" s="15">
        <f t="shared" si="28"/>
        <v>78.931896858934024</v>
      </c>
      <c r="AC37" s="15">
        <f t="shared" si="28"/>
        <v>79.261102698535197</v>
      </c>
      <c r="AD37" s="15">
        <f t="shared" si="28"/>
        <v>79.755423705805896</v>
      </c>
      <c r="AE37" s="15">
        <f t="shared" si="28"/>
        <v>78.601666523595028</v>
      </c>
      <c r="AF37" s="15">
        <f t="shared" si="28"/>
        <v>78.94598831246438</v>
      </c>
      <c r="AG37" s="15">
        <f t="shared" si="28"/>
        <v>79.290688464000013</v>
      </c>
      <c r="AH37" s="15">
        <f t="shared" si="28"/>
        <v>80.25186066900001</v>
      </c>
      <c r="AI37" s="15">
        <f t="shared" si="28"/>
        <v>79.559679441299991</v>
      </c>
      <c r="AJ37" s="15">
        <f t="shared" si="28"/>
        <v>80.088200422200003</v>
      </c>
      <c r="AK37" s="15">
        <f t="shared" si="28"/>
        <v>81.019805295299989</v>
      </c>
      <c r="AL37" s="15">
        <f t="shared" si="28"/>
        <v>82.148269750500006</v>
      </c>
      <c r="AM37" s="15">
        <f t="shared" si="28"/>
        <v>101.77339249409999</v>
      </c>
      <c r="AN37" s="15">
        <f t="shared" si="28"/>
        <v>118.28553063660001</v>
      </c>
      <c r="AO37" s="15">
        <f t="shared" si="28"/>
        <v>121.5962180322</v>
      </c>
      <c r="AP37" s="15">
        <f t="shared" si="28"/>
        <v>137.63508368427</v>
      </c>
      <c r="AQ37" s="15">
        <f t="shared" si="28"/>
        <v>142.65743535381901</v>
      </c>
      <c r="AR37" s="15">
        <f t="shared" si="28"/>
        <v>138.620514597588</v>
      </c>
      <c r="AS37" s="15">
        <f t="shared" si="29"/>
        <v>155.13555053578352</v>
      </c>
      <c r="AT37" s="15">
        <f t="shared" si="29"/>
        <v>155.92955897477131</v>
      </c>
      <c r="AU37" s="15">
        <f t="shared" si="30"/>
        <v>135.70172375384684</v>
      </c>
      <c r="AV37" s="15">
        <f t="shared" si="30"/>
        <v>149.65284110367762</v>
      </c>
      <c r="AW37" s="15">
        <f t="shared" ref="AW37" si="34">AW21</f>
        <v>145.99648763010001</v>
      </c>
      <c r="AX37" s="34"/>
      <c r="AY37" s="34"/>
      <c r="AZ37" s="34"/>
      <c r="BA37" s="34"/>
      <c r="BB37" s="34"/>
      <c r="BC37" s="34"/>
      <c r="BD37" s="34"/>
      <c r="BE37" s="34"/>
      <c r="BF37" s="121"/>
      <c r="BG37" s="125"/>
      <c r="BI37" s="35"/>
      <c r="BJ37" s="35"/>
    </row>
    <row r="38" spans="25:62" ht="15" customHeight="1" thickTop="1" thickBot="1">
      <c r="Y38" s="642" t="s">
        <v>216</v>
      </c>
      <c r="Z38" s="495" t="s">
        <v>72</v>
      </c>
      <c r="AA38" s="495">
        <f>AA22</f>
        <v>385.39454290354593</v>
      </c>
      <c r="AB38" s="495">
        <f t="shared" ref="AB38:AR38" si="35">AB22</f>
        <v>399.87061417254313</v>
      </c>
      <c r="AC38" s="495">
        <f t="shared" si="35"/>
        <v>403.00891604217162</v>
      </c>
      <c r="AD38" s="495">
        <f t="shared" si="35"/>
        <v>405.54715570974821</v>
      </c>
      <c r="AE38" s="495">
        <f t="shared" si="35"/>
        <v>411.40608165092436</v>
      </c>
      <c r="AF38" s="495">
        <f t="shared" si="35"/>
        <v>428.88788312327824</v>
      </c>
      <c r="AG38" s="495">
        <f t="shared" si="35"/>
        <v>439.55850618784348</v>
      </c>
      <c r="AH38" s="495">
        <f t="shared" si="35"/>
        <v>455.75836874756561</v>
      </c>
      <c r="AI38" s="495">
        <f t="shared" si="35"/>
        <v>471.03006974330094</v>
      </c>
      <c r="AJ38" s="495">
        <f t="shared" si="35"/>
        <v>478.67790103727316</v>
      </c>
      <c r="AK38" s="495">
        <f t="shared" si="35"/>
        <v>506.3754852708953</v>
      </c>
      <c r="AL38" s="495">
        <f t="shared" si="35"/>
        <v>521.89496196805294</v>
      </c>
      <c r="AM38" s="495">
        <f t="shared" si="35"/>
        <v>398.07433885588063</v>
      </c>
      <c r="AN38" s="495">
        <f t="shared" si="35"/>
        <v>401.81623720419446</v>
      </c>
      <c r="AO38" s="495">
        <f t="shared" si="35"/>
        <v>393.68371465639672</v>
      </c>
      <c r="AP38" s="495">
        <f t="shared" si="35"/>
        <v>391.20764444369297</v>
      </c>
      <c r="AQ38" s="495">
        <f t="shared" si="35"/>
        <v>387.15055104438272</v>
      </c>
      <c r="AR38" s="495">
        <f t="shared" si="35"/>
        <v>375.90187108730851</v>
      </c>
      <c r="AS38" s="495">
        <f t="shared" si="29"/>
        <v>364.86870531239839</v>
      </c>
      <c r="AT38" s="495">
        <f t="shared" si="29"/>
        <v>340.84762906639736</v>
      </c>
      <c r="AU38" s="495">
        <f t="shared" si="30"/>
        <v>336.98149803112767</v>
      </c>
      <c r="AV38" s="495">
        <f t="shared" si="30"/>
        <v>332.35421566903506</v>
      </c>
      <c r="AW38" s="495">
        <f t="shared" ref="AW38" si="36">AW22</f>
        <v>337.32948167420818</v>
      </c>
      <c r="AX38" s="488"/>
      <c r="AY38" s="488"/>
      <c r="AZ38" s="488"/>
      <c r="BA38" s="488"/>
      <c r="BB38" s="488"/>
      <c r="BC38" s="488"/>
      <c r="BD38" s="488"/>
      <c r="BE38" s="488"/>
      <c r="BF38" s="486"/>
      <c r="BG38" s="229"/>
      <c r="BH38" s="35"/>
      <c r="BI38" s="35"/>
    </row>
    <row r="39" spans="25:62" ht="15" customHeight="1" thickTop="1">
      <c r="Y39" s="643" t="s">
        <v>139</v>
      </c>
      <c r="Z39" s="17">
        <f>SUM(Z27:Z34,Z35:Z38)</f>
        <v>32633.05008018528</v>
      </c>
      <c r="AA39" s="17">
        <f>SUM(AA27:AA34,AA35:AA38)</f>
        <v>29727.701188412633</v>
      </c>
      <c r="AB39" s="17">
        <f t="shared" ref="AB39:AR39" si="37">SUM(AB27:AB34,AB35:AB38)</f>
        <v>29272.20809559703</v>
      </c>
      <c r="AC39" s="17">
        <f t="shared" si="37"/>
        <v>29480.056984855015</v>
      </c>
      <c r="AD39" s="17">
        <f t="shared" si="37"/>
        <v>29312.593368145273</v>
      </c>
      <c r="AE39" s="17">
        <f t="shared" si="37"/>
        <v>30558.837028192174</v>
      </c>
      <c r="AF39" s="17">
        <f t="shared" si="37"/>
        <v>31014.842534830612</v>
      </c>
      <c r="AG39" s="17">
        <f t="shared" si="37"/>
        <v>32062.301736439429</v>
      </c>
      <c r="AH39" s="17">
        <f t="shared" si="37"/>
        <v>32765.362812615203</v>
      </c>
      <c r="AI39" s="17">
        <f t="shared" si="37"/>
        <v>31257.266643219602</v>
      </c>
      <c r="AJ39" s="17">
        <f t="shared" si="37"/>
        <v>24863.130131117377</v>
      </c>
      <c r="AK39" s="17">
        <f t="shared" si="37"/>
        <v>27490.82733048057</v>
      </c>
      <c r="AL39" s="17">
        <f t="shared" si="37"/>
        <v>24172.229563412904</v>
      </c>
      <c r="AM39" s="17">
        <f t="shared" si="37"/>
        <v>23543.008248256374</v>
      </c>
      <c r="AN39" s="17">
        <f t="shared" si="37"/>
        <v>23277.350648602496</v>
      </c>
      <c r="AO39" s="17">
        <f t="shared" si="37"/>
        <v>23366.265453330103</v>
      </c>
      <c r="AP39" s="17">
        <f t="shared" si="37"/>
        <v>22958.68719163139</v>
      </c>
      <c r="AQ39" s="17">
        <f t="shared" si="37"/>
        <v>23023.84282066888</v>
      </c>
      <c r="AR39" s="17">
        <f t="shared" si="37"/>
        <v>21849.887138956186</v>
      </c>
      <c r="AS39" s="17">
        <f>SUM(AS27:AS34,AS35:AS38)</f>
        <v>21722.289690480258</v>
      </c>
      <c r="AT39" s="17">
        <f>SUM(AT27:AT34,AT35:AT38)</f>
        <v>21446.263339077279</v>
      </c>
      <c r="AU39" s="17">
        <f>SUM(AU27:AU34,AU35:AU38)</f>
        <v>20770.069290711246</v>
      </c>
      <c r="AV39" s="17">
        <f>SUM(AV27:AV34,AV35:AV38)</f>
        <v>20493.628050164582</v>
      </c>
      <c r="AW39" s="17">
        <f>SUM(AW27:AW34,AW35:AW38)</f>
        <v>20231.214260284465</v>
      </c>
      <c r="AX39" s="37"/>
      <c r="AY39" s="37"/>
      <c r="AZ39" s="37"/>
      <c r="BA39" s="37"/>
      <c r="BB39" s="37"/>
      <c r="BC39" s="37"/>
      <c r="BD39" s="37"/>
      <c r="BE39" s="37"/>
      <c r="BF39" s="127"/>
      <c r="BG39" s="121"/>
      <c r="BI39" s="35"/>
      <c r="BJ39" s="35"/>
    </row>
    <row r="41" spans="25:62">
      <c r="Y41" s="644" t="s">
        <v>194</v>
      </c>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row>
    <row r="42" spans="25:62" ht="21.6">
      <c r="Y42" s="14"/>
      <c r="Z42" s="637" t="s">
        <v>197</v>
      </c>
      <c r="AA42" s="14">
        <v>1990</v>
      </c>
      <c r="AB42" s="14">
        <f t="shared" ref="AB42:BE42" si="38">AA42+1</f>
        <v>1991</v>
      </c>
      <c r="AC42" s="14">
        <f t="shared" si="38"/>
        <v>1992</v>
      </c>
      <c r="AD42" s="14">
        <f t="shared" si="38"/>
        <v>1993</v>
      </c>
      <c r="AE42" s="14">
        <f t="shared" si="38"/>
        <v>1994</v>
      </c>
      <c r="AF42" s="14">
        <f t="shared" si="38"/>
        <v>1995</v>
      </c>
      <c r="AG42" s="14">
        <f t="shared" si="38"/>
        <v>1996</v>
      </c>
      <c r="AH42" s="14">
        <f t="shared" si="38"/>
        <v>1997</v>
      </c>
      <c r="AI42" s="14">
        <f t="shared" si="38"/>
        <v>1998</v>
      </c>
      <c r="AJ42" s="14">
        <f t="shared" si="38"/>
        <v>1999</v>
      </c>
      <c r="AK42" s="14">
        <f t="shared" si="38"/>
        <v>2000</v>
      </c>
      <c r="AL42" s="14">
        <f t="shared" si="38"/>
        <v>2001</v>
      </c>
      <c r="AM42" s="14">
        <f t="shared" si="38"/>
        <v>2002</v>
      </c>
      <c r="AN42" s="14">
        <f t="shared" si="38"/>
        <v>2003</v>
      </c>
      <c r="AO42" s="14">
        <f t="shared" si="38"/>
        <v>2004</v>
      </c>
      <c r="AP42" s="14">
        <f t="shared" si="38"/>
        <v>2005</v>
      </c>
      <c r="AQ42" s="14">
        <f t="shared" si="38"/>
        <v>2006</v>
      </c>
      <c r="AR42" s="14">
        <f t="shared" si="38"/>
        <v>2007</v>
      </c>
      <c r="AS42" s="14">
        <f t="shared" si="38"/>
        <v>2008</v>
      </c>
      <c r="AT42" s="14">
        <f t="shared" si="38"/>
        <v>2009</v>
      </c>
      <c r="AU42" s="14">
        <f t="shared" si="38"/>
        <v>2010</v>
      </c>
      <c r="AV42" s="14">
        <f t="shared" si="38"/>
        <v>2011</v>
      </c>
      <c r="AW42" s="14">
        <f t="shared" si="38"/>
        <v>2012</v>
      </c>
      <c r="AX42" s="14">
        <f t="shared" si="38"/>
        <v>2013</v>
      </c>
      <c r="AY42" s="14">
        <f t="shared" si="38"/>
        <v>2014</v>
      </c>
      <c r="AZ42" s="14">
        <f t="shared" si="38"/>
        <v>2015</v>
      </c>
      <c r="BA42" s="14">
        <f t="shared" si="38"/>
        <v>2016</v>
      </c>
      <c r="BB42" s="14">
        <f t="shared" si="38"/>
        <v>2017</v>
      </c>
      <c r="BC42" s="14">
        <f t="shared" si="38"/>
        <v>2018</v>
      </c>
      <c r="BD42" s="14">
        <f t="shared" si="38"/>
        <v>2019</v>
      </c>
      <c r="BE42" s="14">
        <f t="shared" si="38"/>
        <v>2020</v>
      </c>
      <c r="BF42" s="14" t="s">
        <v>205</v>
      </c>
      <c r="BG42" s="14" t="s">
        <v>23</v>
      </c>
    </row>
    <row r="43" spans="25:62" ht="15" customHeight="1">
      <c r="Y43" s="105" t="s">
        <v>206</v>
      </c>
      <c r="Z43" s="230"/>
      <c r="AA43" s="21">
        <f t="shared" ref="AA43:AP43" si="39">IF(ISTEXT(AA27),AA27,AA27/$Z27-1)</f>
        <v>-7.1699292343192389E-2</v>
      </c>
      <c r="AB43" s="21">
        <f t="shared" si="39"/>
        <v>-2.8289808096296998E-2</v>
      </c>
      <c r="AC43" s="21">
        <f t="shared" si="39"/>
        <v>1.5469232329231808E-2</v>
      </c>
      <c r="AD43" s="21">
        <f t="shared" si="39"/>
        <v>5.4589860934365575E-2</v>
      </c>
      <c r="AE43" s="21">
        <f t="shared" si="39"/>
        <v>0.14431066564272688</v>
      </c>
      <c r="AF43" s="21">
        <f t="shared" si="39"/>
        <v>0.35747317524854116</v>
      </c>
      <c r="AG43" s="21">
        <f t="shared" si="39"/>
        <v>0.39041898638247496</v>
      </c>
      <c r="AH43" s="21">
        <f t="shared" si="39"/>
        <v>0.45959090209359998</v>
      </c>
      <c r="AI43" s="21">
        <f t="shared" si="39"/>
        <v>0.43961793581574993</v>
      </c>
      <c r="AJ43" s="21">
        <f t="shared" si="39"/>
        <v>0.53090801353783212</v>
      </c>
      <c r="AK43" s="21">
        <f t="shared" si="39"/>
        <v>0.57224677279266389</v>
      </c>
      <c r="AL43" s="21">
        <f t="shared" si="39"/>
        <v>0.63650031759499437</v>
      </c>
      <c r="AM43" s="21">
        <f t="shared" si="39"/>
        <v>0.6662850174993129</v>
      </c>
      <c r="AN43" s="21">
        <f t="shared" si="39"/>
        <v>0.65342875062227979</v>
      </c>
      <c r="AO43" s="21">
        <f t="shared" si="39"/>
        <v>0.66315981289554626</v>
      </c>
      <c r="AP43" s="21">
        <f t="shared" si="39"/>
        <v>0.74301368349237795</v>
      </c>
      <c r="AQ43" s="21">
        <f t="shared" ref="AQ43:AS44" si="40">IF(ISTEXT(AQ27),AQ27,AQ27/$Z27-1)</f>
        <v>0.72184012614264548</v>
      </c>
      <c r="AR43" s="21">
        <f t="shared" si="40"/>
        <v>0.76648051158554797</v>
      </c>
      <c r="AS43" s="21">
        <f t="shared" si="40"/>
        <v>0.70167630441050499</v>
      </c>
      <c r="AT43" s="21">
        <f t="shared" ref="AT43:AU51" si="41">IF(ISTEXT(AT27),AT27,AT27/$Z27-1)</f>
        <v>0.63942086463465286</v>
      </c>
      <c r="AU43" s="21">
        <f t="shared" si="41"/>
        <v>0.66914686795809142</v>
      </c>
      <c r="AV43" s="21">
        <f t="shared" ref="AV43:AW51" si="42">IF(ISTEXT(AV27),AV27,AV27/$Z27-1)</f>
        <v>0.72685350079104372</v>
      </c>
      <c r="AW43" s="21">
        <f t="shared" si="42"/>
        <v>0.742787645746672</v>
      </c>
      <c r="AX43" s="21"/>
      <c r="AY43" s="21"/>
      <c r="AZ43" s="21"/>
      <c r="BA43" s="21"/>
      <c r="BB43" s="21"/>
      <c r="BC43" s="21"/>
      <c r="BD43" s="21"/>
      <c r="BE43" s="21"/>
      <c r="BF43" s="1120" t="s">
        <v>479</v>
      </c>
      <c r="BG43" s="106"/>
    </row>
    <row r="44" spans="25:62" ht="15" customHeight="1">
      <c r="Y44" s="105" t="s">
        <v>207</v>
      </c>
      <c r="Z44" s="230"/>
      <c r="AA44" s="21">
        <f t="shared" ref="AA44:AP44" si="43">IF(ISTEXT(AA28),AA28,AA28/$Z28-1)</f>
        <v>3.2672111777956037E-3</v>
      </c>
      <c r="AB44" s="21">
        <f t="shared" si="43"/>
        <v>4.1611898403892011E-2</v>
      </c>
      <c r="AC44" s="21">
        <f t="shared" si="43"/>
        <v>6.2828014035642532E-2</v>
      </c>
      <c r="AD44" s="21">
        <f t="shared" si="43"/>
        <v>5.6074081211859861E-2</v>
      </c>
      <c r="AE44" s="21">
        <f t="shared" si="43"/>
        <v>7.498383439822387E-2</v>
      </c>
      <c r="AF44" s="21">
        <f t="shared" si="43"/>
        <v>0.10725218659060953</v>
      </c>
      <c r="AG44" s="21">
        <f t="shared" si="43"/>
        <v>0.12767128920758219</v>
      </c>
      <c r="AH44" s="21">
        <f t="shared" si="43"/>
        <v>0.13848031971269315</v>
      </c>
      <c r="AI44" s="21">
        <f t="shared" si="43"/>
        <v>0.11363772468069655</v>
      </c>
      <c r="AJ44" s="21">
        <f t="shared" si="43"/>
        <v>0.1103274071291922</v>
      </c>
      <c r="AK44" s="21">
        <f t="shared" si="43"/>
        <v>8.7017799910036553E-2</v>
      </c>
      <c r="AL44" s="21">
        <f t="shared" si="43"/>
        <v>4.4216649600461899E-2</v>
      </c>
      <c r="AM44" s="21">
        <f t="shared" si="43"/>
        <v>-1.8467448594572944E-2</v>
      </c>
      <c r="AN44" s="21">
        <f t="shared" si="43"/>
        <v>-8.3323688334001389E-2</v>
      </c>
      <c r="AO44" s="21">
        <f t="shared" si="43"/>
        <v>-0.15658286061269144</v>
      </c>
      <c r="AP44" s="21">
        <f t="shared" si="43"/>
        <v>-0.21646622844643515</v>
      </c>
      <c r="AQ44" s="21">
        <f t="shared" si="40"/>
        <v>-0.2591407465482366</v>
      </c>
      <c r="AR44" s="21">
        <f t="shared" si="40"/>
        <v>-0.29140643956242229</v>
      </c>
      <c r="AS44" s="21">
        <f t="shared" si="40"/>
        <v>-0.32868927790714653</v>
      </c>
      <c r="AT44" s="21">
        <f t="shared" si="41"/>
        <v>-0.36900228856124029</v>
      </c>
      <c r="AU44" s="21">
        <f t="shared" si="41"/>
        <v>-0.40725461839554855</v>
      </c>
      <c r="AV44" s="21">
        <f t="shared" si="42"/>
        <v>-0.43695166417800735</v>
      </c>
      <c r="AW44" s="21">
        <f t="shared" si="42"/>
        <v>-0.45481197613761448</v>
      </c>
      <c r="AX44" s="21"/>
      <c r="AY44" s="21"/>
      <c r="AZ44" s="21"/>
      <c r="BA44" s="21"/>
      <c r="BB44" s="21"/>
      <c r="BC44" s="21"/>
      <c r="BD44" s="21"/>
      <c r="BE44" s="21"/>
      <c r="BF44" s="1121"/>
      <c r="BG44" s="227"/>
    </row>
    <row r="45" spans="25:62" ht="15" customHeight="1">
      <c r="Y45" s="105" t="s">
        <v>383</v>
      </c>
      <c r="Z45" s="230"/>
      <c r="AA45" s="21">
        <f t="shared" ref="AA45:AQ45" si="44">IF(ISTEXT(AA29),AA29,AA29/$Z29-1)</f>
        <v>0</v>
      </c>
      <c r="AB45" s="21">
        <f t="shared" si="44"/>
        <v>0.44730515089952738</v>
      </c>
      <c r="AC45" s="21">
        <f t="shared" si="44"/>
        <v>0.53256457164781268</v>
      </c>
      <c r="AD45" s="21">
        <f t="shared" si="44"/>
        <v>0.43666238463475837</v>
      </c>
      <c r="AE45" s="21">
        <f t="shared" si="44"/>
        <v>0.38358996618341501</v>
      </c>
      <c r="AF45" s="21">
        <f t="shared" si="44"/>
        <v>0.37691196350815681</v>
      </c>
      <c r="AG45" s="21">
        <f t="shared" si="44"/>
        <v>0.33575890210086445</v>
      </c>
      <c r="AH45" s="21">
        <f t="shared" si="44"/>
        <v>0.30138785167210669</v>
      </c>
      <c r="AI45" s="21">
        <f t="shared" si="44"/>
        <v>0.16429502853702416</v>
      </c>
      <c r="AJ45" s="21">
        <f t="shared" si="44"/>
        <v>4.2729574810982385E-2</v>
      </c>
      <c r="AK45" s="21">
        <f t="shared" si="44"/>
        <v>-6.3295611378700878E-3</v>
      </c>
      <c r="AL45" s="21">
        <f t="shared" si="44"/>
        <v>-0.10084579771767044</v>
      </c>
      <c r="AM45" s="21">
        <f t="shared" si="44"/>
        <v>-0.13391445013537895</v>
      </c>
      <c r="AN45" s="21">
        <f t="shared" si="44"/>
        <v>-3.9947201762804196E-2</v>
      </c>
      <c r="AO45" s="21">
        <f t="shared" si="44"/>
        <v>-2.3565696408423764E-2</v>
      </c>
      <c r="AP45" s="21">
        <f t="shared" si="44"/>
        <v>4.835973911138991E-2</v>
      </c>
      <c r="AQ45" s="21">
        <f t="shared" si="44"/>
        <v>9.2985892983348251E-3</v>
      </c>
      <c r="AR45" s="21">
        <f t="shared" ref="AR45:AS53" si="45">IF(ISTEXT(AR29),AR29,AR29/$Z29-1)</f>
        <v>5.8761722037650177E-2</v>
      </c>
      <c r="AS45" s="21">
        <f t="shared" si="45"/>
        <v>6.6725580189600509E-2</v>
      </c>
      <c r="AT45" s="21">
        <f t="shared" si="41"/>
        <v>-6.9831613905021461E-3</v>
      </c>
      <c r="AU45" s="21">
        <f t="shared" si="41"/>
        <v>-6.4027687131080646E-2</v>
      </c>
      <c r="AV45" s="21">
        <f t="shared" si="42"/>
        <v>-8.0238734127948685E-2</v>
      </c>
      <c r="AW45" s="21">
        <f t="shared" si="42"/>
        <v>-0.10494072262180931</v>
      </c>
      <c r="AX45" s="21"/>
      <c r="AY45" s="21"/>
      <c r="AZ45" s="21"/>
      <c r="BA45" s="21"/>
      <c r="BB45" s="21"/>
      <c r="BC45" s="21"/>
      <c r="BD45" s="21"/>
      <c r="BE45" s="21"/>
      <c r="BF45" s="1121"/>
      <c r="BG45" s="227"/>
    </row>
    <row r="46" spans="25:62" ht="15" customHeight="1">
      <c r="Y46" s="105" t="s">
        <v>209</v>
      </c>
      <c r="Z46" s="230"/>
      <c r="AA46" s="21">
        <f t="shared" ref="AA46:AO46" si="46">IF(ISTEXT(AA30),AA30,AA30/$Z30-1)</f>
        <v>0</v>
      </c>
      <c r="AB46" s="21">
        <f t="shared" si="46"/>
        <v>-8.7964731999993662E-2</v>
      </c>
      <c r="AC46" s="21">
        <f t="shared" si="46"/>
        <v>-9.8529622529593519E-2</v>
      </c>
      <c r="AD46" s="21">
        <f t="shared" si="46"/>
        <v>-0.1166211819642835</v>
      </c>
      <c r="AE46" s="21">
        <f t="shared" si="46"/>
        <v>3.7686217726440319E-3</v>
      </c>
      <c r="AF46" s="21">
        <f t="shared" si="46"/>
        <v>-6.5611517568114897E-3</v>
      </c>
      <c r="AG46" s="21">
        <f t="shared" si="46"/>
        <v>0.1152929021590039</v>
      </c>
      <c r="AH46" s="21">
        <f t="shared" si="46"/>
        <v>0.1845323462869175</v>
      </c>
      <c r="AI46" s="21">
        <f t="shared" si="46"/>
        <v>3.7610695296092622E-2</v>
      </c>
      <c r="AJ46" s="21">
        <f t="shared" si="46"/>
        <v>-0.75796832370593581</v>
      </c>
      <c r="AK46" s="21">
        <f t="shared" si="46"/>
        <v>-0.43267002566277679</v>
      </c>
      <c r="AL46" s="21">
        <f t="shared" si="46"/>
        <v>-0.82884997227149348</v>
      </c>
      <c r="AM46" s="21">
        <f t="shared" si="46"/>
        <v>-0.85015328660222333</v>
      </c>
      <c r="AN46" s="21">
        <f t="shared" si="46"/>
        <v>-0.8476404106651021</v>
      </c>
      <c r="AO46" s="21">
        <f t="shared" si="46"/>
        <v>-0.79949030467930848</v>
      </c>
      <c r="AP46" s="21">
        <f t="shared" ref="AP46:AQ51" si="47">IF(ISTEXT(AP30),AP30,AP30/$Z30-1)</f>
        <v>-0.84275449899192179</v>
      </c>
      <c r="AQ46" s="21">
        <f t="shared" si="47"/>
        <v>-0.80346747824485276</v>
      </c>
      <c r="AR46" s="21">
        <f t="shared" si="45"/>
        <v>-0.89594944052188619</v>
      </c>
      <c r="AS46" s="21">
        <f t="shared" si="45"/>
        <v>-0.84732553835935742</v>
      </c>
      <c r="AT46" s="21">
        <f t="shared" si="41"/>
        <v>-0.81135768382695772</v>
      </c>
      <c r="AU46" s="21">
        <f t="shared" si="41"/>
        <v>-0.86963269173903857</v>
      </c>
      <c r="AV46" s="21">
        <f t="shared" si="42"/>
        <v>-0.90473344621419249</v>
      </c>
      <c r="AW46" s="21">
        <f t="shared" si="42"/>
        <v>-0.92363256855685483</v>
      </c>
      <c r="AX46" s="21"/>
      <c r="AY46" s="21"/>
      <c r="AZ46" s="21"/>
      <c r="BA46" s="21"/>
      <c r="BB46" s="21"/>
      <c r="BC46" s="21"/>
      <c r="BD46" s="21"/>
      <c r="BE46" s="21"/>
      <c r="BF46" s="1121"/>
      <c r="BG46" s="121"/>
    </row>
    <row r="47" spans="25:62" ht="15" customHeight="1">
      <c r="Y47" s="105" t="s">
        <v>384</v>
      </c>
      <c r="Z47" s="230"/>
      <c r="AA47" s="21">
        <f t="shared" ref="AA47:AO47" si="48">IF(ISTEXT(AA31),AA31,AA31/$Z31-1)</f>
        <v>0</v>
      </c>
      <c r="AB47" s="21">
        <f t="shared" si="48"/>
        <v>0.2430698789456065</v>
      </c>
      <c r="AC47" s="21">
        <f t="shared" si="48"/>
        <v>0.43871688822176402</v>
      </c>
      <c r="AD47" s="21">
        <f t="shared" si="48"/>
        <v>0.43402481561072537</v>
      </c>
      <c r="AE47" s="21">
        <f t="shared" si="48"/>
        <v>0.52582205760072576</v>
      </c>
      <c r="AF47" s="21">
        <f t="shared" si="48"/>
        <v>0.52428539032212806</v>
      </c>
      <c r="AG47" s="21">
        <f t="shared" si="48"/>
        <v>0.46632614494130853</v>
      </c>
      <c r="AH47" s="21">
        <f t="shared" si="48"/>
        <v>0.40941762145934812</v>
      </c>
      <c r="AI47" s="21">
        <f t="shared" si="48"/>
        <v>0.31345312786842761</v>
      </c>
      <c r="AJ47" s="21">
        <f t="shared" si="48"/>
        <v>0.26287485286653789</v>
      </c>
      <c r="AK47" s="21">
        <f t="shared" si="48"/>
        <v>0.1878438063561656</v>
      </c>
      <c r="AL47" s="21">
        <f t="shared" si="48"/>
        <v>0.19693746422902092</v>
      </c>
      <c r="AM47" s="21">
        <f t="shared" si="48"/>
        <v>0.16365668498860719</v>
      </c>
      <c r="AN47" s="21">
        <f t="shared" si="48"/>
        <v>0.11761713983348265</v>
      </c>
      <c r="AO47" s="21">
        <f t="shared" si="48"/>
        <v>3.6484779110828036E-2</v>
      </c>
      <c r="AP47" s="21">
        <f t="shared" si="47"/>
        <v>-7.1964191224906271E-2</v>
      </c>
      <c r="AQ47" s="21">
        <f t="shared" si="47"/>
        <v>-0.15582018941071019</v>
      </c>
      <c r="AR47" s="21">
        <f t="shared" si="45"/>
        <v>-0.44281605887498254</v>
      </c>
      <c r="AS47" s="21">
        <f t="shared" si="45"/>
        <v>-0.55026785849270543</v>
      </c>
      <c r="AT47" s="21">
        <f t="shared" si="41"/>
        <v>-0.58025112577346305</v>
      </c>
      <c r="AU47" s="21">
        <f t="shared" si="41"/>
        <v>-0.65530715527574701</v>
      </c>
      <c r="AV47" s="21">
        <f t="shared" si="42"/>
        <v>-0.66159219463732277</v>
      </c>
      <c r="AW47" s="21">
        <f t="shared" si="42"/>
        <v>-0.68411233977300956</v>
      </c>
      <c r="AX47" s="21"/>
      <c r="AY47" s="21"/>
      <c r="AZ47" s="21"/>
      <c r="BA47" s="21"/>
      <c r="BB47" s="21"/>
      <c r="BC47" s="21"/>
      <c r="BD47" s="21"/>
      <c r="BE47" s="21"/>
      <c r="BF47" s="1121"/>
      <c r="BG47" s="121"/>
    </row>
    <row r="48" spans="25:62" ht="15" customHeight="1">
      <c r="Y48" s="105" t="s">
        <v>385</v>
      </c>
      <c r="Z48" s="230"/>
      <c r="AA48" s="21">
        <f t="shared" ref="AA48:AO48" si="49">IF(ISTEXT(AA32),AA32,AA32/$Z32-1)</f>
        <v>-0.4278684663061707</v>
      </c>
      <c r="AB48" s="21">
        <f t="shared" si="49"/>
        <v>-0.42762634774582498</v>
      </c>
      <c r="AC48" s="21">
        <f t="shared" si="49"/>
        <v>-0.42937078466645906</v>
      </c>
      <c r="AD48" s="21">
        <f t="shared" si="49"/>
        <v>-0.43614281398166754</v>
      </c>
      <c r="AE48" s="21">
        <f t="shared" si="49"/>
        <v>-0.44568567947246929</v>
      </c>
      <c r="AF48" s="21">
        <f t="shared" si="49"/>
        <v>-0.45503336011861595</v>
      </c>
      <c r="AG48" s="21">
        <f t="shared" si="49"/>
        <v>-0.46120755649929346</v>
      </c>
      <c r="AH48" s="21">
        <f t="shared" si="49"/>
        <v>-0.46575308199624477</v>
      </c>
      <c r="AI48" s="21">
        <f t="shared" si="49"/>
        <v>-0.46965461178558254</v>
      </c>
      <c r="AJ48" s="21">
        <f t="shared" si="49"/>
        <v>-0.46899426894096807</v>
      </c>
      <c r="AK48" s="21">
        <f t="shared" si="49"/>
        <v>-0.46184865817191445</v>
      </c>
      <c r="AL48" s="21">
        <f t="shared" si="49"/>
        <v>-0.44722352703574608</v>
      </c>
      <c r="AM48" s="21">
        <f t="shared" si="49"/>
        <v>-0.43131840864881277</v>
      </c>
      <c r="AN48" s="21">
        <f t="shared" si="49"/>
        <v>-0.4170627023416501</v>
      </c>
      <c r="AO48" s="21">
        <f t="shared" si="49"/>
        <v>-0.40299782464763922</v>
      </c>
      <c r="AP48" s="21">
        <f t="shared" si="47"/>
        <v>-0.38634602122149053</v>
      </c>
      <c r="AQ48" s="21">
        <f t="shared" si="47"/>
        <v>-0.36610778967483526</v>
      </c>
      <c r="AR48" s="21">
        <f t="shared" si="45"/>
        <v>-0.34491420914583149</v>
      </c>
      <c r="AS48" s="21">
        <f t="shared" si="45"/>
        <v>-0.32643436780620361</v>
      </c>
      <c r="AT48" s="21">
        <f t="shared" si="41"/>
        <v>-0.31881355878206796</v>
      </c>
      <c r="AU48" s="21">
        <f t="shared" si="41"/>
        <v>-0.31828958574672772</v>
      </c>
      <c r="AV48" s="21">
        <f t="shared" si="42"/>
        <v>-0.32632732974992518</v>
      </c>
      <c r="AW48" s="21">
        <f t="shared" si="42"/>
        <v>-0.33034647437443043</v>
      </c>
      <c r="AX48" s="21"/>
      <c r="AY48" s="21"/>
      <c r="AZ48" s="21"/>
      <c r="BA48" s="21"/>
      <c r="BB48" s="21"/>
      <c r="BC48" s="21"/>
      <c r="BD48" s="21"/>
      <c r="BE48" s="21"/>
      <c r="BF48" s="1121"/>
      <c r="BG48" s="121"/>
    </row>
    <row r="49" spans="25:61" ht="15" customHeight="1">
      <c r="Y49" s="641" t="s">
        <v>386</v>
      </c>
      <c r="Z49" s="230"/>
      <c r="AA49" s="21">
        <f t="shared" ref="AA49:AO49" si="50">IF(ISTEXT(AA33),AA33,AA33/$Z33-1)</f>
        <v>-3.4444092517470493E-2</v>
      </c>
      <c r="AB49" s="21">
        <f t="shared" si="50"/>
        <v>-5.0774860294357738E-2</v>
      </c>
      <c r="AC49" s="21">
        <f t="shared" si="50"/>
        <v>-5.9125940631896023E-2</v>
      </c>
      <c r="AD49" s="21">
        <f t="shared" si="50"/>
        <v>-6.7429324940686652E-2</v>
      </c>
      <c r="AE49" s="21">
        <f t="shared" si="50"/>
        <v>-8.6844305106536512E-2</v>
      </c>
      <c r="AF49" s="21">
        <f t="shared" si="50"/>
        <v>-0.11228659618338821</v>
      </c>
      <c r="AG49" s="21">
        <f t="shared" si="50"/>
        <v>-0.1359909007379243</v>
      </c>
      <c r="AH49" s="21">
        <f t="shared" si="50"/>
        <v>-0.1518256779521685</v>
      </c>
      <c r="AI49" s="21">
        <f t="shared" si="50"/>
        <v>-0.16342865257166328</v>
      </c>
      <c r="AJ49" s="21">
        <f t="shared" si="50"/>
        <v>-0.16989846823240573</v>
      </c>
      <c r="AK49" s="21">
        <f t="shared" si="50"/>
        <v>-0.17628461876347568</v>
      </c>
      <c r="AL49" s="21">
        <f t="shared" si="50"/>
        <v>-0.18419160479112184</v>
      </c>
      <c r="AM49" s="21">
        <f t="shared" si="50"/>
        <v>-0.19041087342246288</v>
      </c>
      <c r="AN49" s="21">
        <f t="shared" si="50"/>
        <v>-0.19844764316711105</v>
      </c>
      <c r="AO49" s="21">
        <f t="shared" si="50"/>
        <v>-0.20614428843408461</v>
      </c>
      <c r="AP49" s="21">
        <f t="shared" si="47"/>
        <v>-0.21858152767582228</v>
      </c>
      <c r="AQ49" s="21">
        <f t="shared" si="47"/>
        <v>-0.21918789558418772</v>
      </c>
      <c r="AR49" s="21">
        <f t="shared" si="45"/>
        <v>-0.24460479616514441</v>
      </c>
      <c r="AS49" s="21">
        <f t="shared" si="45"/>
        <v>-0.27111595049312986</v>
      </c>
      <c r="AT49" s="21">
        <f t="shared" si="41"/>
        <v>-0.29314111687998934</v>
      </c>
      <c r="AU49" s="21">
        <f t="shared" si="41"/>
        <v>-0.29186205343398175</v>
      </c>
      <c r="AV49" s="21">
        <f t="shared" si="42"/>
        <v>-0.28708802237357711</v>
      </c>
      <c r="AW49" s="21">
        <f t="shared" si="42"/>
        <v>-0.29231540884782692</v>
      </c>
      <c r="AX49" s="21"/>
      <c r="AY49" s="21"/>
      <c r="AZ49" s="21"/>
      <c r="BA49" s="21"/>
      <c r="BB49" s="21"/>
      <c r="BC49" s="21"/>
      <c r="BD49" s="21"/>
      <c r="BE49" s="21"/>
      <c r="BF49" s="1121"/>
      <c r="BG49" s="121"/>
    </row>
    <row r="50" spans="25:61" ht="15" customHeight="1">
      <c r="Y50" s="641" t="s">
        <v>387</v>
      </c>
      <c r="Z50" s="231"/>
      <c r="AA50" s="250">
        <f t="shared" ref="AA50:AO50" si="51">IF(ISTEXT(AA34),AA34,AA34/$Z34-1)</f>
        <v>-0.73778331488514204</v>
      </c>
      <c r="AB50" s="250">
        <f t="shared" si="51"/>
        <v>-0.73806429754617242</v>
      </c>
      <c r="AC50" s="250">
        <f t="shared" si="51"/>
        <v>-0.75389775642716095</v>
      </c>
      <c r="AD50" s="250">
        <f t="shared" si="51"/>
        <v>-0.74704313406796308</v>
      </c>
      <c r="AE50" s="250">
        <f t="shared" si="51"/>
        <v>-0.75467000670219986</v>
      </c>
      <c r="AF50" s="250">
        <f t="shared" si="51"/>
        <v>-0.75135745757278594</v>
      </c>
      <c r="AG50" s="250">
        <f t="shared" si="51"/>
        <v>-0.76098944987948602</v>
      </c>
      <c r="AH50" s="250">
        <f t="shared" si="51"/>
        <v>-0.77105939217779063</v>
      </c>
      <c r="AI50" s="250">
        <f t="shared" si="51"/>
        <v>-0.77908174364271698</v>
      </c>
      <c r="AJ50" s="250">
        <f t="shared" si="51"/>
        <v>-0.78623379118439074</v>
      </c>
      <c r="AK50" s="250">
        <f t="shared" si="51"/>
        <v>-0.79043177032154976</v>
      </c>
      <c r="AL50" s="250">
        <f t="shared" si="51"/>
        <v>-0.79473335540924872</v>
      </c>
      <c r="AM50" s="250">
        <f t="shared" si="51"/>
        <v>-0.80527095795658798</v>
      </c>
      <c r="AN50" s="250">
        <f t="shared" si="51"/>
        <v>-0.81447161340067076</v>
      </c>
      <c r="AO50" s="250">
        <f t="shared" si="51"/>
        <v>-0.81901525657483609</v>
      </c>
      <c r="AP50" s="250">
        <f t="shared" si="47"/>
        <v>-0.82205213680075706</v>
      </c>
      <c r="AQ50" s="250">
        <f t="shared" si="47"/>
        <v>-0.82329575469958671</v>
      </c>
      <c r="AR50" s="250">
        <f t="shared" si="45"/>
        <v>-0.82783990516344863</v>
      </c>
      <c r="AS50" s="250">
        <f t="shared" si="45"/>
        <v>-0.834051366850035</v>
      </c>
      <c r="AT50" s="250">
        <f t="shared" si="41"/>
        <v>-0.84336775062674163</v>
      </c>
      <c r="AU50" s="250">
        <f t="shared" si="41"/>
        <v>-0.85042857877727529</v>
      </c>
      <c r="AV50" s="250">
        <f t="shared" si="42"/>
        <v>-0.85009500862464482</v>
      </c>
      <c r="AW50" s="250">
        <f t="shared" si="42"/>
        <v>-0.84853618535700026</v>
      </c>
      <c r="AX50" s="250"/>
      <c r="AY50" s="250"/>
      <c r="AZ50" s="250"/>
      <c r="BA50" s="250"/>
      <c r="BB50" s="250"/>
      <c r="BC50" s="250"/>
      <c r="BD50" s="250"/>
      <c r="BE50" s="250"/>
      <c r="BF50" s="1121"/>
      <c r="BG50" s="229"/>
    </row>
    <row r="51" spans="25:61" ht="15" customHeight="1">
      <c r="Y51" s="939" t="s">
        <v>473</v>
      </c>
      <c r="Z51" s="230"/>
      <c r="AA51" s="948">
        <f>IF(ISTEXT(AA35),AA35,AA35/$Z35-1)</f>
        <v>-2.6254195115626877E-2</v>
      </c>
      <c r="AB51" s="250">
        <f t="shared" ref="AB51:AO51" si="52">IF(ISTEXT(AB35),AB35,AB35/$Z35-1)</f>
        <v>-5.9684592631307209E-3</v>
      </c>
      <c r="AC51" s="250">
        <f t="shared" si="52"/>
        <v>-1.3928829988366198E-2</v>
      </c>
      <c r="AD51" s="250">
        <f t="shared" si="52"/>
        <v>5.8182626563951789E-3</v>
      </c>
      <c r="AE51" s="250">
        <f t="shared" si="52"/>
        <v>-2.5940114274721759E-3</v>
      </c>
      <c r="AF51" s="250">
        <f t="shared" si="52"/>
        <v>1.3307159700050697E-2</v>
      </c>
      <c r="AG51" s="250">
        <f t="shared" si="52"/>
        <v>1.1778748158097097E-2</v>
      </c>
      <c r="AH51" s="250">
        <f t="shared" si="52"/>
        <v>2.0859850896168153E-2</v>
      </c>
      <c r="AI51" s="250">
        <f t="shared" si="52"/>
        <v>1.2287199820797179E-2</v>
      </c>
      <c r="AJ51" s="250">
        <f t="shared" si="52"/>
        <v>-1.1263264828983433E-2</v>
      </c>
      <c r="AK51" s="250">
        <f t="shared" si="52"/>
        <v>-3.5567625391936586E-2</v>
      </c>
      <c r="AL51" s="250">
        <f t="shared" si="52"/>
        <v>-1.4365294650868887E-2</v>
      </c>
      <c r="AM51" s="250">
        <f t="shared" si="52"/>
        <v>-1.1416944447655175E-2</v>
      </c>
      <c r="AN51" s="250">
        <f t="shared" si="52"/>
        <v>-8.7409910375763067E-3</v>
      </c>
      <c r="AO51" s="250">
        <f t="shared" si="52"/>
        <v>-6.021067806562419E-3</v>
      </c>
      <c r="AP51" s="250">
        <f t="shared" si="47"/>
        <v>-2.0250682031408451E-2</v>
      </c>
      <c r="AQ51" s="250">
        <f t="shared" si="47"/>
        <v>-1.2215834405209791E-2</v>
      </c>
      <c r="AR51" s="250">
        <f t="shared" si="45"/>
        <v>-2.8834149390288055E-2</v>
      </c>
      <c r="AS51" s="250">
        <f t="shared" si="45"/>
        <v>-2.8592486498359659E-2</v>
      </c>
      <c r="AT51" s="250">
        <f t="shared" si="41"/>
        <v>-4.1510466060407092E-2</v>
      </c>
      <c r="AU51" s="250">
        <f t="shared" si="41"/>
        <v>-5.28087784665211E-2</v>
      </c>
      <c r="AV51" s="250">
        <f t="shared" si="42"/>
        <v>-5.933411305177072E-2</v>
      </c>
      <c r="AW51" s="250">
        <f t="shared" si="42"/>
        <v>-8.8796366890733669E-2</v>
      </c>
      <c r="AX51" s="250"/>
      <c r="AY51" s="250"/>
      <c r="AZ51" s="250"/>
      <c r="BA51" s="250"/>
      <c r="BB51" s="250"/>
      <c r="BC51" s="250"/>
      <c r="BD51" s="250"/>
      <c r="BE51" s="250"/>
      <c r="BF51" s="1121"/>
      <c r="BG51" s="229"/>
    </row>
    <row r="52" spans="25:61" ht="15" customHeight="1">
      <c r="Y52" s="858" t="s">
        <v>214</v>
      </c>
      <c r="Z52" s="493" t="s">
        <v>103</v>
      </c>
      <c r="AA52" s="949">
        <f t="shared" ref="AA52:AQ52" si="53">IF(ISTEXT(AA36),AA36,AA36/$AA36-1)</f>
        <v>0</v>
      </c>
      <c r="AB52" s="492">
        <f t="shared" si="53"/>
        <v>2.7971597414563565E-2</v>
      </c>
      <c r="AC52" s="492">
        <f t="shared" si="53"/>
        <v>0.1206383089512264</v>
      </c>
      <c r="AD52" s="492">
        <f t="shared" si="53"/>
        <v>0.12131383392474415</v>
      </c>
      <c r="AE52" s="492">
        <f t="shared" si="53"/>
        <v>0.2313064805918883</v>
      </c>
      <c r="AF52" s="492">
        <f t="shared" si="53"/>
        <v>0.32711801521691442</v>
      </c>
      <c r="AG52" s="492">
        <f t="shared" si="53"/>
        <v>0.41145515535077437</v>
      </c>
      <c r="AH52" s="492">
        <f t="shared" si="53"/>
        <v>0.46171082243481831</v>
      </c>
      <c r="AI52" s="492">
        <f t="shared" si="53"/>
        <v>0.46484148475337927</v>
      </c>
      <c r="AJ52" s="492">
        <f t="shared" si="53"/>
        <v>0.51432148175445414</v>
      </c>
      <c r="AK52" s="492">
        <f t="shared" si="53"/>
        <v>0.50130881415291739</v>
      </c>
      <c r="AL52" s="492">
        <f t="shared" si="53"/>
        <v>0.45316858243356184</v>
      </c>
      <c r="AM52" s="492">
        <f t="shared" si="53"/>
        <v>0.33115032079960516</v>
      </c>
      <c r="AN52" s="492">
        <f t="shared" si="53"/>
        <v>0.32939193256259758</v>
      </c>
      <c r="AO52" s="492">
        <f t="shared" si="53"/>
        <v>0.32273020023977539</v>
      </c>
      <c r="AP52" s="492">
        <f t="shared" si="53"/>
        <v>0.36792909231287729</v>
      </c>
      <c r="AQ52" s="492">
        <f t="shared" si="53"/>
        <v>0.28428155351945383</v>
      </c>
      <c r="AR52" s="492">
        <f t="shared" ref="AR52:AW52" si="54">IF(ISTEXT(AR36),AR36,AR36/$AA36-1)</f>
        <v>0.18030714725473107</v>
      </c>
      <c r="AS52" s="492">
        <f t="shared" si="54"/>
        <v>0.13445858215379802</v>
      </c>
      <c r="AT52" s="492">
        <f t="shared" si="54"/>
        <v>9.3992186637921193E-2</v>
      </c>
      <c r="AU52" s="492">
        <f t="shared" si="54"/>
        <v>5.649703628778191E-2</v>
      </c>
      <c r="AV52" s="492">
        <f t="shared" si="54"/>
        <v>6.1876392859527396E-2</v>
      </c>
      <c r="AW52" s="492">
        <f t="shared" si="54"/>
        <v>9.0251625445099126E-2</v>
      </c>
      <c r="AX52" s="492"/>
      <c r="AY52" s="492"/>
      <c r="AZ52" s="492"/>
      <c r="BA52" s="492"/>
      <c r="BB52" s="492"/>
      <c r="BC52" s="492"/>
      <c r="BD52" s="492"/>
      <c r="BE52" s="492"/>
      <c r="BF52" s="1121"/>
      <c r="BG52" s="229"/>
    </row>
    <row r="53" spans="25:61" ht="15" customHeight="1" thickBot="1">
      <c r="Y53" s="105" t="s">
        <v>388</v>
      </c>
      <c r="Z53" s="230"/>
      <c r="AA53" s="950">
        <f>IF(ISTEXT(AA37),AA37,AA37/$Z37-1)</f>
        <v>3.0497674438018683</v>
      </c>
      <c r="AB53" s="21">
        <f t="shared" ref="AB53:AQ53" si="55">IF(ISTEXT(AB37),AB37,AB37/$Z37-1)</f>
        <v>2.9223691145842938</v>
      </c>
      <c r="AC53" s="21">
        <f t="shared" si="55"/>
        <v>2.9387283669141873</v>
      </c>
      <c r="AD53" s="21">
        <f t="shared" si="55"/>
        <v>2.9632927005836796</v>
      </c>
      <c r="AE53" s="21">
        <f t="shared" si="55"/>
        <v>2.9059589519050997</v>
      </c>
      <c r="AF53" s="21">
        <f t="shared" si="55"/>
        <v>2.9230693623207173</v>
      </c>
      <c r="AG53" s="21">
        <f t="shared" si="55"/>
        <v>2.9401985747428161</v>
      </c>
      <c r="AH53" s="21">
        <f t="shared" si="55"/>
        <v>2.9879621826214753</v>
      </c>
      <c r="AI53" s="21">
        <f t="shared" si="55"/>
        <v>2.9535655650654853</v>
      </c>
      <c r="AJ53" s="21">
        <f t="shared" si="55"/>
        <v>2.9798294007819504</v>
      </c>
      <c r="AK53" s="21">
        <f t="shared" si="55"/>
        <v>3.0261237168526023</v>
      </c>
      <c r="AL53" s="21">
        <f t="shared" si="55"/>
        <v>3.0822005920085775</v>
      </c>
      <c r="AM53" s="21">
        <f t="shared" si="55"/>
        <v>4.0574333988039664</v>
      </c>
      <c r="AN53" s="21">
        <f t="shared" si="55"/>
        <v>4.8779724108289972</v>
      </c>
      <c r="AO53" s="21">
        <f t="shared" si="55"/>
        <v>5.0424906665064553</v>
      </c>
      <c r="AP53" s="21">
        <f t="shared" si="55"/>
        <v>5.8395113105064187</v>
      </c>
      <c r="AQ53" s="21">
        <f t="shared" si="55"/>
        <v>6.0890874369540899</v>
      </c>
      <c r="AR53" s="21">
        <f t="shared" si="45"/>
        <v>5.8884804083334092</v>
      </c>
      <c r="AS53" s="21">
        <f t="shared" si="45"/>
        <v>6.7091634207535753</v>
      </c>
      <c r="AT53" s="21">
        <f>IF(ISTEXT(AT37),AT37,AT37/$Z37-1)</f>
        <v>6.7486201461300217</v>
      </c>
      <c r="AU53" s="21">
        <f>IF(ISTEXT(AU37),AU37,AU37/$Z37-1)</f>
        <v>5.7434366996045734</v>
      </c>
      <c r="AV53" s="21">
        <f>IF(ISTEXT(AV37),AV37,AV37/$Z37-1)</f>
        <v>6.4367106988942995</v>
      </c>
      <c r="AW53" s="21">
        <f>IF(ISTEXT(AW37),AW37,AW37/$Z37-1)</f>
        <v>6.2550152309341804</v>
      </c>
      <c r="AX53" s="21"/>
      <c r="AY53" s="21"/>
      <c r="AZ53" s="21"/>
      <c r="BA53" s="21"/>
      <c r="BB53" s="21"/>
      <c r="BC53" s="21"/>
      <c r="BD53" s="21"/>
      <c r="BE53" s="21"/>
      <c r="BF53" s="1121"/>
      <c r="BG53" s="125"/>
    </row>
    <row r="54" spans="25:61" ht="15" customHeight="1" thickTop="1" thickBot="1">
      <c r="Y54" s="651" t="s">
        <v>216</v>
      </c>
      <c r="Z54" s="491" t="s">
        <v>103</v>
      </c>
      <c r="AA54" s="494">
        <f t="shared" ref="AA54:AQ54" si="56">IF(ISTEXT(AA38),AA38,AA38/$AA38-1)</f>
        <v>0</v>
      </c>
      <c r="AB54" s="494">
        <f t="shared" si="56"/>
        <v>3.7561692389142642E-2</v>
      </c>
      <c r="AC54" s="494">
        <f t="shared" si="56"/>
        <v>4.5704780887450447E-2</v>
      </c>
      <c r="AD54" s="494">
        <f t="shared" si="56"/>
        <v>5.229086186424281E-2</v>
      </c>
      <c r="AE54" s="494">
        <f t="shared" si="56"/>
        <v>6.7493272093083201E-2</v>
      </c>
      <c r="AF54" s="494">
        <f t="shared" si="56"/>
        <v>0.11285406350607707</v>
      </c>
      <c r="AG54" s="494">
        <f t="shared" si="56"/>
        <v>0.14054159375539821</v>
      </c>
      <c r="AH54" s="494">
        <f t="shared" si="56"/>
        <v>0.1825760824579965</v>
      </c>
      <c r="AI54" s="494">
        <f t="shared" si="56"/>
        <v>0.22220222993968886</v>
      </c>
      <c r="AJ54" s="494">
        <f t="shared" si="56"/>
        <v>0.2420463907738144</v>
      </c>
      <c r="AK54" s="494">
        <f t="shared" si="56"/>
        <v>0.3139145184980674</v>
      </c>
      <c r="AL54" s="494">
        <f t="shared" si="56"/>
        <v>0.35418358038004039</v>
      </c>
      <c r="AM54" s="494">
        <f t="shared" si="56"/>
        <v>3.290081861773575E-2</v>
      </c>
      <c r="AN54" s="494">
        <f t="shared" si="56"/>
        <v>4.2610085179017432E-2</v>
      </c>
      <c r="AO54" s="494">
        <f t="shared" si="56"/>
        <v>2.1508274845825515E-2</v>
      </c>
      <c r="AP54" s="494">
        <f t="shared" si="56"/>
        <v>1.5083507660361262E-2</v>
      </c>
      <c r="AQ54" s="494">
        <f t="shared" si="56"/>
        <v>4.5563907771166701E-3</v>
      </c>
      <c r="AR54" s="494">
        <f t="shared" ref="AR54:AW54" si="57">IF(ISTEXT(AR38),AR38,AR38/$AA38-1)</f>
        <v>-2.4631048858969384E-2</v>
      </c>
      <c r="AS54" s="494">
        <f t="shared" si="57"/>
        <v>-5.3259284463414436E-2</v>
      </c>
      <c r="AT54" s="494">
        <f t="shared" si="57"/>
        <v>-0.11558781684227815</v>
      </c>
      <c r="AU54" s="494">
        <f t="shared" si="57"/>
        <v>-0.12561943536531794</v>
      </c>
      <c r="AV54" s="494">
        <f t="shared" si="57"/>
        <v>-0.13762604637550735</v>
      </c>
      <c r="AW54" s="494">
        <f t="shared" si="57"/>
        <v>-0.12471650705590598</v>
      </c>
      <c r="AX54" s="951"/>
      <c r="AY54" s="951"/>
      <c r="AZ54" s="951"/>
      <c r="BA54" s="951"/>
      <c r="BB54" s="951"/>
      <c r="BC54" s="951"/>
      <c r="BD54" s="951"/>
      <c r="BE54" s="951"/>
      <c r="BF54" s="1122"/>
      <c r="BG54" s="229"/>
      <c r="BH54" s="35"/>
      <c r="BI54" s="35"/>
    </row>
    <row r="55" spans="25:61" ht="15" customHeight="1" thickTop="1">
      <c r="Y55" s="643" t="s">
        <v>139</v>
      </c>
      <c r="Z55" s="232"/>
      <c r="AA55" s="23">
        <f t="shared" ref="AA55:AO55" si="58">IF(ISTEXT(AA39),AA39,AA39/$Z39-1)</f>
        <v>-8.9030871605126682E-2</v>
      </c>
      <c r="AB55" s="23">
        <f t="shared" si="58"/>
        <v>-0.10298890162979113</v>
      </c>
      <c r="AC55" s="23">
        <f t="shared" si="58"/>
        <v>-9.6619626041169693E-2</v>
      </c>
      <c r="AD55" s="23">
        <f t="shared" si="58"/>
        <v>-0.1017513442317235</v>
      </c>
      <c r="AE55" s="23">
        <f t="shared" si="58"/>
        <v>-6.3561727968926895E-2</v>
      </c>
      <c r="AF55" s="23">
        <f t="shared" si="58"/>
        <v>-4.95879956479226E-2</v>
      </c>
      <c r="AG55" s="23">
        <f t="shared" si="58"/>
        <v>-1.7489886551928735E-2</v>
      </c>
      <c r="AH55" s="23">
        <f t="shared" si="58"/>
        <v>4.0545622338337139E-3</v>
      </c>
      <c r="AI55" s="23">
        <f t="shared" si="58"/>
        <v>-4.215920465862466E-2</v>
      </c>
      <c r="AJ55" s="23">
        <f t="shared" si="58"/>
        <v>-0.23809971577820066</v>
      </c>
      <c r="AK55" s="23">
        <f t="shared" si="58"/>
        <v>-0.157577141489053</v>
      </c>
      <c r="AL55" s="23">
        <f t="shared" si="58"/>
        <v>-0.25927152062043279</v>
      </c>
      <c r="AM55" s="23">
        <f t="shared" si="58"/>
        <v>-0.27855324003098192</v>
      </c>
      <c r="AN55" s="23">
        <f t="shared" si="58"/>
        <v>-0.28669399300997445</v>
      </c>
      <c r="AO55" s="23">
        <f t="shared" si="58"/>
        <v>-0.28396930731528369</v>
      </c>
      <c r="AP55" s="23">
        <f t="shared" ref="AP55:AU55" si="59">IF(ISTEXT(AP39),AP39,AP39/$Z39-1)</f>
        <v>-0.29645904580730997</v>
      </c>
      <c r="AQ55" s="23">
        <f t="shared" si="59"/>
        <v>-0.29446243106007086</v>
      </c>
      <c r="AR55" s="23">
        <f t="shared" si="59"/>
        <v>-0.33043687043451109</v>
      </c>
      <c r="AS55" s="23">
        <f t="shared" si="59"/>
        <v>-0.3343469385452883</v>
      </c>
      <c r="AT55" s="23">
        <f t="shared" si="59"/>
        <v>-0.34280542926940794</v>
      </c>
      <c r="AU55" s="23">
        <f t="shared" si="59"/>
        <v>-0.36352657077179584</v>
      </c>
      <c r="AV55" s="23">
        <f>IF(ISTEXT(AV39),AV39,AV39/$Z39-1)</f>
        <v>-0.37199777526746514</v>
      </c>
      <c r="AW55" s="23">
        <f>IF(ISTEXT(AW39),AW39,AW39/$Z39-1)</f>
        <v>-0.38003912565412279</v>
      </c>
      <c r="AX55" s="23"/>
      <c r="AY55" s="23"/>
      <c r="AZ55" s="23"/>
      <c r="BA55" s="23"/>
      <c r="BB55" s="23"/>
      <c r="BC55" s="23"/>
      <c r="BD55" s="23"/>
      <c r="BE55" s="23"/>
      <c r="BF55" s="947"/>
      <c r="BG55" s="121"/>
    </row>
    <row r="57" spans="25:61">
      <c r="Y57" s="644" t="s">
        <v>389</v>
      </c>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row>
    <row r="58" spans="25:61" ht="21.6">
      <c r="Y58" s="14"/>
      <c r="Z58" s="637" t="s">
        <v>197</v>
      </c>
      <c r="AA58" s="14">
        <v>1990</v>
      </c>
      <c r="AB58" s="14">
        <f t="shared" ref="AB58:BE58" si="60">AA58+1</f>
        <v>1991</v>
      </c>
      <c r="AC58" s="14">
        <f t="shared" si="60"/>
        <v>1992</v>
      </c>
      <c r="AD58" s="14">
        <f t="shared" si="60"/>
        <v>1993</v>
      </c>
      <c r="AE58" s="14">
        <f t="shared" si="60"/>
        <v>1994</v>
      </c>
      <c r="AF58" s="14">
        <f t="shared" si="60"/>
        <v>1995</v>
      </c>
      <c r="AG58" s="14">
        <f t="shared" si="60"/>
        <v>1996</v>
      </c>
      <c r="AH58" s="14">
        <f t="shared" si="60"/>
        <v>1997</v>
      </c>
      <c r="AI58" s="14">
        <f t="shared" si="60"/>
        <v>1998</v>
      </c>
      <c r="AJ58" s="14">
        <f t="shared" si="60"/>
        <v>1999</v>
      </c>
      <c r="AK58" s="14">
        <f t="shared" si="60"/>
        <v>2000</v>
      </c>
      <c r="AL58" s="14">
        <f t="shared" si="60"/>
        <v>2001</v>
      </c>
      <c r="AM58" s="14">
        <f t="shared" si="60"/>
        <v>2002</v>
      </c>
      <c r="AN58" s="14">
        <f t="shared" si="60"/>
        <v>2003</v>
      </c>
      <c r="AO58" s="14">
        <f t="shared" si="60"/>
        <v>2004</v>
      </c>
      <c r="AP58" s="14">
        <f t="shared" si="60"/>
        <v>2005</v>
      </c>
      <c r="AQ58" s="14">
        <f t="shared" si="60"/>
        <v>2006</v>
      </c>
      <c r="AR58" s="14">
        <f t="shared" si="60"/>
        <v>2007</v>
      </c>
      <c r="AS58" s="14">
        <f t="shared" si="60"/>
        <v>2008</v>
      </c>
      <c r="AT58" s="14">
        <f t="shared" si="60"/>
        <v>2009</v>
      </c>
      <c r="AU58" s="14">
        <f t="shared" si="60"/>
        <v>2010</v>
      </c>
      <c r="AV58" s="14">
        <f t="shared" si="60"/>
        <v>2011</v>
      </c>
      <c r="AW58" s="14">
        <f t="shared" si="60"/>
        <v>2012</v>
      </c>
      <c r="AX58" s="14">
        <f t="shared" si="60"/>
        <v>2013</v>
      </c>
      <c r="AY58" s="14">
        <f t="shared" si="60"/>
        <v>2014</v>
      </c>
      <c r="AZ58" s="14">
        <f t="shared" si="60"/>
        <v>2015</v>
      </c>
      <c r="BA58" s="14">
        <f t="shared" si="60"/>
        <v>2016</v>
      </c>
      <c r="BB58" s="14">
        <f t="shared" si="60"/>
        <v>2017</v>
      </c>
      <c r="BC58" s="14">
        <f t="shared" si="60"/>
        <v>2018</v>
      </c>
      <c r="BD58" s="14">
        <f t="shared" si="60"/>
        <v>2019</v>
      </c>
      <c r="BE58" s="14">
        <f t="shared" si="60"/>
        <v>2020</v>
      </c>
      <c r="BF58" s="14" t="s">
        <v>205</v>
      </c>
      <c r="BG58" s="14" t="s">
        <v>23</v>
      </c>
    </row>
    <row r="59" spans="25:61" ht="15" customHeight="1">
      <c r="Y59" s="105" t="s">
        <v>206</v>
      </c>
      <c r="Z59" s="230"/>
      <c r="AA59" s="230"/>
      <c r="AB59" s="21">
        <f t="shared" ref="AB59:AQ59" si="61">AB27/AA27-1</f>
        <v>4.6762308688171217E-2</v>
      </c>
      <c r="AC59" s="21">
        <f t="shared" si="61"/>
        <v>4.5033015800523213E-2</v>
      </c>
      <c r="AD59" s="21">
        <f t="shared" si="61"/>
        <v>3.8524681358784951E-2</v>
      </c>
      <c r="AE59" s="21">
        <f t="shared" si="61"/>
        <v>8.5076490901276669E-2</v>
      </c>
      <c r="AF59" s="21">
        <f t="shared" si="61"/>
        <v>0.1862802786043134</v>
      </c>
      <c r="AG59" s="21">
        <f t="shared" si="61"/>
        <v>2.4269953715955861E-2</v>
      </c>
      <c r="AH59" s="21">
        <f t="shared" si="61"/>
        <v>4.9748972351918885E-2</v>
      </c>
      <c r="AI59" s="21">
        <f t="shared" si="61"/>
        <v>-1.3683948186578476E-2</v>
      </c>
      <c r="AJ59" s="21">
        <f t="shared" si="61"/>
        <v>6.3412712116811321E-2</v>
      </c>
      <c r="AK59" s="21">
        <f t="shared" si="61"/>
        <v>2.7002771485466592E-2</v>
      </c>
      <c r="AL59" s="21">
        <f t="shared" si="61"/>
        <v>4.0867340874360059E-2</v>
      </c>
      <c r="AM59" s="21">
        <f t="shared" si="61"/>
        <v>1.8200240833494252E-2</v>
      </c>
      <c r="AN59" s="21">
        <f t="shared" si="61"/>
        <v>-7.7155269008702954E-3</v>
      </c>
      <c r="AO59" s="21">
        <f t="shared" si="61"/>
        <v>5.8853834914895931E-3</v>
      </c>
      <c r="AP59" s="21">
        <f t="shared" si="61"/>
        <v>4.8013347832044362E-2</v>
      </c>
      <c r="AQ59" s="21">
        <f t="shared" si="61"/>
        <v>-1.2147671329411525E-2</v>
      </c>
      <c r="AR59" s="21">
        <f t="shared" ref="AR59:AW59" si="62">AR27/AQ27-1</f>
        <v>2.5925975800615175E-2</v>
      </c>
      <c r="AS59" s="21">
        <f t="shared" si="62"/>
        <v>-3.6685492282547916E-2</v>
      </c>
      <c r="AT59" s="21">
        <f t="shared" si="62"/>
        <v>-3.6584772094724882E-2</v>
      </c>
      <c r="AU59" s="21">
        <f t="shared" si="62"/>
        <v>1.8132014764898674E-2</v>
      </c>
      <c r="AV59" s="21">
        <f t="shared" si="62"/>
        <v>3.4572531597262257E-2</v>
      </c>
      <c r="AW59" s="21">
        <f t="shared" si="62"/>
        <v>9.227270841637214E-3</v>
      </c>
      <c r="AX59" s="21"/>
      <c r="AY59" s="21"/>
      <c r="AZ59" s="21"/>
      <c r="BA59" s="21"/>
      <c r="BB59" s="21"/>
      <c r="BC59" s="21"/>
      <c r="BD59" s="21"/>
      <c r="BE59" s="21"/>
      <c r="BF59" s="21"/>
      <c r="BG59" s="106"/>
    </row>
    <row r="60" spans="25:61" ht="15" customHeight="1">
      <c r="Y60" s="105" t="s">
        <v>207</v>
      </c>
      <c r="Z60" s="230"/>
      <c r="AA60" s="230"/>
      <c r="AB60" s="21">
        <f t="shared" ref="AB60:AQ60" si="63">AB28/AA28-1</f>
        <v>3.8219815019252312E-2</v>
      </c>
      <c r="AC60" s="21">
        <f t="shared" si="63"/>
        <v>2.0368541934151274E-2</v>
      </c>
      <c r="AD60" s="21">
        <f t="shared" si="63"/>
        <v>-6.354680846374583E-3</v>
      </c>
      <c r="AE60" s="21">
        <f t="shared" si="63"/>
        <v>1.7905707111630642E-2</v>
      </c>
      <c r="AF60" s="21">
        <f t="shared" si="63"/>
        <v>3.0017523203453189E-2</v>
      </c>
      <c r="AG60" s="21">
        <f t="shared" si="63"/>
        <v>1.8441239370992957E-2</v>
      </c>
      <c r="AH60" s="21">
        <f t="shared" si="63"/>
        <v>9.5852670973883836E-3</v>
      </c>
      <c r="AI60" s="21">
        <f t="shared" si="63"/>
        <v>-2.1820838359565053E-2</v>
      </c>
      <c r="AJ60" s="21">
        <f t="shared" si="63"/>
        <v>-2.9725264133393381E-3</v>
      </c>
      <c r="AK60" s="21">
        <f t="shared" si="63"/>
        <v>-2.0993453885303714E-2</v>
      </c>
      <c r="AL60" s="21">
        <f t="shared" si="63"/>
        <v>-3.9374838492172826E-2</v>
      </c>
      <c r="AM60" s="21">
        <f t="shared" si="63"/>
        <v>-6.0029782343557714E-2</v>
      </c>
      <c r="AN60" s="21">
        <f t="shared" si="63"/>
        <v>-6.6076504183750884E-2</v>
      </c>
      <c r="AO60" s="21">
        <f t="shared" si="63"/>
        <v>-7.9918256145995903E-2</v>
      </c>
      <c r="AP60" s="21">
        <f t="shared" si="63"/>
        <v>-7.1000890350942258E-2</v>
      </c>
      <c r="AQ60" s="21">
        <f t="shared" si="63"/>
        <v>-5.4464172000126876E-2</v>
      </c>
      <c r="AR60" s="21">
        <f t="shared" ref="AR60:AW60" si="64">AR28/AQ28-1</f>
        <v>-4.3551717635779585E-2</v>
      </c>
      <c r="AS60" s="21">
        <f t="shared" si="64"/>
        <v>-5.2615265543340506E-2</v>
      </c>
      <c r="AT60" s="21">
        <f t="shared" si="64"/>
        <v>-6.0051194368556216E-2</v>
      </c>
      <c r="AU60" s="21">
        <f t="shared" si="64"/>
        <v>-6.0621978718572223E-2</v>
      </c>
      <c r="AV60" s="21">
        <f t="shared" si="64"/>
        <v>-5.0100847183447206E-2</v>
      </c>
      <c r="AW60" s="21">
        <f t="shared" si="64"/>
        <v>-3.172074371471667E-2</v>
      </c>
      <c r="AX60" s="21"/>
      <c r="AY60" s="21"/>
      <c r="AZ60" s="21"/>
      <c r="BA60" s="21"/>
      <c r="BB60" s="21"/>
      <c r="BC60" s="21"/>
      <c r="BD60" s="21"/>
      <c r="BE60" s="21"/>
      <c r="BF60" s="21"/>
      <c r="BG60" s="227"/>
    </row>
    <row r="61" spans="25:61" ht="15" customHeight="1">
      <c r="Y61" s="105" t="s">
        <v>208</v>
      </c>
      <c r="Z61" s="230"/>
      <c r="AA61" s="230"/>
      <c r="AB61" s="21">
        <f t="shared" ref="AB61:AO61" si="65">AB29/AA29-1</f>
        <v>0.44730515089952738</v>
      </c>
      <c r="AC61" s="21">
        <f t="shared" si="65"/>
        <v>5.8909084027853442E-2</v>
      </c>
      <c r="AD61" s="21">
        <f t="shared" si="65"/>
        <v>-6.2576278211847525E-2</v>
      </c>
      <c r="AE61" s="21">
        <f t="shared" si="65"/>
        <v>-3.6941468656072507E-2</v>
      </c>
      <c r="AF61" s="21">
        <f t="shared" si="65"/>
        <v>-4.8265763979765675E-3</v>
      </c>
      <c r="AG61" s="21">
        <f t="shared" si="65"/>
        <v>-2.9887939460153223E-2</v>
      </c>
      <c r="AH61" s="21">
        <f t="shared" si="65"/>
        <v>-2.573147772004325E-2</v>
      </c>
      <c r="AI61" s="21">
        <f t="shared" si="65"/>
        <v>-0.10534355531207451</v>
      </c>
      <c r="AJ61" s="21">
        <f t="shared" si="65"/>
        <v>-0.10441121085846516</v>
      </c>
      <c r="AK61" s="21">
        <f t="shared" si="65"/>
        <v>-4.7048762338735228E-2</v>
      </c>
      <c r="AL61" s="21">
        <f t="shared" si="65"/>
        <v>-9.5118293634691042E-2</v>
      </c>
      <c r="AM61" s="21">
        <f t="shared" si="65"/>
        <v>-3.6777509723882829E-2</v>
      </c>
      <c r="AN61" s="21">
        <f t="shared" si="65"/>
        <v>0.1084964971269442</v>
      </c>
      <c r="AO61" s="21">
        <f t="shared" si="65"/>
        <v>1.7063129636681662E-2</v>
      </c>
      <c r="AP61" s="21">
        <f t="shared" ref="AP61:AQ67" si="66">AP29/AO29-1</f>
        <v>7.3661315723191567E-2</v>
      </c>
      <c r="AQ61" s="21">
        <f t="shared" si="66"/>
        <v>-3.7259299795472933E-2</v>
      </c>
      <c r="AR61" s="21">
        <f t="shared" ref="AR61:AW61" si="67">AR29/AQ29-1</f>
        <v>4.9007432749610835E-2</v>
      </c>
      <c r="AS61" s="21">
        <f t="shared" si="67"/>
        <v>7.521860666272806E-3</v>
      </c>
      <c r="AT61" s="21">
        <f t="shared" si="67"/>
        <v>-6.9098128843035234E-2</v>
      </c>
      <c r="AU61" s="21">
        <f t="shared" si="67"/>
        <v>-5.7445678182513782E-2</v>
      </c>
      <c r="AV61" s="21">
        <f t="shared" si="67"/>
        <v>-1.7320006985226288E-2</v>
      </c>
      <c r="AW61" s="21">
        <f t="shared" si="67"/>
        <v>-2.685695670217203E-2</v>
      </c>
      <c r="AX61" s="21"/>
      <c r="AY61" s="21"/>
      <c r="AZ61" s="21"/>
      <c r="BA61" s="21"/>
      <c r="BB61" s="21"/>
      <c r="BC61" s="21"/>
      <c r="BD61" s="21"/>
      <c r="BE61" s="21"/>
      <c r="BF61" s="21"/>
      <c r="BG61" s="227"/>
    </row>
    <row r="62" spans="25:61" ht="15" customHeight="1">
      <c r="Y62" s="105" t="s">
        <v>209</v>
      </c>
      <c r="Z62" s="230"/>
      <c r="AA62" s="230"/>
      <c r="AB62" s="21">
        <f t="shared" ref="AB62:AN62" si="68">AB30/AA30-1</f>
        <v>-8.7964731999993662E-2</v>
      </c>
      <c r="AC62" s="21">
        <f t="shared" si="68"/>
        <v>-1.1583861831097275E-2</v>
      </c>
      <c r="AD62" s="21">
        <f t="shared" si="68"/>
        <v>-2.0068945011211925E-2</v>
      </c>
      <c r="AE62" s="21">
        <f t="shared" si="68"/>
        <v>0.13628332633628992</v>
      </c>
      <c r="AF62" s="21">
        <f t="shared" si="68"/>
        <v>-1.0290990677924605E-2</v>
      </c>
      <c r="AG62" s="21">
        <f t="shared" si="68"/>
        <v>0.12265883716074111</v>
      </c>
      <c r="AH62" s="21">
        <f t="shared" si="68"/>
        <v>6.20818477315499E-2</v>
      </c>
      <c r="AI62" s="21">
        <f t="shared" si="68"/>
        <v>-0.12403346472670962</v>
      </c>
      <c r="AJ62" s="21">
        <f t="shared" si="68"/>
        <v>-0.76674134394403293</v>
      </c>
      <c r="AK62" s="21">
        <f t="shared" si="68"/>
        <v>1.3440319177392612</v>
      </c>
      <c r="AL62" s="21">
        <f t="shared" si="68"/>
        <v>-0.69832366440985139</v>
      </c>
      <c r="AM62" s="21">
        <f t="shared" si="68"/>
        <v>-0.12447157977983536</v>
      </c>
      <c r="AN62" s="21">
        <f t="shared" si="68"/>
        <v>1.6769643325113659E-2</v>
      </c>
      <c r="AO62" s="21">
        <f t="shared" ref="AO62:AO67" si="69">AO30/AN30-1</f>
        <v>0.31602937626693173</v>
      </c>
      <c r="AP62" s="21">
        <f t="shared" si="66"/>
        <v>-0.21577108400378031</v>
      </c>
      <c r="AQ62" s="21">
        <f t="shared" si="66"/>
        <v>0.24984511795380859</v>
      </c>
      <c r="AR62" s="21">
        <f t="shared" ref="AR62:AW62" si="70">AR30/AQ30-1</f>
        <v>-0.47056823700788508</v>
      </c>
      <c r="AS62" s="21">
        <f t="shared" si="70"/>
        <v>0.46731033842020331</v>
      </c>
      <c r="AT62" s="21">
        <f t="shared" si="70"/>
        <v>0.23558527173365063</v>
      </c>
      <c r="AU62" s="21">
        <f t="shared" si="70"/>
        <v>-0.30891800468896347</v>
      </c>
      <c r="AV62" s="21">
        <f t="shared" si="70"/>
        <v>-0.26924506567928363</v>
      </c>
      <c r="AW62" s="21">
        <f t="shared" si="70"/>
        <v>-0.19838150527785625</v>
      </c>
      <c r="AX62" s="21"/>
      <c r="AY62" s="21"/>
      <c r="AZ62" s="21"/>
      <c r="BA62" s="21"/>
      <c r="BB62" s="21"/>
      <c r="BC62" s="21"/>
      <c r="BD62" s="21"/>
      <c r="BE62" s="21"/>
      <c r="BF62" s="943"/>
      <c r="BG62" s="121"/>
    </row>
    <row r="63" spans="25:61" ht="15" customHeight="1">
      <c r="Y63" s="105" t="s">
        <v>384</v>
      </c>
      <c r="Z63" s="230"/>
      <c r="AA63" s="230"/>
      <c r="AB63" s="21">
        <f t="shared" ref="AB63:AN63" si="71">AB31/AA31-1</f>
        <v>0.2430698789456065</v>
      </c>
      <c r="AC63" s="21">
        <f t="shared" si="71"/>
        <v>0.15739019389811681</v>
      </c>
      <c r="AD63" s="21">
        <f t="shared" si="71"/>
        <v>-3.2612897293768928E-3</v>
      </c>
      <c r="AE63" s="21">
        <f t="shared" si="71"/>
        <v>6.4013705335291382E-2</v>
      </c>
      <c r="AF63" s="21">
        <f t="shared" si="71"/>
        <v>-1.0071077888428315E-3</v>
      </c>
      <c r="AG63" s="21">
        <f t="shared" si="71"/>
        <v>-3.8023880402455967E-2</v>
      </c>
      <c r="AH63" s="21">
        <f t="shared" si="71"/>
        <v>-3.8810276743881045E-2</v>
      </c>
      <c r="AI63" s="21">
        <f t="shared" si="71"/>
        <v>-6.8088047240076555E-2</v>
      </c>
      <c r="AJ63" s="21">
        <f t="shared" si="71"/>
        <v>-3.8507864444292883E-2</v>
      </c>
      <c r="AK63" s="21">
        <f t="shared" si="71"/>
        <v>-5.9412891419971636E-2</v>
      </c>
      <c r="AL63" s="21">
        <f t="shared" si="71"/>
        <v>7.655600697831666E-3</v>
      </c>
      <c r="AM63" s="21">
        <f t="shared" si="71"/>
        <v>-2.7804944063515191E-2</v>
      </c>
      <c r="AN63" s="21">
        <f t="shared" si="71"/>
        <v>-3.9564543175872435E-2</v>
      </c>
      <c r="AO63" s="21">
        <f t="shared" si="69"/>
        <v>-7.2594055541008395E-2</v>
      </c>
      <c r="AP63" s="21">
        <f t="shared" si="66"/>
        <v>-0.10463151270660198</v>
      </c>
      <c r="AQ63" s="21">
        <f t="shared" si="66"/>
        <v>-9.0358580340218486E-2</v>
      </c>
      <c r="AR63" s="21">
        <f t="shared" ref="AR63:AW63" si="72">AR31/AQ31-1</f>
        <v>-0.33997007019621972</v>
      </c>
      <c r="AS63" s="21">
        <f t="shared" si="72"/>
        <v>-0.19284798373902445</v>
      </c>
      <c r="AT63" s="21">
        <f t="shared" si="72"/>
        <v>-6.6669167074133395E-2</v>
      </c>
      <c r="AU63" s="21">
        <f t="shared" si="72"/>
        <v>-0.17881174700131885</v>
      </c>
      <c r="AV63" s="21">
        <f t="shared" si="72"/>
        <v>-1.8233738987543213E-2</v>
      </c>
      <c r="AW63" s="21">
        <f t="shared" si="72"/>
        <v>-6.6547357297363607E-2</v>
      </c>
      <c r="AX63" s="21"/>
      <c r="AY63" s="21"/>
      <c r="AZ63" s="21"/>
      <c r="BA63" s="21"/>
      <c r="BB63" s="21"/>
      <c r="BC63" s="21"/>
      <c r="BD63" s="21"/>
      <c r="BE63" s="21"/>
      <c r="BF63" s="943"/>
      <c r="BG63" s="121"/>
    </row>
    <row r="64" spans="25:61" ht="15" customHeight="1">
      <c r="Y64" s="105" t="s">
        <v>385</v>
      </c>
      <c r="Z64" s="230"/>
      <c r="AA64" s="230"/>
      <c r="AB64" s="21">
        <f t="shared" ref="AB64:AN64" si="73">AB32/AA32-1</f>
        <v>4.2318688288789374E-4</v>
      </c>
      <c r="AC64" s="21">
        <f t="shared" si="73"/>
        <v>-3.0477240064492594E-3</v>
      </c>
      <c r="AD64" s="21">
        <f t="shared" si="73"/>
        <v>-1.1867652642443272E-2</v>
      </c>
      <c r="AE64" s="21">
        <f t="shared" si="73"/>
        <v>-1.6924259772564954E-2</v>
      </c>
      <c r="AF64" s="21">
        <f t="shared" si="73"/>
        <v>-1.6863501987916751E-2</v>
      </c>
      <c r="AG64" s="21">
        <f t="shared" si="73"/>
        <v>-1.1329494190729483E-2</v>
      </c>
      <c r="AH64" s="21">
        <f t="shared" si="73"/>
        <v>-8.436505655902593E-3</v>
      </c>
      <c r="AI64" s="21">
        <f t="shared" si="73"/>
        <v>-7.3028587678447554E-3</v>
      </c>
      <c r="AJ64" s="21">
        <f t="shared" si="73"/>
        <v>1.2451184818214056E-3</v>
      </c>
      <c r="AK64" s="21">
        <f t="shared" si="73"/>
        <v>1.3456748865595891E-2</v>
      </c>
      <c r="AL64" s="21">
        <f t="shared" si="73"/>
        <v>2.7176613713323139E-2</v>
      </c>
      <c r="AM64" s="21">
        <f t="shared" si="73"/>
        <v>2.8773146406977812E-2</v>
      </c>
      <c r="AN64" s="21">
        <f t="shared" si="73"/>
        <v>2.5067993274217271E-2</v>
      </c>
      <c r="AO64" s="21">
        <f t="shared" si="69"/>
        <v>2.4127599572903113E-2</v>
      </c>
      <c r="AP64" s="21">
        <f t="shared" si="66"/>
        <v>2.7892366416119696E-2</v>
      </c>
      <c r="AQ64" s="21">
        <f t="shared" si="66"/>
        <v>3.297987505424449E-2</v>
      </c>
      <c r="AR64" s="21">
        <f t="shared" ref="AR64:AW64" si="74">AR32/AQ32-1</f>
        <v>3.3434044753653414E-2</v>
      </c>
      <c r="AS64" s="21">
        <f t="shared" si="74"/>
        <v>2.8209803353438589E-2</v>
      </c>
      <c r="AT64" s="21">
        <f t="shared" si="74"/>
        <v>1.1314129848511989E-2</v>
      </c>
      <c r="AU64" s="21">
        <f t="shared" si="74"/>
        <v>7.6920649565992427E-4</v>
      </c>
      <c r="AV64" s="21">
        <f t="shared" si="74"/>
        <v>-1.1790554809114617E-2</v>
      </c>
      <c r="AW64" s="21">
        <f t="shared" si="74"/>
        <v>-5.9660200005045017E-3</v>
      </c>
      <c r="AX64" s="21"/>
      <c r="AY64" s="21"/>
      <c r="AZ64" s="21"/>
      <c r="BA64" s="21"/>
      <c r="BB64" s="21"/>
      <c r="BC64" s="21"/>
      <c r="BD64" s="21"/>
      <c r="BE64" s="21"/>
      <c r="BF64" s="943"/>
      <c r="BG64" s="121"/>
    </row>
    <row r="65" spans="25:61" ht="15" customHeight="1">
      <c r="Y65" s="641" t="s">
        <v>386</v>
      </c>
      <c r="Z65" s="230"/>
      <c r="AA65" s="230"/>
      <c r="AB65" s="21">
        <f t="shared" ref="AB65:AN65" si="75">AB33/AA33-1</f>
        <v>-1.6913332154391725E-2</v>
      </c>
      <c r="AC65" s="21">
        <f t="shared" si="75"/>
        <v>-8.7977867296350487E-3</v>
      </c>
      <c r="AD65" s="21">
        <f t="shared" si="75"/>
        <v>-8.825181464102938E-3</v>
      </c>
      <c r="AE65" s="21">
        <f t="shared" si="75"/>
        <v>-2.0818776190464017E-2</v>
      </c>
      <c r="AF65" s="21">
        <f t="shared" si="75"/>
        <v>-2.7861942075299684E-2</v>
      </c>
      <c r="AG65" s="21">
        <f t="shared" si="75"/>
        <v>-2.6702654767431055E-2</v>
      </c>
      <c r="AH65" s="21">
        <f t="shared" si="75"/>
        <v>-1.8327095429629403E-2</v>
      </c>
      <c r="AI65" s="21">
        <f t="shared" si="75"/>
        <v>-1.3679940924738787E-2</v>
      </c>
      <c r="AJ65" s="21">
        <f t="shared" si="75"/>
        <v>-7.7337284866748623E-3</v>
      </c>
      <c r="AK65" s="21">
        <f t="shared" si="75"/>
        <v>-7.6932161749797556E-3</v>
      </c>
      <c r="AL65" s="21">
        <f t="shared" si="75"/>
        <v>-9.5991724905957199E-3</v>
      </c>
      <c r="AM65" s="21">
        <f t="shared" si="75"/>
        <v>-7.623442793511126E-3</v>
      </c>
      <c r="AN65" s="21">
        <f t="shared" si="75"/>
        <v>-9.9269734249308739E-3</v>
      </c>
      <c r="AO65" s="21">
        <f t="shared" si="69"/>
        <v>-9.6021740830314339E-3</v>
      </c>
      <c r="AP65" s="21">
        <f t="shared" si="66"/>
        <v>-1.5666876310815647E-2</v>
      </c>
      <c r="AQ65" s="21">
        <f t="shared" si="66"/>
        <v>-7.7598358605712736E-4</v>
      </c>
      <c r="AR65" s="21">
        <f t="shared" ref="AR65:AW65" si="76">AR33/AQ33-1</f>
        <v>-3.2551878278030966E-2</v>
      </c>
      <c r="AS65" s="21">
        <f t="shared" si="76"/>
        <v>-3.5095740869677594E-2</v>
      </c>
      <c r="AT65" s="21">
        <f t="shared" si="76"/>
        <v>-3.0217654511387249E-2</v>
      </c>
      <c r="AU65" s="21">
        <f t="shared" si="76"/>
        <v>1.809503249590616E-3</v>
      </c>
      <c r="AV65" s="21">
        <f t="shared" si="76"/>
        <v>6.7416681785739119E-3</v>
      </c>
      <c r="AW65" s="21">
        <f t="shared" si="76"/>
        <v>-7.3324430480939951E-3</v>
      </c>
      <c r="AX65" s="21"/>
      <c r="AY65" s="21"/>
      <c r="AZ65" s="21"/>
      <c r="BA65" s="21"/>
      <c r="BB65" s="21"/>
      <c r="BC65" s="21"/>
      <c r="BD65" s="21"/>
      <c r="BE65" s="21"/>
      <c r="BF65" s="943"/>
      <c r="BG65" s="121"/>
    </row>
    <row r="66" spans="25:61" ht="15" customHeight="1">
      <c r="Y66" s="641" t="s">
        <v>387</v>
      </c>
      <c r="Z66" s="231"/>
      <c r="AA66" s="231"/>
      <c r="AB66" s="250">
        <f t="shared" ref="AB66:AN66" si="77">AB34/AA34-1</f>
        <v>-1.0715666735976459E-3</v>
      </c>
      <c r="AC66" s="250">
        <f t="shared" si="77"/>
        <v>-6.0447883708329209E-2</v>
      </c>
      <c r="AD66" s="250">
        <f t="shared" si="77"/>
        <v>2.7852742257382657E-2</v>
      </c>
      <c r="AE66" s="250">
        <f t="shared" si="77"/>
        <v>-3.0150882072858876E-2</v>
      </c>
      <c r="AF66" s="250">
        <f t="shared" si="77"/>
        <v>1.3502422124933355E-2</v>
      </c>
      <c r="AG66" s="250">
        <f t="shared" si="77"/>
        <v>-3.8738311685015292E-2</v>
      </c>
      <c r="AH66" s="250">
        <f t="shared" si="77"/>
        <v>-4.2131789970054512E-2</v>
      </c>
      <c r="AI66" s="250">
        <f t="shared" si="77"/>
        <v>-3.5041190556968971E-2</v>
      </c>
      <c r="AJ66" s="250">
        <f t="shared" si="77"/>
        <v>-3.2374180656699614E-2</v>
      </c>
      <c r="AK66" s="250">
        <f t="shared" si="77"/>
        <v>-1.9638179300733638E-2</v>
      </c>
      <c r="AL66" s="250">
        <f t="shared" si="77"/>
        <v>-2.0525940856107039E-2</v>
      </c>
      <c r="AM66" s="250">
        <f t="shared" si="77"/>
        <v>-5.1336166031010988E-2</v>
      </c>
      <c r="AN66" s="250">
        <f t="shared" si="77"/>
        <v>-4.7248501546223287E-2</v>
      </c>
      <c r="AO66" s="250">
        <f t="shared" si="69"/>
        <v>-2.4490285596984185E-2</v>
      </c>
      <c r="AP66" s="250">
        <f t="shared" si="66"/>
        <v>-1.6779758163299241E-2</v>
      </c>
      <c r="AQ66" s="250">
        <f t="shared" si="66"/>
        <v>-6.9886644125488617E-3</v>
      </c>
      <c r="AR66" s="250">
        <f t="shared" ref="AR66:AW66" si="78">AR34/AQ34-1</f>
        <v>-2.5716136339205775E-2</v>
      </c>
      <c r="AS66" s="250">
        <f t="shared" si="78"/>
        <v>-3.6079567059274509E-2</v>
      </c>
      <c r="AT66" s="250">
        <f t="shared" si="78"/>
        <v>-5.6140165784237195E-2</v>
      </c>
      <c r="AU66" s="250">
        <f t="shared" si="78"/>
        <v>-4.5079019032074008E-2</v>
      </c>
      <c r="AV66" s="250">
        <f t="shared" si="78"/>
        <v>2.2301730497946703E-3</v>
      </c>
      <c r="AW66" s="250">
        <f t="shared" si="78"/>
        <v>1.0398741585204041E-2</v>
      </c>
      <c r="AX66" s="250"/>
      <c r="AY66" s="250"/>
      <c r="AZ66" s="250"/>
      <c r="BA66" s="250"/>
      <c r="BB66" s="250"/>
      <c r="BC66" s="250"/>
      <c r="BD66" s="250"/>
      <c r="BE66" s="250"/>
      <c r="BF66" s="944"/>
      <c r="BG66" s="229"/>
    </row>
    <row r="67" spans="25:61" ht="15" customHeight="1">
      <c r="Y67" s="939" t="s">
        <v>473</v>
      </c>
      <c r="Z67" s="231"/>
      <c r="AA67" s="231"/>
      <c r="AB67" s="250">
        <f t="shared" ref="AB67:AN67" si="79">AB35/AA35-1</f>
        <v>2.0832681127601838E-2</v>
      </c>
      <c r="AC67" s="250">
        <f t="shared" si="79"/>
        <v>-8.0081671446103897E-3</v>
      </c>
      <c r="AD67" s="250">
        <f t="shared" si="79"/>
        <v>2.0026031837568459E-2</v>
      </c>
      <c r="AE67" s="250">
        <f t="shared" si="79"/>
        <v>-8.3636123902247617E-3</v>
      </c>
      <c r="AF67" s="250">
        <f t="shared" si="79"/>
        <v>1.5942526222727516E-2</v>
      </c>
      <c r="AG67" s="250">
        <f t="shared" si="79"/>
        <v>-1.508339823046545E-3</v>
      </c>
      <c r="AH67" s="250">
        <f t="shared" si="79"/>
        <v>8.9753839508912581E-3</v>
      </c>
      <c r="AI67" s="250">
        <f t="shared" si="79"/>
        <v>-8.397480876386143E-3</v>
      </c>
      <c r="AJ67" s="250">
        <f t="shared" si="79"/>
        <v>-2.3264607765414502E-2</v>
      </c>
      <c r="AK67" s="250">
        <f t="shared" si="79"/>
        <v>-2.4581225414618935E-2</v>
      </c>
      <c r="AL67" s="250">
        <f t="shared" si="79"/>
        <v>2.1984258616042585E-2</v>
      </c>
      <c r="AM67" s="250">
        <f t="shared" si="79"/>
        <v>2.9913214167609503E-3</v>
      </c>
      <c r="AN67" s="250">
        <f t="shared" si="79"/>
        <v>2.7068574512272292E-3</v>
      </c>
      <c r="AO67" s="250">
        <f t="shared" si="69"/>
        <v>2.7439077036595094E-3</v>
      </c>
      <c r="AP67" s="250">
        <f t="shared" si="66"/>
        <v>-1.4315810691726827E-2</v>
      </c>
      <c r="AQ67" s="250">
        <f t="shared" si="66"/>
        <v>8.2009218877110435E-3</v>
      </c>
      <c r="AR67" s="250">
        <f t="shared" ref="AR67:AW67" si="80">AR35/AQ35-1</f>
        <v>-1.6823832132469518E-2</v>
      </c>
      <c r="AS67" s="250">
        <f t="shared" si="80"/>
        <v>2.4883792173757691E-4</v>
      </c>
      <c r="AT67" s="250">
        <f t="shared" si="80"/>
        <v>-1.3298208406358536E-2</v>
      </c>
      <c r="AU67" s="250">
        <f t="shared" si="80"/>
        <v>-1.1787622092935712E-2</v>
      </c>
      <c r="AV67" s="250">
        <f t="shared" si="80"/>
        <v>-6.8891417455129167E-3</v>
      </c>
      <c r="AW67" s="250">
        <f t="shared" si="80"/>
        <v>-3.1320635996003099E-2</v>
      </c>
      <c r="AX67" s="250"/>
      <c r="AY67" s="250"/>
      <c r="AZ67" s="250"/>
      <c r="BA67" s="250"/>
      <c r="BB67" s="250"/>
      <c r="BC67" s="250"/>
      <c r="BD67" s="250"/>
      <c r="BE67" s="250"/>
      <c r="BF67" s="944"/>
      <c r="BG67" s="229"/>
    </row>
    <row r="68" spans="25:61" ht="15" customHeight="1">
      <c r="Y68" s="105" t="s">
        <v>214</v>
      </c>
      <c r="Z68" s="231"/>
      <c r="AA68" s="231"/>
      <c r="AB68" s="250">
        <f t="shared" ref="AB68:AN68" si="81">AB36/AA36-1</f>
        <v>2.7971597414563565E-2</v>
      </c>
      <c r="AC68" s="250">
        <f t="shared" si="81"/>
        <v>9.0145206122161037E-2</v>
      </c>
      <c r="AD68" s="250">
        <f t="shared" si="81"/>
        <v>6.0280374865095965E-4</v>
      </c>
      <c r="AE68" s="250">
        <f t="shared" si="81"/>
        <v>9.8092651084269233E-2</v>
      </c>
      <c r="AF68" s="250">
        <f t="shared" si="81"/>
        <v>7.7812905345036265E-2</v>
      </c>
      <c r="AG68" s="250">
        <f t="shared" si="81"/>
        <v>6.3549088450943092E-2</v>
      </c>
      <c r="AH68" s="250">
        <f t="shared" si="81"/>
        <v>3.5605571238679801E-2</v>
      </c>
      <c r="AI68" s="250">
        <f t="shared" si="81"/>
        <v>2.1417795301987841E-3</v>
      </c>
      <c r="AJ68" s="250">
        <f t="shared" si="81"/>
        <v>3.3778396854595716E-2</v>
      </c>
      <c r="AK68" s="250">
        <f t="shared" si="81"/>
        <v>-8.5930680891223021E-3</v>
      </c>
      <c r="AL68" s="250">
        <f t="shared" si="81"/>
        <v>-3.2065509284655569E-2</v>
      </c>
      <c r="AM68" s="250">
        <f t="shared" si="81"/>
        <v>-8.3967038036025898E-2</v>
      </c>
      <c r="AN68" s="250">
        <f t="shared" si="81"/>
        <v>-1.3209539219817268E-3</v>
      </c>
      <c r="AO68" s="250">
        <f t="shared" ref="AO68:AQ69" si="82">AO36/AN36-1</f>
        <v>-5.0111123436568095E-3</v>
      </c>
      <c r="AP68" s="250">
        <f t="shared" si="82"/>
        <v>3.4170908069467654E-2</v>
      </c>
      <c r="AQ68" s="250">
        <f t="shared" si="82"/>
        <v>-6.1149031235232632E-2</v>
      </c>
      <c r="AR68" s="250">
        <f t="shared" ref="AR68:AW68" si="83">AR36/AQ36-1</f>
        <v>-8.0959199312479857E-2</v>
      </c>
      <c r="AS68" s="250">
        <f t="shared" si="83"/>
        <v>-3.8844605158557144E-2</v>
      </c>
      <c r="AT68" s="250">
        <f t="shared" si="83"/>
        <v>-3.5670227324694825E-2</v>
      </c>
      <c r="AU68" s="250">
        <f t="shared" si="83"/>
        <v>-3.4273691172667542E-2</v>
      </c>
      <c r="AV68" s="250">
        <f t="shared" si="83"/>
        <v>5.0916911141056787E-3</v>
      </c>
      <c r="AW68" s="250">
        <f t="shared" si="83"/>
        <v>2.6721784923723568E-2</v>
      </c>
      <c r="AX68" s="250"/>
      <c r="AY68" s="250"/>
      <c r="AZ68" s="250"/>
      <c r="BA68" s="250"/>
      <c r="BB68" s="250"/>
      <c r="BC68" s="250"/>
      <c r="BD68" s="250"/>
      <c r="BE68" s="250"/>
      <c r="BF68" s="944"/>
      <c r="BG68" s="229"/>
    </row>
    <row r="69" spans="25:61" ht="15" customHeight="1" thickBot="1">
      <c r="Y69" s="105" t="s">
        <v>388</v>
      </c>
      <c r="Z69" s="230"/>
      <c r="AA69" s="230"/>
      <c r="AB69" s="21">
        <f t="shared" ref="AB69:AN69" si="84">AB37/AA37-1</f>
        <v>-3.145818395388511E-2</v>
      </c>
      <c r="AC69" s="21">
        <f t="shared" si="84"/>
        <v>4.1707579914052051E-3</v>
      </c>
      <c r="AD69" s="21">
        <f t="shared" si="84"/>
        <v>6.2366153187498607E-3</v>
      </c>
      <c r="AE69" s="21">
        <f t="shared" si="84"/>
        <v>-1.446619086956058E-2</v>
      </c>
      <c r="AF69" s="21">
        <f t="shared" si="84"/>
        <v>4.3805914568744164E-3</v>
      </c>
      <c r="AG69" s="21">
        <f t="shared" si="84"/>
        <v>4.3662782480007323E-3</v>
      </c>
      <c r="AH69" s="21">
        <f t="shared" si="84"/>
        <v>1.2122132164817723E-2</v>
      </c>
      <c r="AI69" s="21">
        <f t="shared" si="84"/>
        <v>-8.6251112675745922E-3</v>
      </c>
      <c r="AJ69" s="21">
        <f t="shared" si="84"/>
        <v>6.6430757968294341E-3</v>
      </c>
      <c r="AK69" s="21">
        <f t="shared" si="84"/>
        <v>1.163223631182686E-2</v>
      </c>
      <c r="AL69" s="21">
        <f t="shared" si="84"/>
        <v>1.3928254345798585E-2</v>
      </c>
      <c r="AM69" s="21">
        <f t="shared" si="84"/>
        <v>0.2388987960818314</v>
      </c>
      <c r="AN69" s="21">
        <f t="shared" si="84"/>
        <v>0.16224415574490414</v>
      </c>
      <c r="AO69" s="21">
        <f t="shared" si="82"/>
        <v>2.7988946558232586E-2</v>
      </c>
      <c r="AP69" s="21">
        <f t="shared" si="82"/>
        <v>0.13190266861608091</v>
      </c>
      <c r="AQ69" s="21">
        <f t="shared" si="82"/>
        <v>3.6490344867810887E-2</v>
      </c>
      <c r="AR69" s="21">
        <f t="shared" ref="AR69:AW69" si="85">AR37/AQ37-1</f>
        <v>-2.8298004560495804E-2</v>
      </c>
      <c r="AS69" s="21">
        <f t="shared" si="85"/>
        <v>0.11913846941153161</v>
      </c>
      <c r="AT69" s="21">
        <f t="shared" si="85"/>
        <v>5.1181591598157272E-3</v>
      </c>
      <c r="AU69" s="21">
        <f t="shared" si="85"/>
        <v>-0.12972418670277419</v>
      </c>
      <c r="AV69" s="21">
        <f t="shared" si="85"/>
        <v>0.10280722281123778</v>
      </c>
      <c r="AW69" s="21">
        <f t="shared" si="85"/>
        <v>-2.4432235610178155E-2</v>
      </c>
      <c r="AX69" s="21"/>
      <c r="AY69" s="21"/>
      <c r="AZ69" s="21"/>
      <c r="BA69" s="21"/>
      <c r="BB69" s="21"/>
      <c r="BC69" s="21"/>
      <c r="BD69" s="21"/>
      <c r="BE69" s="21"/>
      <c r="BF69" s="943"/>
      <c r="BG69" s="125"/>
    </row>
    <row r="70" spans="25:61" ht="15" customHeight="1" thickTop="1" thickBot="1">
      <c r="Y70" s="642" t="s">
        <v>216</v>
      </c>
      <c r="Z70" s="490"/>
      <c r="AA70" s="488"/>
      <c r="AB70" s="22">
        <f>AB38/AA38-1</f>
        <v>3.7561692389142642E-2</v>
      </c>
      <c r="AC70" s="22">
        <f t="shared" ref="AC70:AW70" si="86">AC38/AB38-1</f>
        <v>7.8482933188841475E-3</v>
      </c>
      <c r="AD70" s="22">
        <f t="shared" si="86"/>
        <v>6.2982221150436057E-3</v>
      </c>
      <c r="AE70" s="22">
        <f t="shared" si="86"/>
        <v>1.444696592908512E-2</v>
      </c>
      <c r="AF70" s="22">
        <f t="shared" si="86"/>
        <v>4.2492812459654195E-2</v>
      </c>
      <c r="AG70" s="22">
        <f t="shared" si="86"/>
        <v>2.4879749427423548E-2</v>
      </c>
      <c r="AH70" s="22">
        <f t="shared" si="86"/>
        <v>3.6854849426572578E-2</v>
      </c>
      <c r="AI70" s="22">
        <f t="shared" si="86"/>
        <v>3.3508328190883896E-2</v>
      </c>
      <c r="AJ70" s="22">
        <f t="shared" si="86"/>
        <v>1.6236397175535044E-2</v>
      </c>
      <c r="AK70" s="22">
        <f t="shared" si="86"/>
        <v>5.786267586952043E-2</v>
      </c>
      <c r="AL70" s="22">
        <f t="shared" si="86"/>
        <v>3.0648159613918091E-2</v>
      </c>
      <c r="AM70" s="22">
        <f t="shared" si="86"/>
        <v>-0.23725199922460993</v>
      </c>
      <c r="AN70" s="22">
        <f t="shared" si="86"/>
        <v>9.3999989023874075E-3</v>
      </c>
      <c r="AO70" s="22">
        <f t="shared" si="86"/>
        <v>-2.0239407457456671E-2</v>
      </c>
      <c r="AP70" s="22">
        <f t="shared" si="86"/>
        <v>-6.2894910826190031E-3</v>
      </c>
      <c r="AQ70" s="22">
        <f t="shared" si="86"/>
        <v>-1.0370690493739065E-2</v>
      </c>
      <c r="AR70" s="22">
        <f t="shared" si="86"/>
        <v>-2.9055053458479141E-2</v>
      </c>
      <c r="AS70" s="22">
        <f t="shared" si="86"/>
        <v>-2.935118610342724E-2</v>
      </c>
      <c r="AT70" s="22">
        <f t="shared" si="86"/>
        <v>-6.5834849347888968E-2</v>
      </c>
      <c r="AU70" s="22">
        <f t="shared" si="86"/>
        <v>-1.1342695989581264E-2</v>
      </c>
      <c r="AV70" s="22">
        <f t="shared" si="86"/>
        <v>-1.3731562086133242E-2</v>
      </c>
      <c r="AW70" s="22">
        <f t="shared" si="86"/>
        <v>1.4969769512800823E-2</v>
      </c>
      <c r="AX70" s="945"/>
      <c r="AY70" s="945"/>
      <c r="AZ70" s="945"/>
      <c r="BA70" s="945"/>
      <c r="BB70" s="945"/>
      <c r="BC70" s="945"/>
      <c r="BD70" s="945"/>
      <c r="BE70" s="945"/>
      <c r="BF70" s="946"/>
      <c r="BG70" s="229"/>
      <c r="BH70" s="35"/>
      <c r="BI70" s="35"/>
    </row>
    <row r="71" spans="25:61" ht="15" customHeight="1" thickTop="1">
      <c r="Y71" s="643" t="s">
        <v>139</v>
      </c>
      <c r="Z71" s="232"/>
      <c r="AA71" s="232"/>
      <c r="AB71" s="23">
        <f t="shared" ref="AB71:AN71" si="87">AB39/AA39-1</f>
        <v>-1.5322176778107099E-2</v>
      </c>
      <c r="AC71" s="23">
        <f t="shared" si="87"/>
        <v>7.1005538283683833E-3</v>
      </c>
      <c r="AD71" s="23">
        <f t="shared" si="87"/>
        <v>-5.6805730326699999E-3</v>
      </c>
      <c r="AE71" s="23">
        <f t="shared" si="87"/>
        <v>4.2515639759163282E-2</v>
      </c>
      <c r="AF71" s="23">
        <f t="shared" si="87"/>
        <v>1.49222140298646E-2</v>
      </c>
      <c r="AG71" s="23">
        <f t="shared" si="87"/>
        <v>3.3772836358349601E-2</v>
      </c>
      <c r="AH71" s="23">
        <f t="shared" si="87"/>
        <v>2.1927966430954404E-2</v>
      </c>
      <c r="AI71" s="23">
        <f t="shared" si="87"/>
        <v>-4.602714696066057E-2</v>
      </c>
      <c r="AJ71" s="23">
        <f t="shared" si="87"/>
        <v>-0.20456480040583636</v>
      </c>
      <c r="AK71" s="23">
        <f t="shared" si="87"/>
        <v>0.1056864998697209</v>
      </c>
      <c r="AL71" s="23">
        <f t="shared" si="87"/>
        <v>-0.12071654763871575</v>
      </c>
      <c r="AM71" s="23">
        <f t="shared" si="87"/>
        <v>-2.6030752087052855E-2</v>
      </c>
      <c r="AN71" s="23">
        <f t="shared" si="87"/>
        <v>-1.128392756153207E-2</v>
      </c>
      <c r="AO71" s="23">
        <f t="shared" ref="AO71:AW71" si="88">AO39/AN39-1</f>
        <v>3.8197991717303648E-3</v>
      </c>
      <c r="AP71" s="23">
        <f t="shared" si="88"/>
        <v>-1.7443021115752355E-2</v>
      </c>
      <c r="AQ71" s="23">
        <f t="shared" si="88"/>
        <v>2.8379509896907518E-3</v>
      </c>
      <c r="AR71" s="23">
        <f t="shared" si="88"/>
        <v>-5.0988694235647558E-2</v>
      </c>
      <c r="AS71" s="23">
        <f t="shared" si="88"/>
        <v>-5.8397303228370223E-3</v>
      </c>
      <c r="AT71" s="23">
        <f t="shared" si="88"/>
        <v>-1.2707055993454786E-2</v>
      </c>
      <c r="AU71" s="23">
        <f t="shared" si="88"/>
        <v>-3.152969063538158E-2</v>
      </c>
      <c r="AV71" s="23">
        <f t="shared" si="88"/>
        <v>-1.3309596452347638E-2</v>
      </c>
      <c r="AW71" s="23">
        <f t="shared" si="88"/>
        <v>-1.2804652706576714E-2</v>
      </c>
      <c r="AX71" s="23"/>
      <c r="AY71" s="23"/>
      <c r="AZ71" s="23"/>
      <c r="BA71" s="23"/>
      <c r="BB71" s="23"/>
      <c r="BC71" s="23"/>
      <c r="BD71" s="23"/>
      <c r="BE71" s="23"/>
      <c r="BF71" s="947"/>
      <c r="BG71" s="121"/>
    </row>
    <row r="104" spans="25:60">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51"/>
      <c r="BG104" s="2"/>
      <c r="BH104" s="248"/>
    </row>
    <row r="105" spans="25:60">
      <c r="Y105" s="252"/>
      <c r="Z105" s="4"/>
      <c r="AA105" s="4"/>
      <c r="AB105" s="4"/>
      <c r="AC105" s="4"/>
      <c r="AD105" s="4"/>
      <c r="AE105" s="4"/>
      <c r="AF105" s="4"/>
      <c r="AG105" s="4"/>
      <c r="AH105" s="4"/>
      <c r="AI105" s="4"/>
      <c r="AJ105" s="4"/>
      <c r="AK105" s="4"/>
      <c r="AL105" s="4"/>
      <c r="AM105" s="4"/>
      <c r="AN105" s="253"/>
      <c r="AO105" s="253"/>
      <c r="AP105" s="253"/>
      <c r="AQ105" s="253"/>
      <c r="AR105" s="253"/>
      <c r="AS105" s="253"/>
      <c r="AT105" s="253"/>
      <c r="AU105" s="253"/>
      <c r="AV105" s="253"/>
      <c r="AW105" s="253"/>
      <c r="AX105" s="253"/>
      <c r="AY105" s="253"/>
      <c r="AZ105" s="253"/>
      <c r="BA105" s="253"/>
      <c r="BB105" s="253"/>
      <c r="BC105" s="253"/>
      <c r="BD105" s="253"/>
      <c r="BE105" s="253"/>
      <c r="BF105" s="254"/>
      <c r="BG105" s="254"/>
      <c r="BH105" s="248"/>
    </row>
    <row r="106" spans="25:60">
      <c r="Y106" s="252"/>
      <c r="Z106" s="4"/>
      <c r="AA106" s="4"/>
      <c r="AB106" s="4"/>
      <c r="AC106" s="4"/>
      <c r="AD106" s="4"/>
      <c r="AE106" s="4"/>
      <c r="AF106" s="4"/>
      <c r="AG106" s="4"/>
      <c r="AH106" s="4"/>
      <c r="AI106" s="4"/>
      <c r="AJ106" s="4"/>
      <c r="AK106" s="4"/>
      <c r="AL106" s="4"/>
      <c r="AM106" s="4"/>
      <c r="AN106" s="253"/>
      <c r="AO106" s="253"/>
      <c r="AP106" s="253"/>
      <c r="AQ106" s="253"/>
      <c r="AR106" s="253"/>
      <c r="AS106" s="253"/>
      <c r="AT106" s="253"/>
      <c r="AU106" s="253"/>
      <c r="AV106" s="253"/>
      <c r="AW106" s="253"/>
      <c r="AX106" s="253"/>
      <c r="AY106" s="253"/>
      <c r="AZ106" s="253"/>
      <c r="BA106" s="253"/>
      <c r="BB106" s="253"/>
      <c r="BC106" s="253"/>
      <c r="BD106" s="253"/>
      <c r="BE106" s="253"/>
      <c r="BF106" s="255"/>
      <c r="BG106" s="255"/>
      <c r="BH106" s="248"/>
    </row>
    <row r="107" spans="25:60">
      <c r="Y107" s="252"/>
      <c r="Z107" s="4"/>
      <c r="AA107" s="4"/>
      <c r="AB107" s="4"/>
      <c r="AC107" s="4"/>
      <c r="AD107" s="4"/>
      <c r="AE107" s="4"/>
      <c r="AF107" s="4"/>
      <c r="AG107" s="4"/>
      <c r="AH107" s="4"/>
      <c r="AI107" s="4"/>
      <c r="AJ107" s="4"/>
      <c r="AK107" s="4"/>
      <c r="AL107" s="4"/>
      <c r="AM107" s="4"/>
      <c r="AN107" s="253"/>
      <c r="AO107" s="253"/>
      <c r="AP107" s="253"/>
      <c r="AQ107" s="253"/>
      <c r="AR107" s="253"/>
      <c r="AS107" s="253"/>
      <c r="AT107" s="253"/>
      <c r="AU107" s="253"/>
      <c r="AV107" s="253"/>
      <c r="AW107" s="253"/>
      <c r="AX107" s="253"/>
      <c r="AY107" s="253"/>
      <c r="AZ107" s="253"/>
      <c r="BA107" s="253"/>
      <c r="BB107" s="253"/>
      <c r="BC107" s="253"/>
      <c r="BD107" s="253"/>
      <c r="BE107" s="253"/>
      <c r="BF107" s="255"/>
      <c r="BG107" s="255"/>
      <c r="BH107" s="248"/>
    </row>
    <row r="108" spans="25:60">
      <c r="Y108" s="252"/>
      <c r="Z108" s="4"/>
      <c r="AA108" s="4"/>
      <c r="AB108" s="4"/>
      <c r="AC108" s="4"/>
      <c r="AD108" s="4"/>
      <c r="AE108" s="4"/>
      <c r="AF108" s="4"/>
      <c r="AG108" s="4"/>
      <c r="AH108" s="4"/>
      <c r="AI108" s="4"/>
      <c r="AJ108" s="4"/>
      <c r="AK108" s="4"/>
      <c r="AL108" s="4"/>
      <c r="AM108" s="4"/>
      <c r="AN108" s="253"/>
      <c r="AO108" s="253"/>
      <c r="AP108" s="253"/>
      <c r="AQ108" s="253"/>
      <c r="AR108" s="253"/>
      <c r="AS108" s="253"/>
      <c r="AT108" s="253"/>
      <c r="AU108" s="253"/>
      <c r="AV108" s="253"/>
      <c r="AW108" s="253"/>
      <c r="AX108" s="253"/>
      <c r="AY108" s="253"/>
      <c r="AZ108" s="253"/>
      <c r="BA108" s="253"/>
      <c r="BB108" s="253"/>
      <c r="BC108" s="253"/>
      <c r="BD108" s="253"/>
      <c r="BE108" s="253"/>
      <c r="BF108" s="256"/>
      <c r="BG108" s="256"/>
      <c r="BH108" s="248"/>
    </row>
    <row r="109" spans="25:60">
      <c r="Y109" s="252"/>
      <c r="Z109" s="4"/>
      <c r="AA109" s="4"/>
      <c r="AB109" s="4"/>
      <c r="AC109" s="4"/>
      <c r="AD109" s="4"/>
      <c r="AE109" s="4"/>
      <c r="AF109" s="4"/>
      <c r="AG109" s="4"/>
      <c r="AH109" s="4"/>
      <c r="AI109" s="4"/>
      <c r="AJ109" s="4"/>
      <c r="AK109" s="4"/>
      <c r="AL109" s="4"/>
      <c r="AM109" s="4"/>
      <c r="AN109" s="253"/>
      <c r="AO109" s="253"/>
      <c r="AP109" s="253"/>
      <c r="AQ109" s="253"/>
      <c r="AR109" s="253"/>
      <c r="AS109" s="253"/>
      <c r="AT109" s="253"/>
      <c r="AU109" s="253"/>
      <c r="AV109" s="253"/>
      <c r="AW109" s="253"/>
      <c r="AX109" s="253"/>
      <c r="AY109" s="253"/>
      <c r="AZ109" s="253"/>
      <c r="BA109" s="253"/>
      <c r="BB109" s="253"/>
      <c r="BC109" s="253"/>
      <c r="BD109" s="253"/>
      <c r="BE109" s="253"/>
      <c r="BF109" s="256"/>
      <c r="BG109" s="256"/>
      <c r="BH109" s="248"/>
    </row>
    <row r="110" spans="25:60">
      <c r="Y110" s="252"/>
      <c r="Z110" s="4"/>
      <c r="AA110" s="4"/>
      <c r="AB110" s="4"/>
      <c r="AC110" s="4"/>
      <c r="AD110" s="4"/>
      <c r="AE110" s="4"/>
      <c r="AF110" s="4"/>
      <c r="AG110" s="4"/>
      <c r="AH110" s="4"/>
      <c r="AI110" s="4"/>
      <c r="AJ110" s="4"/>
      <c r="AK110" s="4"/>
      <c r="AL110" s="4"/>
      <c r="AM110" s="4"/>
      <c r="AN110" s="253"/>
      <c r="AO110" s="253"/>
      <c r="AP110" s="253"/>
      <c r="AQ110" s="253"/>
      <c r="AR110" s="253"/>
      <c r="AS110" s="253"/>
      <c r="AT110" s="253"/>
      <c r="AU110" s="253"/>
      <c r="AV110" s="253"/>
      <c r="AW110" s="253"/>
      <c r="AX110" s="253"/>
      <c r="AY110" s="253"/>
      <c r="AZ110" s="253"/>
      <c r="BA110" s="253"/>
      <c r="BB110" s="253"/>
      <c r="BC110" s="253"/>
      <c r="BD110" s="253"/>
      <c r="BE110" s="253"/>
      <c r="BF110" s="256"/>
      <c r="BG110" s="256"/>
      <c r="BH110" s="248"/>
    </row>
    <row r="111" spans="25:60">
      <c r="Y111" s="252"/>
      <c r="Z111" s="4"/>
      <c r="AA111" s="4"/>
      <c r="AB111" s="4"/>
      <c r="AC111" s="4"/>
      <c r="AD111" s="4"/>
      <c r="AE111" s="4"/>
      <c r="AF111" s="4"/>
      <c r="AG111" s="4"/>
      <c r="AH111" s="4"/>
      <c r="AI111" s="4"/>
      <c r="AJ111" s="4"/>
      <c r="AK111" s="4"/>
      <c r="AL111" s="4"/>
      <c r="AM111" s="4"/>
      <c r="AN111" s="253"/>
      <c r="AO111" s="253"/>
      <c r="AP111" s="253"/>
      <c r="AQ111" s="253"/>
      <c r="AR111" s="253"/>
      <c r="AS111" s="253"/>
      <c r="AT111" s="253"/>
      <c r="AU111" s="253"/>
      <c r="AV111" s="253"/>
      <c r="AW111" s="253"/>
      <c r="AX111" s="253"/>
      <c r="AY111" s="253"/>
      <c r="AZ111" s="253"/>
      <c r="BA111" s="253"/>
      <c r="BB111" s="253"/>
      <c r="BC111" s="253"/>
      <c r="BD111" s="253"/>
      <c r="BE111" s="253"/>
      <c r="BF111" s="256"/>
      <c r="BG111" s="256"/>
      <c r="BH111" s="248"/>
    </row>
    <row r="112" spans="25:60">
      <c r="Y112" s="252"/>
      <c r="Z112" s="4"/>
      <c r="AA112" s="4"/>
      <c r="AB112" s="4"/>
      <c r="AC112" s="4"/>
      <c r="AD112" s="4"/>
      <c r="AE112" s="4"/>
      <c r="AF112" s="4"/>
      <c r="AG112" s="4"/>
      <c r="AH112" s="4"/>
      <c r="AI112" s="4"/>
      <c r="AJ112" s="4"/>
      <c r="AK112" s="4"/>
      <c r="AL112" s="4"/>
      <c r="AM112" s="4"/>
      <c r="AN112" s="253"/>
      <c r="AO112" s="253"/>
      <c r="AP112" s="253"/>
      <c r="AQ112" s="253"/>
      <c r="AR112" s="253"/>
      <c r="AS112" s="253"/>
      <c r="AT112" s="253"/>
      <c r="AU112" s="253"/>
      <c r="AV112" s="253"/>
      <c r="AW112" s="253"/>
      <c r="AX112" s="253"/>
      <c r="AY112" s="253"/>
      <c r="AZ112" s="253"/>
      <c r="BA112" s="253"/>
      <c r="BB112" s="253"/>
      <c r="BC112" s="253"/>
      <c r="BD112" s="253"/>
      <c r="BE112" s="253"/>
      <c r="BF112" s="256"/>
      <c r="BG112" s="256"/>
      <c r="BH112" s="248"/>
    </row>
    <row r="113" spans="25:60">
      <c r="Y113" s="252"/>
      <c r="Z113" s="4"/>
      <c r="AA113" s="4"/>
      <c r="AB113" s="4"/>
      <c r="AC113" s="4"/>
      <c r="AD113" s="4"/>
      <c r="AE113" s="4"/>
      <c r="AF113" s="4"/>
      <c r="AG113" s="4"/>
      <c r="AH113" s="4"/>
      <c r="AI113" s="4"/>
      <c r="AJ113" s="4"/>
      <c r="AK113" s="4"/>
      <c r="AL113" s="4"/>
      <c r="AM113" s="4"/>
      <c r="AN113" s="253"/>
      <c r="AO113" s="253"/>
      <c r="AP113" s="253"/>
      <c r="AQ113" s="253"/>
      <c r="AR113" s="253"/>
      <c r="AS113" s="253"/>
      <c r="AT113" s="253"/>
      <c r="AU113" s="253"/>
      <c r="AV113" s="253"/>
      <c r="AW113" s="253"/>
      <c r="AX113" s="253"/>
      <c r="AY113" s="253"/>
      <c r="AZ113" s="253"/>
      <c r="BA113" s="253"/>
      <c r="BB113" s="253"/>
      <c r="BC113" s="253"/>
      <c r="BD113" s="253"/>
      <c r="BE113" s="253"/>
      <c r="BF113" s="256"/>
      <c r="BG113" s="256"/>
      <c r="BH113" s="248"/>
    </row>
    <row r="114" spans="25:60">
      <c r="Y114" s="252"/>
      <c r="Z114" s="4"/>
      <c r="AA114" s="4"/>
      <c r="AB114" s="4"/>
      <c r="AC114" s="4"/>
      <c r="AD114" s="4"/>
      <c r="AE114" s="4"/>
      <c r="AF114" s="4"/>
      <c r="AG114" s="4"/>
      <c r="AH114" s="4"/>
      <c r="AI114" s="4"/>
      <c r="AJ114" s="4"/>
      <c r="AK114" s="4"/>
      <c r="AL114" s="4"/>
      <c r="AM114" s="4"/>
      <c r="AN114" s="253"/>
      <c r="AO114" s="253"/>
      <c r="AP114" s="253"/>
      <c r="AQ114" s="253"/>
      <c r="AR114" s="253"/>
      <c r="AS114" s="253"/>
      <c r="AT114" s="253"/>
      <c r="AU114" s="253"/>
      <c r="AV114" s="253"/>
      <c r="AW114" s="253"/>
      <c r="AX114" s="253"/>
      <c r="AY114" s="253"/>
      <c r="AZ114" s="253"/>
      <c r="BA114" s="253"/>
      <c r="BB114" s="253"/>
      <c r="BC114" s="253"/>
      <c r="BD114" s="253"/>
      <c r="BE114" s="253"/>
      <c r="BF114" s="256"/>
      <c r="BG114" s="256"/>
      <c r="BH114" s="248"/>
    </row>
    <row r="115" spans="25:60">
      <c r="Y115" s="252"/>
      <c r="Z115" s="4"/>
      <c r="AA115" s="4"/>
      <c r="AB115" s="4"/>
      <c r="AC115" s="4"/>
      <c r="AD115" s="4"/>
      <c r="AE115" s="4"/>
      <c r="AF115" s="4"/>
      <c r="AG115" s="4"/>
      <c r="AH115" s="4"/>
      <c r="AI115" s="4"/>
      <c r="AJ115" s="4"/>
      <c r="AK115" s="4"/>
      <c r="AL115" s="4"/>
      <c r="AM115" s="4"/>
      <c r="AN115" s="253"/>
      <c r="AO115" s="253"/>
      <c r="AP115" s="253"/>
      <c r="AQ115" s="253"/>
      <c r="AR115" s="253"/>
      <c r="AS115" s="253"/>
      <c r="AT115" s="253"/>
      <c r="AU115" s="253"/>
      <c r="AV115" s="253"/>
      <c r="AW115" s="253"/>
      <c r="AX115" s="253"/>
      <c r="AY115" s="253"/>
      <c r="AZ115" s="253"/>
      <c r="BA115" s="253"/>
      <c r="BB115" s="253"/>
      <c r="BC115" s="253"/>
      <c r="BD115" s="253"/>
      <c r="BE115" s="253"/>
      <c r="BF115" s="256"/>
      <c r="BG115" s="256"/>
      <c r="BH115" s="248"/>
    </row>
    <row r="116" spans="25:60">
      <c r="Y116" s="252"/>
      <c r="Z116" s="4"/>
      <c r="AA116" s="4"/>
      <c r="AB116" s="4"/>
      <c r="AC116" s="4"/>
      <c r="AD116" s="4"/>
      <c r="AE116" s="4"/>
      <c r="AF116" s="4"/>
      <c r="AG116" s="4"/>
      <c r="AH116" s="4"/>
      <c r="AI116" s="4"/>
      <c r="AJ116" s="4"/>
      <c r="AK116" s="4"/>
      <c r="AL116" s="4"/>
      <c r="AM116" s="4"/>
      <c r="AN116" s="253"/>
      <c r="AO116" s="253"/>
      <c r="AP116" s="253"/>
      <c r="AQ116" s="253"/>
      <c r="AR116" s="253"/>
      <c r="AS116" s="253"/>
      <c r="AT116" s="253"/>
      <c r="AU116" s="253"/>
      <c r="AV116" s="253"/>
      <c r="AW116" s="253"/>
      <c r="AX116" s="253"/>
      <c r="AY116" s="253"/>
      <c r="AZ116" s="253"/>
      <c r="BA116" s="253"/>
      <c r="BB116" s="253"/>
      <c r="BC116" s="253"/>
      <c r="BD116" s="253"/>
      <c r="BE116" s="253"/>
      <c r="BF116" s="256"/>
      <c r="BG116" s="256"/>
      <c r="BH116" s="248"/>
    </row>
    <row r="117" spans="25:60">
      <c r="Y117" s="248"/>
      <c r="Z117" s="248"/>
      <c r="AA117" s="248"/>
      <c r="AB117" s="248"/>
      <c r="AC117" s="248"/>
      <c r="AD117" s="248"/>
      <c r="AE117" s="248"/>
      <c r="AF117" s="248"/>
      <c r="AG117" s="248"/>
      <c r="AH117" s="248"/>
      <c r="AI117" s="248"/>
      <c r="AJ117" s="248"/>
      <c r="AK117" s="248"/>
      <c r="AL117" s="248"/>
      <c r="AM117" s="248"/>
      <c r="AN117" s="248"/>
      <c r="AO117" s="248"/>
      <c r="AP117" s="248"/>
      <c r="AQ117" s="248"/>
      <c r="AR117" s="248"/>
      <c r="AS117" s="248"/>
      <c r="AT117" s="248"/>
      <c r="AU117" s="248"/>
      <c r="AV117" s="248"/>
      <c r="AW117" s="248"/>
      <c r="AX117" s="248"/>
      <c r="AY117" s="248"/>
      <c r="AZ117" s="248"/>
      <c r="BA117" s="248"/>
      <c r="BB117" s="248"/>
      <c r="BC117" s="248"/>
      <c r="BD117" s="248"/>
      <c r="BE117" s="248"/>
      <c r="BF117" s="248"/>
      <c r="BG117" s="248"/>
      <c r="BH117" s="248"/>
    </row>
    <row r="118" spans="25:60">
      <c r="Y118" s="248"/>
      <c r="Z118" s="248"/>
      <c r="AA118" s="248"/>
      <c r="AB118" s="248"/>
      <c r="AC118" s="248"/>
      <c r="AD118" s="248"/>
      <c r="AE118" s="248"/>
      <c r="AF118" s="248"/>
      <c r="AG118" s="248"/>
      <c r="AH118" s="248"/>
      <c r="AI118" s="248"/>
      <c r="AJ118" s="248"/>
      <c r="AK118" s="248"/>
      <c r="AL118" s="248"/>
      <c r="AM118" s="248"/>
      <c r="AN118" s="248"/>
      <c r="AO118" s="248"/>
      <c r="AP118" s="248"/>
      <c r="AQ118" s="248"/>
      <c r="AR118" s="248"/>
      <c r="AS118" s="248"/>
      <c r="AT118" s="248"/>
      <c r="AU118" s="248"/>
      <c r="AV118" s="248"/>
      <c r="AW118" s="248"/>
      <c r="AX118" s="248"/>
      <c r="AY118" s="248"/>
      <c r="AZ118" s="248"/>
      <c r="BA118" s="248"/>
      <c r="BB118" s="248"/>
      <c r="BC118" s="248"/>
      <c r="BD118" s="248"/>
      <c r="BE118" s="248"/>
      <c r="BF118" s="248"/>
      <c r="BG118" s="248"/>
      <c r="BH118" s="248"/>
    </row>
  </sheetData>
  <mergeCells count="1">
    <mergeCell ref="BF43:BF54"/>
  </mergeCells>
  <phoneticPr fontId="9"/>
  <pageMargins left="0.78740157480314965" right="0.78740157480314965" top="0.98425196850393704" bottom="0.98425196850393704" header="0.51181102362204722" footer="0.51181102362204722"/>
  <pageSetup paperSize="9" scale="28"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BK97"/>
  <sheetViews>
    <sheetView zoomScale="80" zoomScaleNormal="80" workbookViewId="0">
      <pane xSplit="25" ySplit="2" topLeftCell="Z3" activePane="bottomRight" state="frozen"/>
      <selection pane="topRight" activeCell="Z1" sqref="Z1"/>
      <selection pane="bottomLeft" activeCell="A3" sqref="A3"/>
      <selection pane="bottomRight" activeCell="Z3" sqref="Z3"/>
    </sheetView>
  </sheetViews>
  <sheetFormatPr defaultColWidth="9.6640625" defaultRowHeight="13.8"/>
  <cols>
    <col min="1" max="1" width="1.6640625" style="1" customWidth="1"/>
    <col min="2" max="23" width="1.6640625" style="1" hidden="1" customWidth="1"/>
    <col min="24" max="24" width="2.33203125" style="1" customWidth="1"/>
    <col min="25" max="25" width="27.88671875" style="1" customWidth="1"/>
    <col min="26" max="48" width="10.6640625" style="1" customWidth="1"/>
    <col min="49" max="49" width="9.6640625" style="1" customWidth="1"/>
    <col min="50" max="57" width="9.6640625" style="1" hidden="1" customWidth="1"/>
    <col min="58" max="58" width="3.44140625" style="1" customWidth="1"/>
    <col min="59" max="16384" width="9.6640625" style="1"/>
  </cols>
  <sheetData>
    <row r="1" spans="1:63" ht="24">
      <c r="A1" s="595" t="s">
        <v>464</v>
      </c>
    </row>
    <row r="2" spans="1:63" ht="15" customHeight="1">
      <c r="X2" s="248"/>
      <c r="Z2" s="241"/>
      <c r="AH2" s="248"/>
    </row>
    <row r="3" spans="1:63" ht="16.2">
      <c r="X3" s="644" t="s">
        <v>486</v>
      </c>
    </row>
    <row r="4" spans="1:63" ht="39.6">
      <c r="X4" s="324"/>
      <c r="Y4" s="325"/>
      <c r="Z4" s="859" t="s">
        <v>218</v>
      </c>
      <c r="AA4" s="326">
        <v>1990</v>
      </c>
      <c r="AB4" s="326">
        <f>AA4+1</f>
        <v>1991</v>
      </c>
      <c r="AC4" s="326">
        <f>AB4+1</f>
        <v>1992</v>
      </c>
      <c r="AD4" s="326">
        <f>AC4+1</f>
        <v>1993</v>
      </c>
      <c r="AE4" s="326">
        <f>AD4+1</f>
        <v>1994</v>
      </c>
      <c r="AF4" s="326">
        <f>AE4+1</f>
        <v>1995</v>
      </c>
      <c r="AG4" s="326">
        <f t="shared" ref="AG4:BE4" si="0">AF4+1</f>
        <v>1996</v>
      </c>
      <c r="AH4" s="326">
        <f t="shared" si="0"/>
        <v>1997</v>
      </c>
      <c r="AI4" s="326">
        <f t="shared" si="0"/>
        <v>1998</v>
      </c>
      <c r="AJ4" s="326">
        <f t="shared" si="0"/>
        <v>1999</v>
      </c>
      <c r="AK4" s="326">
        <f t="shared" si="0"/>
        <v>2000</v>
      </c>
      <c r="AL4" s="326">
        <f t="shared" si="0"/>
        <v>2001</v>
      </c>
      <c r="AM4" s="326">
        <f t="shared" si="0"/>
        <v>2002</v>
      </c>
      <c r="AN4" s="326">
        <f t="shared" si="0"/>
        <v>2003</v>
      </c>
      <c r="AO4" s="326">
        <f t="shared" si="0"/>
        <v>2004</v>
      </c>
      <c r="AP4" s="326">
        <f t="shared" si="0"/>
        <v>2005</v>
      </c>
      <c r="AQ4" s="326">
        <f>AP4+1</f>
        <v>2006</v>
      </c>
      <c r="AR4" s="326">
        <f>AQ4+1</f>
        <v>2007</v>
      </c>
      <c r="AS4" s="326">
        <f>AR4+1</f>
        <v>2008</v>
      </c>
      <c r="AT4" s="14">
        <f t="shared" si="0"/>
        <v>2009</v>
      </c>
      <c r="AU4" s="14">
        <f t="shared" si="0"/>
        <v>2010</v>
      </c>
      <c r="AV4" s="14">
        <f t="shared" si="0"/>
        <v>2011</v>
      </c>
      <c r="AW4" s="14">
        <f t="shared" si="0"/>
        <v>2012</v>
      </c>
      <c r="AX4" s="14">
        <f t="shared" si="0"/>
        <v>2013</v>
      </c>
      <c r="AY4" s="14">
        <f t="shared" si="0"/>
        <v>2014</v>
      </c>
      <c r="AZ4" s="14">
        <f t="shared" si="0"/>
        <v>2015</v>
      </c>
      <c r="BA4" s="14">
        <f t="shared" si="0"/>
        <v>2016</v>
      </c>
      <c r="BB4" s="14">
        <f t="shared" si="0"/>
        <v>2017</v>
      </c>
      <c r="BC4" s="14">
        <f t="shared" si="0"/>
        <v>2018</v>
      </c>
      <c r="BD4" s="14">
        <f t="shared" si="0"/>
        <v>2019</v>
      </c>
      <c r="BE4" s="14">
        <f t="shared" si="0"/>
        <v>2020</v>
      </c>
    </row>
    <row r="5" spans="1:63" ht="17.100000000000001" customHeight="1">
      <c r="X5" s="299" t="s">
        <v>74</v>
      </c>
      <c r="Y5" s="860"/>
      <c r="Z5" s="300">
        <f>SUM(Z6:Z13)</f>
        <v>20211.802792901606</v>
      </c>
      <c r="AA5" s="300">
        <f>SUM(AA6:AA13)</f>
        <v>12595.248192634202</v>
      </c>
      <c r="AB5" s="300">
        <f t="shared" ref="AB5:AW5" si="1">SUM(AB6:AB13)</f>
        <v>13715.572395601306</v>
      </c>
      <c r="AC5" s="300">
        <f t="shared" si="1"/>
        <v>14058.484475996518</v>
      </c>
      <c r="AD5" s="300">
        <f t="shared" si="1"/>
        <v>14428.855437065475</v>
      </c>
      <c r="AE5" s="300">
        <f t="shared" si="1"/>
        <v>16849.229484154548</v>
      </c>
      <c r="AF5" s="300">
        <f t="shared" si="1"/>
        <v>20260.165848194742</v>
      </c>
      <c r="AG5" s="300">
        <f t="shared" si="1"/>
        <v>19906.195395109626</v>
      </c>
      <c r="AH5" s="300">
        <f t="shared" si="1"/>
        <v>19905.111968516052</v>
      </c>
      <c r="AI5" s="300">
        <f t="shared" si="1"/>
        <v>19415.961170153143</v>
      </c>
      <c r="AJ5" s="300">
        <f t="shared" si="1"/>
        <v>19934.455358486724</v>
      </c>
      <c r="AK5" s="300">
        <f t="shared" si="1"/>
        <v>18800.433378244776</v>
      </c>
      <c r="AL5" s="300">
        <f t="shared" si="1"/>
        <v>16168.055779994838</v>
      </c>
      <c r="AM5" s="300">
        <f t="shared" si="1"/>
        <v>13693.026133011563</v>
      </c>
      <c r="AN5" s="300">
        <f t="shared" si="1"/>
        <v>13761.682303254811</v>
      </c>
      <c r="AO5" s="300">
        <f t="shared" si="1"/>
        <v>10552.48649899472</v>
      </c>
      <c r="AP5" s="300">
        <f t="shared" si="1"/>
        <v>10518.217025518761</v>
      </c>
      <c r="AQ5" s="300">
        <f t="shared" si="1"/>
        <v>11742.217042901832</v>
      </c>
      <c r="AR5" s="300">
        <f t="shared" si="1"/>
        <v>13279.244881306076</v>
      </c>
      <c r="AS5" s="300">
        <f t="shared" si="1"/>
        <v>15298.881998273464</v>
      </c>
      <c r="AT5" s="300">
        <f t="shared" si="1"/>
        <v>16546.601075019142</v>
      </c>
      <c r="AU5" s="300">
        <f t="shared" si="1"/>
        <v>18291.38395012599</v>
      </c>
      <c r="AV5" s="300">
        <f t="shared" si="1"/>
        <v>20451.534379899716</v>
      </c>
      <c r="AW5" s="300">
        <f t="shared" si="1"/>
        <v>22925.684682411927</v>
      </c>
      <c r="AX5" s="34"/>
      <c r="AY5" s="34"/>
      <c r="AZ5" s="34"/>
      <c r="BA5" s="34"/>
      <c r="BB5" s="34"/>
      <c r="BC5" s="34"/>
      <c r="BD5" s="34"/>
      <c r="BE5" s="34"/>
      <c r="BJ5" s="270"/>
      <c r="BK5" s="270"/>
    </row>
    <row r="6" spans="1:63" ht="17.100000000000001" customHeight="1">
      <c r="X6" s="302"/>
      <c r="Y6" s="861" t="s">
        <v>400</v>
      </c>
      <c r="Z6" s="15">
        <v>0</v>
      </c>
      <c r="AA6" s="986">
        <v>0</v>
      </c>
      <c r="AB6" s="986">
        <v>0</v>
      </c>
      <c r="AC6" s="986">
        <v>0</v>
      </c>
      <c r="AD6" s="986">
        <v>0</v>
      </c>
      <c r="AE6" s="986">
        <v>0</v>
      </c>
      <c r="AF6" s="986">
        <v>0</v>
      </c>
      <c r="AG6" s="986">
        <v>0</v>
      </c>
      <c r="AH6" s="986">
        <v>0</v>
      </c>
      <c r="AI6" s="986">
        <v>0</v>
      </c>
      <c r="AJ6" s="986">
        <v>0</v>
      </c>
      <c r="AK6" s="986">
        <v>0</v>
      </c>
      <c r="AL6" s="986">
        <v>0</v>
      </c>
      <c r="AM6" s="986">
        <v>0</v>
      </c>
      <c r="AN6" s="986">
        <v>0</v>
      </c>
      <c r="AO6" s="986">
        <v>0</v>
      </c>
      <c r="AP6" s="986">
        <v>0</v>
      </c>
      <c r="AQ6" s="986">
        <v>0</v>
      </c>
      <c r="AR6" s="986">
        <v>0</v>
      </c>
      <c r="AS6" s="986">
        <v>0</v>
      </c>
      <c r="AT6" s="986">
        <v>0</v>
      </c>
      <c r="AU6" s="986">
        <v>0</v>
      </c>
      <c r="AV6" s="986">
        <v>0.90999999999999992</v>
      </c>
      <c r="AW6" s="986">
        <v>1.17</v>
      </c>
      <c r="AX6" s="34"/>
      <c r="AY6" s="34"/>
      <c r="AZ6" s="34"/>
      <c r="BA6" s="34"/>
      <c r="BB6" s="34"/>
      <c r="BC6" s="34"/>
      <c r="BD6" s="34"/>
      <c r="BE6" s="34"/>
      <c r="BJ6" s="270"/>
      <c r="BK6" s="270"/>
    </row>
    <row r="7" spans="1:63" ht="17.100000000000001" customHeight="1">
      <c r="X7" s="302"/>
      <c r="Y7" s="19" t="s">
        <v>481</v>
      </c>
      <c r="Z7" s="15">
        <v>17023.5</v>
      </c>
      <c r="AA7" s="15">
        <v>12592.302877528797</v>
      </c>
      <c r="AB7" s="15">
        <v>13715.572395601306</v>
      </c>
      <c r="AC7" s="15">
        <v>13897.786830411633</v>
      </c>
      <c r="AD7" s="15">
        <v>13275.326343524368</v>
      </c>
      <c r="AE7" s="15">
        <v>14559.271390581136</v>
      </c>
      <c r="AF7" s="15">
        <v>16965</v>
      </c>
      <c r="AG7" s="15">
        <v>15596.1</v>
      </c>
      <c r="AH7" s="15">
        <v>14695.2</v>
      </c>
      <c r="AI7" s="15">
        <v>13782.6</v>
      </c>
      <c r="AJ7" s="15">
        <v>14098.5</v>
      </c>
      <c r="AK7" s="15">
        <v>12402</v>
      </c>
      <c r="AL7" s="15">
        <v>9336.6</v>
      </c>
      <c r="AM7" s="15">
        <v>6095.7</v>
      </c>
      <c r="AN7" s="15">
        <v>5022.8100000000004</v>
      </c>
      <c r="AO7" s="15">
        <v>1017.9</v>
      </c>
      <c r="AP7" s="15">
        <v>463.32</v>
      </c>
      <c r="AQ7" s="15">
        <v>656.95500000000004</v>
      </c>
      <c r="AR7" s="15">
        <v>217.62000000000003</v>
      </c>
      <c r="AS7" s="15">
        <v>469.17</v>
      </c>
      <c r="AT7" s="15">
        <v>39.78</v>
      </c>
      <c r="AU7" s="15">
        <v>42.12</v>
      </c>
      <c r="AV7" s="15">
        <v>12.870000000000001</v>
      </c>
      <c r="AW7" s="15">
        <v>14.04</v>
      </c>
      <c r="AX7" s="34"/>
      <c r="AY7" s="34"/>
      <c r="AZ7" s="34"/>
      <c r="BA7" s="34"/>
      <c r="BB7" s="34"/>
      <c r="BC7" s="34"/>
      <c r="BD7" s="34"/>
      <c r="BE7" s="34"/>
      <c r="BI7" s="270"/>
    </row>
    <row r="8" spans="1:63" ht="17.100000000000001" customHeight="1">
      <c r="X8" s="302"/>
      <c r="Y8" s="298" t="s">
        <v>76</v>
      </c>
      <c r="Z8" s="15">
        <v>419.01600000000002</v>
      </c>
      <c r="AA8" s="15">
        <v>1.2976108108108106</v>
      </c>
      <c r="AB8" s="15">
        <v>0</v>
      </c>
      <c r="AC8" s="15">
        <v>38.928324324324329</v>
      </c>
      <c r="AD8" s="15">
        <v>253.03410810810814</v>
      </c>
      <c r="AE8" s="15">
        <v>434.69962162162165</v>
      </c>
      <c r="AF8" s="15">
        <v>480.11600000000004</v>
      </c>
      <c r="AG8" s="15">
        <v>456.21600000000007</v>
      </c>
      <c r="AH8" s="15">
        <v>382.79</v>
      </c>
      <c r="AI8" s="15">
        <v>270.82799999999997</v>
      </c>
      <c r="AJ8" s="15">
        <v>162.054</v>
      </c>
      <c r="AK8" s="15">
        <v>257.83900000000006</v>
      </c>
      <c r="AL8" s="15">
        <v>376.82799999999997</v>
      </c>
      <c r="AM8" s="15">
        <v>360.92099999999994</v>
      </c>
      <c r="AN8" s="15">
        <v>436.69099999999997</v>
      </c>
      <c r="AO8" s="15">
        <v>451.83799999999991</v>
      </c>
      <c r="AP8" s="15">
        <v>352.68799999999999</v>
      </c>
      <c r="AQ8" s="15">
        <v>281.291</v>
      </c>
      <c r="AR8" s="15">
        <v>279.98599999999999</v>
      </c>
      <c r="AS8" s="15">
        <v>232.82500000000005</v>
      </c>
      <c r="AT8" s="15">
        <v>182.35899999999995</v>
      </c>
      <c r="AU8" s="15">
        <v>86.222000000000008</v>
      </c>
      <c r="AV8" s="15">
        <v>99.652999999999992</v>
      </c>
      <c r="AW8" s="15">
        <v>78.380055000000013</v>
      </c>
      <c r="AX8" s="34"/>
      <c r="AY8" s="34"/>
      <c r="AZ8" s="34"/>
      <c r="BA8" s="34"/>
      <c r="BB8" s="34"/>
      <c r="BC8" s="34"/>
      <c r="BD8" s="34"/>
      <c r="BE8" s="34"/>
      <c r="BI8" s="270"/>
    </row>
    <row r="9" spans="1:63" ht="17.100000000000001" customHeight="1">
      <c r="X9" s="302"/>
      <c r="Y9" s="19" t="s">
        <v>390</v>
      </c>
      <c r="Z9" s="15">
        <v>807.1274039016115</v>
      </c>
      <c r="AA9" s="15">
        <v>0</v>
      </c>
      <c r="AB9" s="15">
        <v>0</v>
      </c>
      <c r="AC9" s="15">
        <v>3.8246789092094593</v>
      </c>
      <c r="AD9" s="15">
        <v>65.341296635700587</v>
      </c>
      <c r="AE9" s="15">
        <v>337.93969542476458</v>
      </c>
      <c r="AF9" s="15">
        <v>840.39925919474422</v>
      </c>
      <c r="AG9" s="15">
        <v>1206.8953203814162</v>
      </c>
      <c r="AH9" s="15">
        <v>1582.9091534994172</v>
      </c>
      <c r="AI9" s="15">
        <v>1929.6221649810454</v>
      </c>
      <c r="AJ9" s="15">
        <v>2281.2282579689959</v>
      </c>
      <c r="AK9" s="15">
        <v>2688.6046711973695</v>
      </c>
      <c r="AL9" s="15">
        <v>3221.6301289176636</v>
      </c>
      <c r="AM9" s="15">
        <v>3969.4122443492097</v>
      </c>
      <c r="AN9" s="15">
        <v>4916.857541974834</v>
      </c>
      <c r="AO9" s="15">
        <v>6179.4900073508907</v>
      </c>
      <c r="AP9" s="15">
        <v>7667.0305180835749</v>
      </c>
      <c r="AQ9" s="15">
        <v>9277.1505757130763</v>
      </c>
      <c r="AR9" s="15">
        <v>11444.520962518358</v>
      </c>
      <c r="AS9" s="15">
        <v>13268.939084115318</v>
      </c>
      <c r="AT9" s="15">
        <v>15126.125982329033</v>
      </c>
      <c r="AU9" s="15">
        <v>17123.069943970957</v>
      </c>
      <c r="AV9" s="15">
        <v>19338.841181286072</v>
      </c>
      <c r="AW9" s="15">
        <v>21920.34674862921</v>
      </c>
      <c r="AX9" s="34"/>
      <c r="AY9" s="34"/>
      <c r="AZ9" s="34"/>
      <c r="BA9" s="34"/>
      <c r="BB9" s="34"/>
      <c r="BC9" s="34"/>
      <c r="BD9" s="34"/>
      <c r="BE9" s="34"/>
    </row>
    <row r="10" spans="1:63" ht="17.100000000000001" customHeight="1">
      <c r="X10" s="302"/>
      <c r="Y10" s="19" t="s">
        <v>391</v>
      </c>
      <c r="Z10" s="15">
        <v>451.76</v>
      </c>
      <c r="AA10" s="15">
        <v>1.220972972972973</v>
      </c>
      <c r="AB10" s="15">
        <v>0</v>
      </c>
      <c r="AC10" s="15">
        <v>36.629189189189184</v>
      </c>
      <c r="AD10" s="15">
        <v>238.08972972972975</v>
      </c>
      <c r="AE10" s="15">
        <v>409.02594594594598</v>
      </c>
      <c r="AF10" s="15">
        <v>451.76</v>
      </c>
      <c r="AG10" s="15">
        <v>411.32</v>
      </c>
      <c r="AH10" s="15">
        <v>425.66</v>
      </c>
      <c r="AI10" s="15">
        <v>409.5</v>
      </c>
      <c r="AJ10" s="15">
        <v>413.4</v>
      </c>
      <c r="AK10" s="15">
        <v>440.31</v>
      </c>
      <c r="AL10" s="15">
        <v>410.42949999999996</v>
      </c>
      <c r="AM10" s="15">
        <v>446.654</v>
      </c>
      <c r="AN10" s="15">
        <v>664.755</v>
      </c>
      <c r="AO10" s="15">
        <v>602.5954999999999</v>
      </c>
      <c r="AP10" s="15">
        <v>316.303</v>
      </c>
      <c r="AQ10" s="15">
        <v>310.23199999999997</v>
      </c>
      <c r="AR10" s="15">
        <v>316.64100000000002</v>
      </c>
      <c r="AS10" s="15">
        <v>286.37700000000001</v>
      </c>
      <c r="AT10" s="15">
        <v>290.17950000000002</v>
      </c>
      <c r="AU10" s="15">
        <v>290.96600000000001</v>
      </c>
      <c r="AV10" s="15">
        <v>294.697</v>
      </c>
      <c r="AW10" s="15">
        <v>294.46950000000004</v>
      </c>
      <c r="AX10" s="34"/>
      <c r="AY10" s="34"/>
      <c r="AZ10" s="34"/>
      <c r="BA10" s="34"/>
      <c r="BB10" s="34"/>
      <c r="BC10" s="34"/>
      <c r="BD10" s="34"/>
      <c r="BE10" s="34"/>
      <c r="BI10" s="270"/>
    </row>
    <row r="11" spans="1:63" ht="17.100000000000001" customHeight="1">
      <c r="X11" s="302"/>
      <c r="Y11" s="861" t="s">
        <v>392</v>
      </c>
      <c r="Z11" s="989" t="s">
        <v>147</v>
      </c>
      <c r="AA11" s="15" t="s">
        <v>0</v>
      </c>
      <c r="AB11" s="15" t="s">
        <v>0</v>
      </c>
      <c r="AC11" s="15" t="s">
        <v>0</v>
      </c>
      <c r="AD11" s="15" t="s">
        <v>0</v>
      </c>
      <c r="AE11" s="15" t="s">
        <v>0</v>
      </c>
      <c r="AF11" s="15" t="s">
        <v>0</v>
      </c>
      <c r="AG11" s="15">
        <v>0.19795372820856308</v>
      </c>
      <c r="AH11" s="15">
        <v>0.5380940166314836</v>
      </c>
      <c r="AI11" s="15">
        <v>1.4626911720982592</v>
      </c>
      <c r="AJ11" s="15">
        <v>3.0356622707273191</v>
      </c>
      <c r="AK11" s="15">
        <v>3.7293946394058066</v>
      </c>
      <c r="AL11" s="15">
        <v>4.3159369996754551</v>
      </c>
      <c r="AM11" s="15">
        <v>4.8240231027523155</v>
      </c>
      <c r="AN11" s="15">
        <v>5.2721868073239477</v>
      </c>
      <c r="AO11" s="15">
        <v>5.6466001526287322</v>
      </c>
      <c r="AP11" s="15">
        <v>5.9239225466666658</v>
      </c>
      <c r="AQ11" s="15">
        <v>6.0292702799999995</v>
      </c>
      <c r="AR11" s="15">
        <v>6.2380604000000002</v>
      </c>
      <c r="AS11" s="15">
        <v>6.3492491920000003</v>
      </c>
      <c r="AT11" s="15">
        <v>6.5458183119999998</v>
      </c>
      <c r="AU11" s="15">
        <v>6.719312952000001</v>
      </c>
      <c r="AV11" s="15">
        <v>6.8225492720000016</v>
      </c>
      <c r="AW11" s="15">
        <v>7.0061788720000004</v>
      </c>
      <c r="AX11" s="228"/>
      <c r="AY11" s="228"/>
      <c r="AZ11" s="228"/>
      <c r="BA11" s="228"/>
      <c r="BB11" s="228"/>
      <c r="BC11" s="228"/>
      <c r="BD11" s="228"/>
      <c r="BE11" s="228"/>
      <c r="BI11" s="270"/>
    </row>
    <row r="12" spans="1:63" ht="17.100000000000001" customHeight="1">
      <c r="X12" s="302"/>
      <c r="Y12" s="861" t="s">
        <v>393</v>
      </c>
      <c r="Z12" s="20">
        <v>1365</v>
      </c>
      <c r="AA12" s="20">
        <v>0</v>
      </c>
      <c r="AB12" s="20">
        <v>0</v>
      </c>
      <c r="AC12" s="20">
        <v>68.513513513513502</v>
      </c>
      <c r="AD12" s="20">
        <v>513.85135135135135</v>
      </c>
      <c r="AE12" s="20">
        <v>965.33783783783781</v>
      </c>
      <c r="AF12" s="20">
        <v>1365</v>
      </c>
      <c r="AG12" s="20">
        <v>2083.25</v>
      </c>
      <c r="AH12" s="20">
        <v>2647.5149999999999</v>
      </c>
      <c r="AI12" s="20">
        <v>2861.6899999999996</v>
      </c>
      <c r="AJ12" s="20">
        <v>2810.34</v>
      </c>
      <c r="AK12" s="20">
        <v>2834.3510000000001</v>
      </c>
      <c r="AL12" s="20">
        <v>2683.5620000000004</v>
      </c>
      <c r="AM12" s="20">
        <v>2683.2129999999997</v>
      </c>
      <c r="AN12" s="20">
        <v>2587.2130000000006</v>
      </c>
      <c r="AO12" s="20">
        <v>2149.5420000000004</v>
      </c>
      <c r="AP12" s="20">
        <v>1571.8880000000001</v>
      </c>
      <c r="AQ12" s="20">
        <v>1056.971</v>
      </c>
      <c r="AR12" s="20">
        <v>849.7527</v>
      </c>
      <c r="AS12" s="20">
        <v>889.54599999999982</v>
      </c>
      <c r="AT12" s="20">
        <v>809.25</v>
      </c>
      <c r="AU12" s="20">
        <v>640.09400000000005</v>
      </c>
      <c r="AV12" s="20">
        <v>608.72200000000009</v>
      </c>
      <c r="AW12" s="20">
        <v>534.46549999999991</v>
      </c>
      <c r="AX12" s="228"/>
      <c r="AY12" s="228"/>
      <c r="AZ12" s="228"/>
      <c r="BA12" s="228"/>
      <c r="BB12" s="228"/>
      <c r="BC12" s="228"/>
      <c r="BD12" s="228"/>
      <c r="BE12" s="228"/>
      <c r="BI12" s="270"/>
    </row>
    <row r="13" spans="1:63" ht="17.100000000000001" customHeight="1">
      <c r="X13" s="302"/>
      <c r="Y13" s="861" t="s">
        <v>394</v>
      </c>
      <c r="Z13" s="20">
        <v>145.39938900000004</v>
      </c>
      <c r="AA13" s="20">
        <v>0.42673132162162181</v>
      </c>
      <c r="AB13" s="20">
        <v>0</v>
      </c>
      <c r="AC13" s="20">
        <v>12.801939648648654</v>
      </c>
      <c r="AD13" s="20">
        <v>83.21260771621624</v>
      </c>
      <c r="AE13" s="20">
        <v>142.95499274324331</v>
      </c>
      <c r="AF13" s="20">
        <v>157.89058900000006</v>
      </c>
      <c r="AG13" s="20">
        <v>152.2161210000001</v>
      </c>
      <c r="AH13" s="20">
        <v>170.49972100000005</v>
      </c>
      <c r="AI13" s="20">
        <v>160.2583140000001</v>
      </c>
      <c r="AJ13" s="20">
        <v>165.89743824700008</v>
      </c>
      <c r="AK13" s="20">
        <v>173.59931240800006</v>
      </c>
      <c r="AL13" s="20">
        <v>134.69021407750006</v>
      </c>
      <c r="AM13" s="20">
        <v>132.3018655596</v>
      </c>
      <c r="AN13" s="20">
        <v>128.08357447265138</v>
      </c>
      <c r="AO13" s="20">
        <v>145.47439149120001</v>
      </c>
      <c r="AP13" s="20">
        <v>141.06358488852004</v>
      </c>
      <c r="AQ13" s="20">
        <v>153.58819690875606</v>
      </c>
      <c r="AR13" s="20">
        <v>164.48615838771801</v>
      </c>
      <c r="AS13" s="20">
        <v>145.67566496614432</v>
      </c>
      <c r="AT13" s="20">
        <v>92.360774378109397</v>
      </c>
      <c r="AU13" s="20">
        <v>102.19269320303401</v>
      </c>
      <c r="AV13" s="20">
        <v>89.018649341640014</v>
      </c>
      <c r="AW13" s="20">
        <v>75.806699910717768</v>
      </c>
      <c r="AX13" s="228"/>
      <c r="AY13" s="228"/>
      <c r="AZ13" s="228"/>
      <c r="BA13" s="228"/>
      <c r="BB13" s="228"/>
      <c r="BC13" s="228"/>
      <c r="BD13" s="228"/>
      <c r="BE13" s="228"/>
      <c r="BI13" s="270"/>
      <c r="BJ13" s="270"/>
    </row>
    <row r="14" spans="1:63" ht="17.100000000000001" customHeight="1">
      <c r="X14" s="303" t="s">
        <v>75</v>
      </c>
      <c r="Y14" s="862"/>
      <c r="Z14" s="304">
        <f>SUM(Z15:Z19)</f>
        <v>14045.93048389475</v>
      </c>
      <c r="AA14" s="304">
        <f t="shared" ref="AA14:AE14" si="2">SUM(AA15:AA19)</f>
        <v>5276.7107582632798</v>
      </c>
      <c r="AB14" s="304">
        <f t="shared" si="2"/>
        <v>6066.1703707077322</v>
      </c>
      <c r="AC14" s="304">
        <f t="shared" si="2"/>
        <v>6163.4690929328426</v>
      </c>
      <c r="AD14" s="304">
        <f t="shared" si="2"/>
        <v>8862.4092481174157</v>
      </c>
      <c r="AE14" s="304">
        <f t="shared" si="2"/>
        <v>10891.016579020026</v>
      </c>
      <c r="AF14" s="304">
        <f t="shared" ref="AF14:AR14" si="3">SUM(AF15:AF19)</f>
        <v>14271.141248536136</v>
      </c>
      <c r="AG14" s="304">
        <f t="shared" si="3"/>
        <v>14772.089810495778</v>
      </c>
      <c r="AH14" s="304">
        <f t="shared" si="3"/>
        <v>16187.608648358528</v>
      </c>
      <c r="AI14" s="304">
        <f t="shared" si="3"/>
        <v>13401.730840069835</v>
      </c>
      <c r="AJ14" s="304">
        <f t="shared" si="3"/>
        <v>10428.817109376645</v>
      </c>
      <c r="AK14" s="304">
        <f t="shared" si="3"/>
        <v>9583.3472531584375</v>
      </c>
      <c r="AL14" s="304">
        <f t="shared" si="3"/>
        <v>7953.5633667908241</v>
      </c>
      <c r="AM14" s="304">
        <f t="shared" si="3"/>
        <v>7433.6013508417773</v>
      </c>
      <c r="AN14" s="304">
        <f t="shared" si="3"/>
        <v>7178.7028197304026</v>
      </c>
      <c r="AO14" s="304">
        <f t="shared" si="3"/>
        <v>7478.4255697690523</v>
      </c>
      <c r="AP14" s="304">
        <f t="shared" si="3"/>
        <v>6990.7292035619093</v>
      </c>
      <c r="AQ14" s="304">
        <f t="shared" si="3"/>
        <v>7311.2658273320385</v>
      </c>
      <c r="AR14" s="304">
        <f t="shared" si="3"/>
        <v>6400.59061277</v>
      </c>
      <c r="AS14" s="304">
        <f>SUM(AS15:AS19)</f>
        <v>4615.0659632891147</v>
      </c>
      <c r="AT14" s="304">
        <f>SUM(AT15:AT19)</f>
        <v>3265.2530252953411</v>
      </c>
      <c r="AU14" s="304">
        <f>SUM(AU15:AU19)</f>
        <v>3408.7063590484618</v>
      </c>
      <c r="AV14" s="304">
        <f>SUM(AV15:AV19)</f>
        <v>3016.3509721866517</v>
      </c>
      <c r="AW14" s="304">
        <f>SUM(AW15:AW19)</f>
        <v>2758.2680182988879</v>
      </c>
      <c r="AX14" s="228"/>
      <c r="AY14" s="228"/>
      <c r="AZ14" s="228"/>
      <c r="BA14" s="228"/>
      <c r="BB14" s="228"/>
      <c r="BC14" s="228"/>
      <c r="BD14" s="228"/>
      <c r="BE14" s="228"/>
      <c r="BI14" s="270"/>
      <c r="BJ14" s="270"/>
    </row>
    <row r="15" spans="1:63" ht="17.100000000000001" customHeight="1">
      <c r="X15" s="305"/>
      <c r="Y15" s="19" t="s">
        <v>395</v>
      </c>
      <c r="Z15" s="20">
        <v>69.727194319999995</v>
      </c>
      <c r="AA15" s="20">
        <v>137.15442204987289</v>
      </c>
      <c r="AB15" s="20">
        <v>115.10513930273498</v>
      </c>
      <c r="AC15" s="20">
        <v>77.152378995913836</v>
      </c>
      <c r="AD15" s="20">
        <v>71.062883541852031</v>
      </c>
      <c r="AE15" s="20">
        <v>70.897976465487091</v>
      </c>
      <c r="AF15" s="20">
        <v>69.735582683304884</v>
      </c>
      <c r="AG15" s="20">
        <v>65.878557475595997</v>
      </c>
      <c r="AH15" s="20">
        <v>59.433582888278259</v>
      </c>
      <c r="AI15" s="20">
        <v>49.398247165966559</v>
      </c>
      <c r="AJ15" s="20">
        <v>29.122365322680935</v>
      </c>
      <c r="AK15" s="20">
        <v>17.784901217391308</v>
      </c>
      <c r="AL15" s="20">
        <v>15.727638929365188</v>
      </c>
      <c r="AM15" s="20">
        <v>14.834945425889764</v>
      </c>
      <c r="AN15" s="20">
        <v>15.206030662490178</v>
      </c>
      <c r="AO15" s="20">
        <v>14.802782458366266</v>
      </c>
      <c r="AP15" s="20">
        <v>14.801212240783784</v>
      </c>
      <c r="AQ15" s="20">
        <v>14.823006694299213</v>
      </c>
      <c r="AR15" s="20">
        <v>14.691832573681889</v>
      </c>
      <c r="AS15" s="20">
        <v>14.669605898078741</v>
      </c>
      <c r="AT15" s="20">
        <v>11.022589836094484</v>
      </c>
      <c r="AU15" s="20">
        <v>10.379857506670865</v>
      </c>
      <c r="AV15" s="20">
        <v>10.358636088140598</v>
      </c>
      <c r="AW15" s="20">
        <v>9.0154885179118107</v>
      </c>
      <c r="AX15" s="34"/>
      <c r="AY15" s="34"/>
      <c r="AZ15" s="34"/>
      <c r="BA15" s="34"/>
      <c r="BB15" s="34"/>
      <c r="BC15" s="34"/>
      <c r="BD15" s="34"/>
      <c r="BE15" s="34"/>
    </row>
    <row r="16" spans="1:63" ht="17.100000000000001" customHeight="1">
      <c r="X16" s="305"/>
      <c r="Y16" s="19" t="s">
        <v>396</v>
      </c>
      <c r="Z16" s="20">
        <v>762.85</v>
      </c>
      <c r="AA16" s="20">
        <v>276.07904761904763</v>
      </c>
      <c r="AB16" s="20">
        <v>319.67047619047617</v>
      </c>
      <c r="AC16" s="20">
        <v>326.93571428571437</v>
      </c>
      <c r="AD16" s="20">
        <v>472.24047619047622</v>
      </c>
      <c r="AE16" s="20">
        <v>581.21904761904761</v>
      </c>
      <c r="AF16" s="20">
        <v>762.85</v>
      </c>
      <c r="AG16" s="20">
        <v>1007.8000000000001</v>
      </c>
      <c r="AH16" s="20">
        <v>1416.8</v>
      </c>
      <c r="AI16" s="20">
        <v>1389.5</v>
      </c>
      <c r="AJ16" s="20">
        <v>1270.8800000000001</v>
      </c>
      <c r="AK16" s="20">
        <v>1359.0000000000002</v>
      </c>
      <c r="AL16" s="20">
        <v>1082.5999999999999</v>
      </c>
      <c r="AM16" s="20">
        <v>1009.9200000000002</v>
      </c>
      <c r="AN16" s="20">
        <v>965.59999999999991</v>
      </c>
      <c r="AO16" s="20">
        <v>866.83999999999992</v>
      </c>
      <c r="AP16" s="20">
        <v>837.48799999999994</v>
      </c>
      <c r="AQ16" s="20">
        <v>879.14199999999994</v>
      </c>
      <c r="AR16" s="20">
        <v>783.02350000000001</v>
      </c>
      <c r="AS16" s="20">
        <v>523.79999999999984</v>
      </c>
      <c r="AT16" s="20">
        <v>399.47800000000001</v>
      </c>
      <c r="AU16" s="20">
        <v>200.24300000000002</v>
      </c>
      <c r="AV16" s="20">
        <v>171.90199999999999</v>
      </c>
      <c r="AW16" s="20">
        <v>122.16</v>
      </c>
      <c r="AX16" s="34"/>
      <c r="AY16" s="34"/>
      <c r="AZ16" s="34"/>
      <c r="BA16" s="34"/>
      <c r="BB16" s="34"/>
      <c r="BC16" s="34"/>
      <c r="BD16" s="34"/>
      <c r="BE16" s="34"/>
    </row>
    <row r="17" spans="2:63" ht="17.100000000000001" customHeight="1">
      <c r="X17" s="305"/>
      <c r="Y17" s="19" t="s">
        <v>397</v>
      </c>
      <c r="Z17" s="20">
        <v>10356</v>
      </c>
      <c r="AA17" s="20">
        <v>3725.5657723673071</v>
      </c>
      <c r="AB17" s="20">
        <v>4313.8129995831978</v>
      </c>
      <c r="AC17" s="20">
        <v>4411.8542041191795</v>
      </c>
      <c r="AD17" s="20">
        <v>6372.6782948388154</v>
      </c>
      <c r="AE17" s="20">
        <v>7843.296362878541</v>
      </c>
      <c r="AF17" s="20">
        <v>10294.326476278084</v>
      </c>
      <c r="AG17" s="20">
        <v>10027.430773350396</v>
      </c>
      <c r="AH17" s="20">
        <v>10021.85309411757</v>
      </c>
      <c r="AI17" s="20">
        <v>7180.4996159461889</v>
      </c>
      <c r="AJ17" s="20">
        <v>4080.965904372059</v>
      </c>
      <c r="AK17" s="20">
        <v>2569.4888108700738</v>
      </c>
      <c r="AL17" s="20">
        <v>2541.7417228057998</v>
      </c>
      <c r="AM17" s="20">
        <v>2048.8056413126992</v>
      </c>
      <c r="AN17" s="20">
        <v>1863.4591049489457</v>
      </c>
      <c r="AO17" s="20">
        <v>2019.0613091499483</v>
      </c>
      <c r="AP17" s="20">
        <v>2277.685468292249</v>
      </c>
      <c r="AQ17" s="20">
        <v>2262.737168213509</v>
      </c>
      <c r="AR17" s="20">
        <v>1916.3225106800871</v>
      </c>
      <c r="AS17" s="20">
        <v>1318.2662480000001</v>
      </c>
      <c r="AT17" s="20">
        <v>1137.0693880290171</v>
      </c>
      <c r="AU17" s="20">
        <v>1375.9862480000002</v>
      </c>
      <c r="AV17" s="20">
        <v>1284.2262479999999</v>
      </c>
      <c r="AW17" s="20">
        <v>1266.466248</v>
      </c>
      <c r="AX17" s="34"/>
      <c r="AY17" s="34"/>
      <c r="AZ17" s="34"/>
      <c r="BA17" s="34"/>
      <c r="BB17" s="34"/>
      <c r="BC17" s="34"/>
      <c r="BD17" s="34"/>
      <c r="BE17" s="34"/>
    </row>
    <row r="18" spans="2:63" ht="17.100000000000001" customHeight="1">
      <c r="X18" s="500"/>
      <c r="Y18" s="19" t="s">
        <v>398</v>
      </c>
      <c r="Z18" s="20">
        <v>2857.3532895747494</v>
      </c>
      <c r="AA18" s="20">
        <v>1137.9115162270518</v>
      </c>
      <c r="AB18" s="20">
        <v>1317.5817556313232</v>
      </c>
      <c r="AC18" s="20">
        <v>1347.5267955320351</v>
      </c>
      <c r="AD18" s="20">
        <v>1946.4275935462729</v>
      </c>
      <c r="AE18" s="20">
        <v>2395.6031920569512</v>
      </c>
      <c r="AF18" s="20">
        <v>3144.2291895747485</v>
      </c>
      <c r="AG18" s="20">
        <v>3670.9804796697867</v>
      </c>
      <c r="AH18" s="20">
        <v>4689.5219713526776</v>
      </c>
      <c r="AI18" s="20">
        <v>4782.3329769576803</v>
      </c>
      <c r="AJ18" s="20">
        <v>5047.8488396819048</v>
      </c>
      <c r="AK18" s="20">
        <v>5637.0735410709722</v>
      </c>
      <c r="AL18" s="20">
        <v>4313.4940050556588</v>
      </c>
      <c r="AM18" s="20">
        <v>4360.0096172696822</v>
      </c>
      <c r="AN18" s="20">
        <v>4334.3604654171822</v>
      </c>
      <c r="AO18" s="20">
        <v>4577.58695472001</v>
      </c>
      <c r="AP18" s="20">
        <v>3860.5246752874996</v>
      </c>
      <c r="AQ18" s="20">
        <v>4154.0594030306856</v>
      </c>
      <c r="AR18" s="20">
        <v>3685.4488305040031</v>
      </c>
      <c r="AS18" s="20">
        <v>2756.4875164738055</v>
      </c>
      <c r="AT18" s="20">
        <v>1715.1914029422537</v>
      </c>
      <c r="AU18" s="20">
        <v>1818.6456796764526</v>
      </c>
      <c r="AV18" s="20">
        <v>1545.1415181733003</v>
      </c>
      <c r="AW18" s="20">
        <v>1360.6262817809761</v>
      </c>
      <c r="AX18" s="34"/>
      <c r="AY18" s="34"/>
      <c r="AZ18" s="34"/>
      <c r="BA18" s="34"/>
      <c r="BB18" s="34"/>
      <c r="BC18" s="34"/>
      <c r="BD18" s="34"/>
      <c r="BE18" s="34"/>
    </row>
    <row r="19" spans="2:63" ht="17.100000000000001" customHeight="1">
      <c r="X19" s="306"/>
      <c r="Y19" s="191" t="s">
        <v>399</v>
      </c>
      <c r="Z19" s="989" t="s">
        <v>147</v>
      </c>
      <c r="AA19" s="15">
        <v>0</v>
      </c>
      <c r="AB19" s="15">
        <v>0</v>
      </c>
      <c r="AC19" s="15">
        <v>0</v>
      </c>
      <c r="AD19" s="15">
        <v>0</v>
      </c>
      <c r="AE19" s="15">
        <v>0</v>
      </c>
      <c r="AF19" s="15">
        <v>0</v>
      </c>
      <c r="AG19" s="15">
        <v>0</v>
      </c>
      <c r="AH19" s="15">
        <v>0</v>
      </c>
      <c r="AI19" s="15">
        <v>0</v>
      </c>
      <c r="AJ19" s="15">
        <v>0</v>
      </c>
      <c r="AK19" s="15">
        <v>0</v>
      </c>
      <c r="AL19" s="15">
        <v>0</v>
      </c>
      <c r="AM19" s="15">
        <v>3.1146833505351905E-2</v>
      </c>
      <c r="AN19" s="15">
        <v>7.7218701784543209E-2</v>
      </c>
      <c r="AO19" s="15">
        <v>0.13452344072827427</v>
      </c>
      <c r="AP19" s="15">
        <v>0.22984774137665973</v>
      </c>
      <c r="AQ19" s="15">
        <v>0.5042493935440111</v>
      </c>
      <c r="AR19" s="15">
        <v>1.1039390122282304</v>
      </c>
      <c r="AS19" s="15">
        <v>1.8425929172299771</v>
      </c>
      <c r="AT19" s="15">
        <v>2.4916444879758375</v>
      </c>
      <c r="AU19" s="15">
        <v>3.4515738653380028</v>
      </c>
      <c r="AV19" s="15">
        <v>4.7225699252105837</v>
      </c>
      <c r="AW19" s="15">
        <v>0</v>
      </c>
      <c r="AX19" s="228"/>
      <c r="AY19" s="228"/>
      <c r="AZ19" s="228"/>
      <c r="BA19" s="228"/>
      <c r="BB19" s="228"/>
      <c r="BC19" s="228"/>
      <c r="BD19" s="228"/>
      <c r="BE19" s="228"/>
    </row>
    <row r="20" spans="2:63" ht="17.100000000000001" customHeight="1">
      <c r="X20" s="307" t="s">
        <v>460</v>
      </c>
      <c r="Y20" s="863"/>
      <c r="Z20" s="499">
        <f>SUM(Z21:Z24)</f>
        <v>16928.791416990993</v>
      </c>
      <c r="AA20" s="499">
        <f t="shared" ref="AA20:AE20" si="4">SUM(AA21:AA24)</f>
        <v>13167.848707387173</v>
      </c>
      <c r="AB20" s="499">
        <f t="shared" si="4"/>
        <v>14677.859453007486</v>
      </c>
      <c r="AC20" s="499">
        <f t="shared" si="4"/>
        <v>16188.592798778969</v>
      </c>
      <c r="AD20" s="499">
        <f t="shared" si="4"/>
        <v>16194.223058290181</v>
      </c>
      <c r="AE20" s="499">
        <f t="shared" si="4"/>
        <v>15425.307632569971</v>
      </c>
      <c r="AF20" s="499">
        <f t="shared" ref="AF20:AQ20" si="5">SUM(AF21:AF24)</f>
        <v>16961.452416990993</v>
      </c>
      <c r="AG20" s="499">
        <f t="shared" si="5"/>
        <v>17535.349589877478</v>
      </c>
      <c r="AH20" s="499">
        <f t="shared" si="5"/>
        <v>14998.115150488287</v>
      </c>
      <c r="AI20" s="499">
        <f t="shared" si="5"/>
        <v>13624.108921405405</v>
      </c>
      <c r="AJ20" s="499">
        <f t="shared" si="5"/>
        <v>9309.9324417423431</v>
      </c>
      <c r="AK20" s="499">
        <f t="shared" si="5"/>
        <v>7188.4946276256742</v>
      </c>
      <c r="AL20" s="499">
        <f t="shared" si="5"/>
        <v>5962.4175510274508</v>
      </c>
      <c r="AM20" s="499">
        <f t="shared" si="5"/>
        <v>5579.5019400514138</v>
      </c>
      <c r="AN20" s="499">
        <f t="shared" si="5"/>
        <v>5253.9132028444437</v>
      </c>
      <c r="AO20" s="499">
        <f t="shared" si="5"/>
        <v>5095.8854535262017</v>
      </c>
      <c r="AP20" s="499">
        <f t="shared" si="5"/>
        <v>4807.9428646805</v>
      </c>
      <c r="AQ20" s="499">
        <f t="shared" si="5"/>
        <v>4910.855228331151</v>
      </c>
      <c r="AR20" s="499">
        <f t="shared" ref="AR20:AV20" si="6">SUM(AR21:AR24)</f>
        <v>4407.4516823199992</v>
      </c>
      <c r="AS20" s="499">
        <f t="shared" si="6"/>
        <v>3761.215952332137</v>
      </c>
      <c r="AT20" s="499">
        <f t="shared" si="6"/>
        <v>1851.2729982122612</v>
      </c>
      <c r="AU20" s="499">
        <f t="shared" si="6"/>
        <v>1862.4246221068338</v>
      </c>
      <c r="AV20" s="499">
        <f t="shared" si="6"/>
        <v>1637.8515367695995</v>
      </c>
      <c r="AW20" s="499">
        <f>SUM(AW21:AW24)</f>
        <v>1585.0885945310195</v>
      </c>
      <c r="AX20" s="228"/>
      <c r="AY20" s="228"/>
      <c r="AZ20" s="228"/>
      <c r="BA20" s="228"/>
      <c r="BB20" s="228"/>
      <c r="BC20" s="228"/>
      <c r="BD20" s="228"/>
      <c r="BE20" s="228"/>
    </row>
    <row r="21" spans="2:63" ht="17.100000000000001" customHeight="1">
      <c r="X21" s="307"/>
      <c r="Y21" s="861" t="s">
        <v>400</v>
      </c>
      <c r="Z21" s="20">
        <v>119.5</v>
      </c>
      <c r="AA21" s="20">
        <v>153.61274880322497</v>
      </c>
      <c r="AB21" s="20">
        <v>132.53691106072057</v>
      </c>
      <c r="AC21" s="20">
        <v>112.18367346938776</v>
      </c>
      <c r="AD21" s="20">
        <v>117.81393298059966</v>
      </c>
      <c r="AE21" s="20">
        <v>114.44179894179894</v>
      </c>
      <c r="AF21" s="20">
        <v>119.5</v>
      </c>
      <c r="AG21" s="20">
        <v>143.4</v>
      </c>
      <c r="AH21" s="20">
        <v>191.2</v>
      </c>
      <c r="AI21" s="20">
        <v>406.3</v>
      </c>
      <c r="AJ21" s="20">
        <v>645.29999999999995</v>
      </c>
      <c r="AK21" s="20">
        <v>1027.7</v>
      </c>
      <c r="AL21" s="20">
        <v>1147.2</v>
      </c>
      <c r="AM21" s="20">
        <v>1123.3</v>
      </c>
      <c r="AN21" s="20">
        <v>1125.5272</v>
      </c>
      <c r="AO21" s="20">
        <v>1111.0210000000002</v>
      </c>
      <c r="AP21" s="20">
        <v>1157.3109999999999</v>
      </c>
      <c r="AQ21" s="20">
        <v>1091.0840000000001</v>
      </c>
      <c r="AR21" s="20">
        <v>1089.3420000000001</v>
      </c>
      <c r="AS21" s="20">
        <v>652.47</v>
      </c>
      <c r="AT21" s="20">
        <v>239</v>
      </c>
      <c r="AU21" s="20">
        <v>307.90369999999996</v>
      </c>
      <c r="AV21" s="20">
        <v>191.2</v>
      </c>
      <c r="AW21" s="20">
        <v>191.2</v>
      </c>
      <c r="AX21" s="228"/>
      <c r="AY21" s="228"/>
      <c r="AZ21" s="228"/>
      <c r="BA21" s="228"/>
      <c r="BB21" s="228"/>
      <c r="BC21" s="228"/>
      <c r="BD21" s="228"/>
      <c r="BE21" s="228"/>
    </row>
    <row r="22" spans="2:63" ht="17.100000000000001" customHeight="1">
      <c r="X22" s="307"/>
      <c r="Y22" s="861" t="s">
        <v>461</v>
      </c>
      <c r="Z22" s="20">
        <v>4708.3</v>
      </c>
      <c r="AA22" s="20">
        <v>3638.2318181818182</v>
      </c>
      <c r="AB22" s="20">
        <v>4066.2590909090914</v>
      </c>
      <c r="AC22" s="20">
        <v>4494.2863636363645</v>
      </c>
      <c r="AD22" s="20">
        <v>4494.2863636363645</v>
      </c>
      <c r="AE22" s="20">
        <v>4280.272727272727</v>
      </c>
      <c r="AF22" s="20">
        <v>4708.3</v>
      </c>
      <c r="AG22" s="20">
        <v>4182.5</v>
      </c>
      <c r="AH22" s="20">
        <v>2581.1999999999998</v>
      </c>
      <c r="AI22" s="20">
        <v>2103.1999999999998</v>
      </c>
      <c r="AJ22" s="20">
        <v>1529.6</v>
      </c>
      <c r="AK22" s="20">
        <v>860.4</v>
      </c>
      <c r="AL22" s="20">
        <v>788.7</v>
      </c>
      <c r="AM22" s="20">
        <v>860.4</v>
      </c>
      <c r="AN22" s="20">
        <v>812.6</v>
      </c>
      <c r="AO22" s="20">
        <v>764.8</v>
      </c>
      <c r="AP22" s="20">
        <v>975.11999999999989</v>
      </c>
      <c r="AQ22" s="20">
        <v>1366.3630000000001</v>
      </c>
      <c r="AR22" s="20">
        <v>1198.8240000000001</v>
      </c>
      <c r="AS22" s="20">
        <v>1288.21</v>
      </c>
      <c r="AT22" s="20">
        <v>260.51</v>
      </c>
      <c r="AU22" s="20">
        <v>198.37000000000003</v>
      </c>
      <c r="AV22" s="20">
        <v>138.62</v>
      </c>
      <c r="AW22" s="20">
        <v>129.06</v>
      </c>
      <c r="AX22" s="228"/>
      <c r="AY22" s="228"/>
      <c r="AZ22" s="228"/>
      <c r="BA22" s="228"/>
      <c r="BB22" s="228"/>
      <c r="BC22" s="228"/>
      <c r="BD22" s="228"/>
      <c r="BE22" s="228"/>
    </row>
    <row r="23" spans="2:63" ht="17.100000000000001" customHeight="1">
      <c r="X23" s="307"/>
      <c r="Y23" s="861" t="s">
        <v>401</v>
      </c>
      <c r="Z23" s="20">
        <v>1099.8214169909909</v>
      </c>
      <c r="AA23" s="20">
        <v>872.14514040212953</v>
      </c>
      <c r="AB23" s="20">
        <v>974.75045103767422</v>
      </c>
      <c r="AC23" s="20">
        <v>1077.3557616732187</v>
      </c>
      <c r="AD23" s="20">
        <v>1077.3557616732187</v>
      </c>
      <c r="AE23" s="20">
        <v>1026.0531063554465</v>
      </c>
      <c r="AF23" s="20">
        <v>1128.6584169909911</v>
      </c>
      <c r="AG23" s="20">
        <v>1431.5295898774773</v>
      </c>
      <c r="AH23" s="20">
        <v>1765.6411504882881</v>
      </c>
      <c r="AI23" s="20">
        <v>1866.5039214054052</v>
      </c>
      <c r="AJ23" s="20">
        <v>2043.6634417423425</v>
      </c>
      <c r="AK23" s="20">
        <v>2250.3246276256755</v>
      </c>
      <c r="AL23" s="20">
        <v>1800.5465510274503</v>
      </c>
      <c r="AM23" s="20">
        <v>1900.5999400514143</v>
      </c>
      <c r="AN23" s="20">
        <v>1869.3420028444439</v>
      </c>
      <c r="AO23" s="20">
        <v>1984.1854535261998</v>
      </c>
      <c r="AP23" s="20">
        <v>1732.7008646805002</v>
      </c>
      <c r="AQ23" s="20">
        <v>1439.8165283311498</v>
      </c>
      <c r="AR23" s="20">
        <v>1196.8787073199999</v>
      </c>
      <c r="AS23" s="20">
        <v>952.47595233213576</v>
      </c>
      <c r="AT23" s="20">
        <v>606.30799821226128</v>
      </c>
      <c r="AU23" s="20">
        <v>703.9059221068336</v>
      </c>
      <c r="AV23" s="20">
        <v>567.35653676959987</v>
      </c>
      <c r="AW23" s="20">
        <v>511.24759453101888</v>
      </c>
      <c r="AX23" s="228"/>
      <c r="AY23" s="228"/>
      <c r="AZ23" s="228"/>
      <c r="BA23" s="228"/>
      <c r="BB23" s="228"/>
      <c r="BC23" s="228"/>
      <c r="BD23" s="228"/>
      <c r="BE23" s="228"/>
    </row>
    <row r="24" spans="2:63" ht="17.100000000000001" customHeight="1" thickBot="1">
      <c r="X24" s="308"/>
      <c r="Y24" s="638" t="s">
        <v>402</v>
      </c>
      <c r="Z24" s="16">
        <v>11001.17</v>
      </c>
      <c r="AA24" s="16">
        <v>8503.8590000000004</v>
      </c>
      <c r="AB24" s="16">
        <v>9504.3130000000001</v>
      </c>
      <c r="AC24" s="16">
        <v>10504.766999999998</v>
      </c>
      <c r="AD24" s="16">
        <v>10504.766999999998</v>
      </c>
      <c r="AE24" s="16">
        <v>10004.539999999999</v>
      </c>
      <c r="AF24" s="16">
        <v>11004.994000000001</v>
      </c>
      <c r="AG24" s="16">
        <v>11777.92</v>
      </c>
      <c r="AH24" s="16">
        <v>10460.074000000001</v>
      </c>
      <c r="AI24" s="16">
        <v>9248.1049999999996</v>
      </c>
      <c r="AJ24" s="16">
        <v>5091.3690000000006</v>
      </c>
      <c r="AK24" s="16">
        <v>3050.0699999999993</v>
      </c>
      <c r="AL24" s="16">
        <v>2225.9710000000009</v>
      </c>
      <c r="AM24" s="16">
        <v>1695.202</v>
      </c>
      <c r="AN24" s="16">
        <v>1446.4439999999995</v>
      </c>
      <c r="AO24" s="16">
        <v>1235.8790000000017</v>
      </c>
      <c r="AP24" s="16">
        <v>942.81099999999992</v>
      </c>
      <c r="AQ24" s="16">
        <v>1013.591700000001</v>
      </c>
      <c r="AR24" s="16">
        <v>922.40697499999942</v>
      </c>
      <c r="AS24" s="16">
        <v>868.06000000000154</v>
      </c>
      <c r="AT24" s="16">
        <v>745.45499999999993</v>
      </c>
      <c r="AU24" s="16">
        <v>652.24500000000023</v>
      </c>
      <c r="AV24" s="16">
        <v>740.67499999999973</v>
      </c>
      <c r="AW24" s="16">
        <v>753.58100000000059</v>
      </c>
      <c r="AX24" s="36"/>
      <c r="AY24" s="36"/>
      <c r="AZ24" s="36"/>
      <c r="BA24" s="36"/>
      <c r="BB24" s="36"/>
      <c r="BC24" s="36"/>
      <c r="BD24" s="36"/>
      <c r="BE24" s="36"/>
    </row>
    <row r="25" spans="2:63" ht="17.100000000000001" customHeight="1" thickTop="1">
      <c r="B25" s="1" t="s">
        <v>77</v>
      </c>
      <c r="X25" s="864" t="s">
        <v>403</v>
      </c>
      <c r="Y25" s="865"/>
      <c r="Z25" s="309">
        <f>Z5+Z14+Z20</f>
        <v>51186.524693787345</v>
      </c>
      <c r="AA25" s="309">
        <f t="shared" ref="AA25:AE25" si="7">AA5+AA14+AA20</f>
        <v>31039.807658284655</v>
      </c>
      <c r="AB25" s="309">
        <f t="shared" si="7"/>
        <v>34459.602219316526</v>
      </c>
      <c r="AC25" s="309">
        <f t="shared" si="7"/>
        <v>36410.546367708332</v>
      </c>
      <c r="AD25" s="309">
        <f t="shared" si="7"/>
        <v>39485.487743473073</v>
      </c>
      <c r="AE25" s="309">
        <f t="shared" si="7"/>
        <v>43165.553695744544</v>
      </c>
      <c r="AF25" s="309">
        <f t="shared" ref="AF25:AR25" si="8">AF5+AF14+AF20</f>
        <v>51492.759513721867</v>
      </c>
      <c r="AG25" s="309">
        <f t="shared" si="8"/>
        <v>52213.634795482882</v>
      </c>
      <c r="AH25" s="309">
        <f t="shared" si="8"/>
        <v>51090.835767362863</v>
      </c>
      <c r="AI25" s="309">
        <f t="shared" si="8"/>
        <v>46441.800931628386</v>
      </c>
      <c r="AJ25" s="309">
        <f t="shared" si="8"/>
        <v>39673.204909605709</v>
      </c>
      <c r="AK25" s="309">
        <f t="shared" si="8"/>
        <v>35572.275259028887</v>
      </c>
      <c r="AL25" s="309">
        <f t="shared" si="8"/>
        <v>30084.036697813113</v>
      </c>
      <c r="AM25" s="309">
        <f t="shared" si="8"/>
        <v>26706.129423904753</v>
      </c>
      <c r="AN25" s="309">
        <f t="shared" si="8"/>
        <v>26194.298325829659</v>
      </c>
      <c r="AO25" s="309">
        <f t="shared" si="8"/>
        <v>23126.797522289977</v>
      </c>
      <c r="AP25" s="309">
        <f t="shared" si="8"/>
        <v>22316.889093761169</v>
      </c>
      <c r="AQ25" s="309">
        <f t="shared" si="8"/>
        <v>23964.338098565022</v>
      </c>
      <c r="AR25" s="309">
        <f t="shared" si="8"/>
        <v>24087.287176396076</v>
      </c>
      <c r="AS25" s="309">
        <f>AS5+AS14+AS20</f>
        <v>23675.163913894714</v>
      </c>
      <c r="AT25" s="309">
        <f>AT5+AT14+AT20</f>
        <v>21663.127098526744</v>
      </c>
      <c r="AU25" s="309">
        <f>AU5+AU14+AU20</f>
        <v>23562.514931281286</v>
      </c>
      <c r="AV25" s="309">
        <f>AV5+AV14+AV20</f>
        <v>25105.736888855965</v>
      </c>
      <c r="AW25" s="309">
        <f>AW5+AW14+AW20</f>
        <v>27269.041295241834</v>
      </c>
      <c r="AX25" s="37"/>
      <c r="AY25" s="37"/>
      <c r="AZ25" s="37"/>
      <c r="BA25" s="37"/>
      <c r="BB25" s="37"/>
      <c r="BC25" s="37"/>
      <c r="BD25" s="37"/>
      <c r="BE25" s="37"/>
      <c r="BI25" s="270"/>
      <c r="BJ25" s="270"/>
      <c r="BK25" s="270"/>
    </row>
    <row r="26" spans="2:63">
      <c r="AF26" s="297"/>
      <c r="BI26" s="271"/>
      <c r="BJ26" s="271"/>
      <c r="BK26" s="271"/>
    </row>
    <row r="27" spans="2:63">
      <c r="X27" s="1" t="s">
        <v>196</v>
      </c>
    </row>
    <row r="28" spans="2:63" ht="39.6">
      <c r="X28" s="324"/>
      <c r="Y28" s="325"/>
      <c r="Z28" s="859" t="s">
        <v>218</v>
      </c>
      <c r="AA28" s="326">
        <v>1990</v>
      </c>
      <c r="AB28" s="326">
        <f t="shared" ref="AB28:AP28" si="9">AA28+1</f>
        <v>1991</v>
      </c>
      <c r="AC28" s="326">
        <f t="shared" si="9"/>
        <v>1992</v>
      </c>
      <c r="AD28" s="326">
        <f t="shared" si="9"/>
        <v>1993</v>
      </c>
      <c r="AE28" s="326">
        <f t="shared" si="9"/>
        <v>1994</v>
      </c>
      <c r="AF28" s="326">
        <v>1995</v>
      </c>
      <c r="AG28" s="326">
        <f t="shared" si="9"/>
        <v>1996</v>
      </c>
      <c r="AH28" s="326">
        <f t="shared" si="9"/>
        <v>1997</v>
      </c>
      <c r="AI28" s="326">
        <f t="shared" si="9"/>
        <v>1998</v>
      </c>
      <c r="AJ28" s="326">
        <f t="shared" si="9"/>
        <v>1999</v>
      </c>
      <c r="AK28" s="326">
        <f t="shared" si="9"/>
        <v>2000</v>
      </c>
      <c r="AL28" s="326">
        <f t="shared" si="9"/>
        <v>2001</v>
      </c>
      <c r="AM28" s="326">
        <f t="shared" si="9"/>
        <v>2002</v>
      </c>
      <c r="AN28" s="326">
        <f t="shared" si="9"/>
        <v>2003</v>
      </c>
      <c r="AO28" s="326">
        <f t="shared" si="9"/>
        <v>2004</v>
      </c>
      <c r="AP28" s="326">
        <f t="shared" si="9"/>
        <v>2005</v>
      </c>
      <c r="AQ28" s="326">
        <f t="shared" ref="AQ28:AW28" si="10">AP28+1</f>
        <v>2006</v>
      </c>
      <c r="AR28" s="326">
        <f t="shared" si="10"/>
        <v>2007</v>
      </c>
      <c r="AS28" s="326">
        <f t="shared" si="10"/>
        <v>2008</v>
      </c>
      <c r="AT28" s="326">
        <f t="shared" si="10"/>
        <v>2009</v>
      </c>
      <c r="AU28" s="326">
        <f t="shared" si="10"/>
        <v>2010</v>
      </c>
      <c r="AV28" s="326">
        <f t="shared" si="10"/>
        <v>2011</v>
      </c>
      <c r="AW28" s="326">
        <f t="shared" si="10"/>
        <v>2012</v>
      </c>
    </row>
    <row r="29" spans="2:63" ht="17.100000000000001" customHeight="1">
      <c r="X29" s="299" t="s">
        <v>74</v>
      </c>
      <c r="Y29" s="860"/>
      <c r="Z29" s="310">
        <f t="shared" ref="Z29:AR29" si="11">Z5/Z$5</f>
        <v>1</v>
      </c>
      <c r="AA29" s="310">
        <f t="shared" ref="AA29:AE29" si="12">AA5/AA$5</f>
        <v>1</v>
      </c>
      <c r="AB29" s="310">
        <f>AB5/AB$5</f>
        <v>1</v>
      </c>
      <c r="AC29" s="310">
        <f>AC5/AC$5</f>
        <v>1</v>
      </c>
      <c r="AD29" s="310">
        <f t="shared" si="12"/>
        <v>1</v>
      </c>
      <c r="AE29" s="310">
        <f t="shared" si="12"/>
        <v>1</v>
      </c>
      <c r="AF29" s="310">
        <f t="shared" si="11"/>
        <v>1</v>
      </c>
      <c r="AG29" s="310">
        <f t="shared" si="11"/>
        <v>1</v>
      </c>
      <c r="AH29" s="310">
        <f t="shared" si="11"/>
        <v>1</v>
      </c>
      <c r="AI29" s="310">
        <f t="shared" si="11"/>
        <v>1</v>
      </c>
      <c r="AJ29" s="310">
        <f t="shared" si="11"/>
        <v>1</v>
      </c>
      <c r="AK29" s="310">
        <f t="shared" si="11"/>
        <v>1</v>
      </c>
      <c r="AL29" s="310">
        <f t="shared" si="11"/>
        <v>1</v>
      </c>
      <c r="AM29" s="310">
        <f t="shared" si="11"/>
        <v>1</v>
      </c>
      <c r="AN29" s="310">
        <f t="shared" si="11"/>
        <v>1</v>
      </c>
      <c r="AO29" s="310">
        <f t="shared" si="11"/>
        <v>1</v>
      </c>
      <c r="AP29" s="310">
        <f t="shared" si="11"/>
        <v>1</v>
      </c>
      <c r="AQ29" s="310">
        <f t="shared" si="11"/>
        <v>1</v>
      </c>
      <c r="AR29" s="310">
        <f t="shared" si="11"/>
        <v>1</v>
      </c>
      <c r="AS29" s="310">
        <f>AS5/AS$5</f>
        <v>1</v>
      </c>
      <c r="AT29" s="310">
        <f>AT5/AT$5</f>
        <v>1</v>
      </c>
      <c r="AU29" s="310">
        <f>AU5/AU$5</f>
        <v>1</v>
      </c>
      <c r="AV29" s="310">
        <f>AV5/AV$5</f>
        <v>1</v>
      </c>
      <c r="AW29" s="310">
        <f>AW5/AW$5</f>
        <v>1</v>
      </c>
      <c r="AX29" s="34"/>
      <c r="AY29" s="34"/>
      <c r="AZ29" s="34"/>
      <c r="BA29" s="34"/>
      <c r="BB29" s="34"/>
      <c r="BC29" s="34"/>
      <c r="BD29" s="34"/>
      <c r="BE29" s="34"/>
      <c r="BI29" s="270"/>
    </row>
    <row r="30" spans="2:63" ht="17.100000000000001" customHeight="1">
      <c r="X30" s="302"/>
      <c r="Y30" s="861" t="s">
        <v>400</v>
      </c>
      <c r="Z30" s="988"/>
      <c r="AA30" s="571">
        <f t="shared" ref="AA30:AE30" si="13">AA6/AA$5</f>
        <v>0</v>
      </c>
      <c r="AB30" s="571">
        <f t="shared" si="13"/>
        <v>0</v>
      </c>
      <c r="AC30" s="571">
        <f t="shared" si="13"/>
        <v>0</v>
      </c>
      <c r="AD30" s="571">
        <f t="shared" si="13"/>
        <v>0</v>
      </c>
      <c r="AE30" s="571">
        <f t="shared" si="13"/>
        <v>0</v>
      </c>
      <c r="AF30" s="571">
        <f t="shared" ref="AF30:AV30" si="14">AF6/AF$5</f>
        <v>0</v>
      </c>
      <c r="AG30" s="571">
        <f t="shared" si="14"/>
        <v>0</v>
      </c>
      <c r="AH30" s="571">
        <f t="shared" si="14"/>
        <v>0</v>
      </c>
      <c r="AI30" s="571">
        <f t="shared" si="14"/>
        <v>0</v>
      </c>
      <c r="AJ30" s="571">
        <f t="shared" si="14"/>
        <v>0</v>
      </c>
      <c r="AK30" s="571">
        <f t="shared" si="14"/>
        <v>0</v>
      </c>
      <c r="AL30" s="571">
        <f t="shared" si="14"/>
        <v>0</v>
      </c>
      <c r="AM30" s="571">
        <f t="shared" si="14"/>
        <v>0</v>
      </c>
      <c r="AN30" s="571">
        <f t="shared" si="14"/>
        <v>0</v>
      </c>
      <c r="AO30" s="571">
        <f t="shared" si="14"/>
        <v>0</v>
      </c>
      <c r="AP30" s="571">
        <f t="shared" si="14"/>
        <v>0</v>
      </c>
      <c r="AQ30" s="571">
        <f t="shared" si="14"/>
        <v>0</v>
      </c>
      <c r="AR30" s="571">
        <f t="shared" si="14"/>
        <v>0</v>
      </c>
      <c r="AS30" s="571">
        <f t="shared" si="14"/>
        <v>0</v>
      </c>
      <c r="AT30" s="571">
        <f t="shared" si="14"/>
        <v>0</v>
      </c>
      <c r="AU30" s="571">
        <f t="shared" si="14"/>
        <v>0</v>
      </c>
      <c r="AV30" s="571">
        <f t="shared" si="14"/>
        <v>4.4495438977643203E-5</v>
      </c>
      <c r="AW30" s="571">
        <f t="shared" ref="AW30:AW37" si="15">AW6/AW$5</f>
        <v>5.1034462708875941E-5</v>
      </c>
      <c r="AX30" s="34"/>
      <c r="AY30" s="34"/>
      <c r="AZ30" s="34"/>
      <c r="BA30" s="34"/>
      <c r="BB30" s="34"/>
      <c r="BC30" s="34"/>
      <c r="BD30" s="34"/>
      <c r="BE30" s="34"/>
      <c r="BI30" s="270"/>
    </row>
    <row r="31" spans="2:63" ht="17.100000000000001" customHeight="1">
      <c r="X31" s="302"/>
      <c r="Y31" s="19" t="s">
        <v>481</v>
      </c>
      <c r="Z31" s="311">
        <f t="shared" ref="Z31:AR31" si="16">Z7/Z$5</f>
        <v>0.84225539772130864</v>
      </c>
      <c r="AA31" s="311">
        <f t="shared" ref="AA31:AE31" si="17">AA7/AA$5</f>
        <v>0.99976615664412805</v>
      </c>
      <c r="AB31" s="311">
        <f t="shared" si="17"/>
        <v>1</v>
      </c>
      <c r="AC31" s="311">
        <f t="shared" si="17"/>
        <v>0.9885693478653933</v>
      </c>
      <c r="AD31" s="311">
        <f t="shared" si="17"/>
        <v>0.92005401269889564</v>
      </c>
      <c r="AE31" s="311">
        <f t="shared" si="17"/>
        <v>0.86409122768925739</v>
      </c>
      <c r="AF31" s="311">
        <f t="shared" si="16"/>
        <v>0.83735740995978303</v>
      </c>
      <c r="AG31" s="311">
        <f t="shared" si="16"/>
        <v>0.78347970018577784</v>
      </c>
      <c r="AH31" s="311">
        <f t="shared" si="16"/>
        <v>0.73826261430950113</v>
      </c>
      <c r="AI31" s="311">
        <f t="shared" si="16"/>
        <v>0.70985926883635653</v>
      </c>
      <c r="AJ31" s="311">
        <f t="shared" si="16"/>
        <v>0.70724279878546192</v>
      </c>
      <c r="AK31" s="311">
        <f t="shared" si="16"/>
        <v>0.65966564442877018</v>
      </c>
      <c r="AL31" s="311">
        <f t="shared" si="16"/>
        <v>0.5774720304684019</v>
      </c>
      <c r="AM31" s="311">
        <f t="shared" si="16"/>
        <v>0.44516821488453173</v>
      </c>
      <c r="AN31" s="311">
        <f t="shared" si="16"/>
        <v>0.3649851732743491</v>
      </c>
      <c r="AO31" s="311">
        <f t="shared" si="16"/>
        <v>9.6460677784043602E-2</v>
      </c>
      <c r="AP31" s="311">
        <f t="shared" si="16"/>
        <v>4.404929075678099E-2</v>
      </c>
      <c r="AQ31" s="311">
        <f t="shared" si="16"/>
        <v>5.5948122709682774E-2</v>
      </c>
      <c r="AR31" s="311">
        <f t="shared" si="16"/>
        <v>1.6387980035397622E-2</v>
      </c>
      <c r="AS31" s="311">
        <f t="shared" ref="AS31:AV37" si="18">AS7/AS$5</f>
        <v>3.0666946777741511E-2</v>
      </c>
      <c r="AT31" s="352">
        <f t="shared" si="18"/>
        <v>2.404119119065302E-3</v>
      </c>
      <c r="AU31" s="352">
        <f t="shared" si="18"/>
        <v>2.3027235180698219E-3</v>
      </c>
      <c r="AV31" s="352">
        <f t="shared" si="18"/>
        <v>6.2929263696952546E-4</v>
      </c>
      <c r="AW31" s="352">
        <f t="shared" si="15"/>
        <v>6.1241355250651127E-4</v>
      </c>
      <c r="AX31" s="34"/>
      <c r="AY31" s="34"/>
      <c r="AZ31" s="34"/>
      <c r="BA31" s="34"/>
      <c r="BB31" s="34"/>
      <c r="BC31" s="34"/>
      <c r="BD31" s="34"/>
      <c r="BE31" s="34"/>
      <c r="BG31" s="270"/>
    </row>
    <row r="32" spans="2:63" ht="17.100000000000001" customHeight="1">
      <c r="X32" s="302"/>
      <c r="Y32" s="298" t="s">
        <v>76</v>
      </c>
      <c r="Z32" s="311">
        <f t="shared" ref="Z32:AR32" si="19">Z8/Z$5</f>
        <v>2.0731253134290358E-2</v>
      </c>
      <c r="AA32" s="311">
        <f t="shared" ref="AA32:AE32" si="20">AA8/AA$5</f>
        <v>1.0302383811457272E-4</v>
      </c>
      <c r="AB32" s="311">
        <f t="shared" si="20"/>
        <v>0</v>
      </c>
      <c r="AC32" s="311">
        <f t="shared" si="20"/>
        <v>2.7690270875776559E-3</v>
      </c>
      <c r="AD32" s="311">
        <f t="shared" si="20"/>
        <v>1.7536672206036736E-2</v>
      </c>
      <c r="AE32" s="311">
        <f t="shared" si="20"/>
        <v>2.5799376881324124E-2</v>
      </c>
      <c r="AF32" s="311">
        <f t="shared" si="19"/>
        <v>2.3697535528455715E-2</v>
      </c>
      <c r="AG32" s="311">
        <f t="shared" si="19"/>
        <v>2.29182920666035E-2</v>
      </c>
      <c r="AH32" s="311">
        <f t="shared" si="19"/>
        <v>1.9230738345278317E-2</v>
      </c>
      <c r="AI32" s="311">
        <f t="shared" si="19"/>
        <v>1.3948729997272848E-2</v>
      </c>
      <c r="AJ32" s="311">
        <f t="shared" si="19"/>
        <v>8.1293417395027316E-3</v>
      </c>
      <c r="AK32" s="311">
        <f t="shared" si="19"/>
        <v>1.3714524277847903E-2</v>
      </c>
      <c r="AL32" s="311">
        <f t="shared" si="19"/>
        <v>2.3306945815109024E-2</v>
      </c>
      <c r="AM32" s="311">
        <f t="shared" si="19"/>
        <v>2.6358015861072566E-2</v>
      </c>
      <c r="AN32" s="311">
        <f t="shared" si="19"/>
        <v>3.1732384920462597E-2</v>
      </c>
      <c r="AO32" s="311">
        <f t="shared" si="19"/>
        <v>4.2818154758411123E-2</v>
      </c>
      <c r="AP32" s="311">
        <f t="shared" si="19"/>
        <v>3.3531158288931134E-2</v>
      </c>
      <c r="AQ32" s="311">
        <f t="shared" si="19"/>
        <v>2.3955527220478383E-2</v>
      </c>
      <c r="AR32" s="311">
        <f t="shared" si="19"/>
        <v>2.1084482024587986E-2</v>
      </c>
      <c r="AS32" s="311">
        <f t="shared" si="18"/>
        <v>1.5218432302849007E-2</v>
      </c>
      <c r="AT32" s="311">
        <f t="shared" si="18"/>
        <v>1.1020934098381834E-2</v>
      </c>
      <c r="AU32" s="352">
        <f t="shared" si="18"/>
        <v>4.7138040639842409E-3</v>
      </c>
      <c r="AV32" s="352">
        <f t="shared" si="18"/>
        <v>4.87264173674624E-3</v>
      </c>
      <c r="AW32" s="352">
        <f t="shared" si="15"/>
        <v>3.4188752085616636E-3</v>
      </c>
      <c r="AX32" s="34"/>
      <c r="AY32" s="34"/>
      <c r="AZ32" s="34"/>
      <c r="BA32" s="34"/>
      <c r="BB32" s="34"/>
      <c r="BC32" s="34"/>
      <c r="BD32" s="34"/>
      <c r="BE32" s="34"/>
      <c r="BG32" s="270"/>
    </row>
    <row r="33" spans="24:60" ht="17.100000000000001" customHeight="1">
      <c r="X33" s="302"/>
      <c r="Y33" s="19" t="s">
        <v>390</v>
      </c>
      <c r="Z33" s="311">
        <f t="shared" ref="Z33:AR33" si="21">Z9/Z$5</f>
        <v>3.9933469179952372E-2</v>
      </c>
      <c r="AA33" s="311">
        <f t="shared" ref="AA33:AE33" si="22">AA9/AA$5</f>
        <v>0</v>
      </c>
      <c r="AB33" s="311">
        <f t="shared" si="22"/>
        <v>0</v>
      </c>
      <c r="AC33" s="311">
        <f t="shared" si="22"/>
        <v>2.7205485169754412E-4</v>
      </c>
      <c r="AD33" s="311">
        <f t="shared" si="22"/>
        <v>4.5285155791254935E-3</v>
      </c>
      <c r="AE33" s="311">
        <f t="shared" si="22"/>
        <v>2.0056685425441669E-2</v>
      </c>
      <c r="AF33" s="311">
        <f t="shared" si="21"/>
        <v>4.1480374123868638E-2</v>
      </c>
      <c r="AG33" s="311">
        <f t="shared" si="21"/>
        <v>6.0629130601115036E-2</v>
      </c>
      <c r="AH33" s="311">
        <f t="shared" si="21"/>
        <v>7.9522745513971843E-2</v>
      </c>
      <c r="AI33" s="311">
        <f t="shared" si="21"/>
        <v>9.9383293367279926E-2</v>
      </c>
      <c r="AJ33" s="311">
        <f t="shared" si="21"/>
        <v>0.11443644769546238</v>
      </c>
      <c r="AK33" s="311">
        <f t="shared" si="21"/>
        <v>0.14300759014994471</v>
      </c>
      <c r="AL33" s="311">
        <f t="shared" si="21"/>
        <v>0.19925896921408889</v>
      </c>
      <c r="AM33" s="311">
        <f t="shared" si="21"/>
        <v>0.28988568383577612</v>
      </c>
      <c r="AN33" s="311">
        <f t="shared" si="21"/>
        <v>0.3572860812817874</v>
      </c>
      <c r="AO33" s="311">
        <f t="shared" si="21"/>
        <v>0.58559563264445569</v>
      </c>
      <c r="AP33" s="311">
        <f t="shared" si="21"/>
        <v>0.72892872427733868</v>
      </c>
      <c r="AQ33" s="311">
        <f t="shared" si="21"/>
        <v>0.79006805459460594</v>
      </c>
      <c r="AR33" s="311">
        <f t="shared" si="21"/>
        <v>0.86183522216910391</v>
      </c>
      <c r="AS33" s="311">
        <f t="shared" si="18"/>
        <v>0.86731429692789108</v>
      </c>
      <c r="AT33" s="311">
        <f t="shared" si="18"/>
        <v>0.91415305861004659</v>
      </c>
      <c r="AU33" s="311">
        <f t="shared" si="18"/>
        <v>0.93612763204027627</v>
      </c>
      <c r="AV33" s="311">
        <f t="shared" si="18"/>
        <v>0.94559365679148122</v>
      </c>
      <c r="AW33" s="311">
        <f t="shared" si="15"/>
        <v>0.95614796470816033</v>
      </c>
      <c r="AX33" s="34"/>
      <c r="AY33" s="34"/>
      <c r="AZ33" s="34"/>
      <c r="BA33" s="34"/>
      <c r="BB33" s="34"/>
      <c r="BC33" s="34"/>
      <c r="BD33" s="34"/>
      <c r="BE33" s="34"/>
    </row>
    <row r="34" spans="24:60" ht="17.100000000000001" customHeight="1">
      <c r="X34" s="302"/>
      <c r="Y34" s="19" t="s">
        <v>391</v>
      </c>
      <c r="Z34" s="311">
        <f t="shared" ref="Z34:AR34" si="23">Z10/Z$5</f>
        <v>2.2351296647256932E-2</v>
      </c>
      <c r="AA34" s="311">
        <f t="shared" ref="AA34:AE34" si="24">AA10/AA$5</f>
        <v>9.6939175338125327E-5</v>
      </c>
      <c r="AB34" s="311">
        <f t="shared" si="24"/>
        <v>0</v>
      </c>
      <c r="AC34" s="311">
        <f t="shared" si="24"/>
        <v>2.6054863347276108E-3</v>
      </c>
      <c r="AD34" s="311">
        <f t="shared" si="24"/>
        <v>1.650094359654574E-2</v>
      </c>
      <c r="AE34" s="311">
        <f t="shared" si="24"/>
        <v>2.4275646926798913E-2</v>
      </c>
      <c r="AF34" s="311">
        <f t="shared" si="23"/>
        <v>2.2297941852250609E-2</v>
      </c>
      <c r="AG34" s="311">
        <f t="shared" si="23"/>
        <v>2.0662913823354178E-2</v>
      </c>
      <c r="AH34" s="311">
        <f t="shared" si="23"/>
        <v>2.1384456448839229E-2</v>
      </c>
      <c r="AI34" s="311">
        <f t="shared" si="23"/>
        <v>2.1090895084272053E-2</v>
      </c>
      <c r="AJ34" s="311">
        <f t="shared" si="23"/>
        <v>2.0737963117913958E-2</v>
      </c>
      <c r="AK34" s="311">
        <f t="shared" si="23"/>
        <v>2.342020479748684E-2</v>
      </c>
      <c r="AL34" s="311">
        <f t="shared" si="23"/>
        <v>2.5385210540146405E-2</v>
      </c>
      <c r="AM34" s="311">
        <f t="shared" si="23"/>
        <v>3.2619086216683177E-2</v>
      </c>
      <c r="AN34" s="311">
        <f t="shared" si="23"/>
        <v>4.830477737760136E-2</v>
      </c>
      <c r="AO34" s="311">
        <f t="shared" si="23"/>
        <v>5.7104598054440153E-2</v>
      </c>
      <c r="AP34" s="311">
        <f t="shared" si="23"/>
        <v>3.0071921812661006E-2</v>
      </c>
      <c r="AQ34" s="311">
        <f t="shared" si="23"/>
        <v>2.6420223614205391E-2</v>
      </c>
      <c r="AR34" s="311">
        <f t="shared" si="23"/>
        <v>2.3844804642902021E-2</v>
      </c>
      <c r="AS34" s="311">
        <f t="shared" si="18"/>
        <v>1.8718818802074474E-2</v>
      </c>
      <c r="AT34" s="311">
        <f t="shared" si="18"/>
        <v>1.7537106181769981E-2</v>
      </c>
      <c r="AU34" s="311">
        <f t="shared" si="18"/>
        <v>1.5907270920197149E-2</v>
      </c>
      <c r="AV34" s="311">
        <f t="shared" si="18"/>
        <v>1.4409530088345628E-2</v>
      </c>
      <c r="AW34" s="352">
        <f t="shared" si="15"/>
        <v>1.2844523689445596E-2</v>
      </c>
      <c r="AX34" s="34"/>
      <c r="AY34" s="34"/>
      <c r="AZ34" s="34"/>
      <c r="BA34" s="34"/>
      <c r="BB34" s="34"/>
      <c r="BC34" s="34"/>
      <c r="BD34" s="34"/>
      <c r="BE34" s="34"/>
      <c r="BG34" s="270"/>
    </row>
    <row r="35" spans="24:60" ht="17.100000000000001" customHeight="1">
      <c r="X35" s="302"/>
      <c r="Y35" s="861" t="s">
        <v>392</v>
      </c>
      <c r="Z35" s="764" t="s">
        <v>72</v>
      </c>
      <c r="AA35" s="764" t="s">
        <v>72</v>
      </c>
      <c r="AB35" s="764" t="s">
        <v>72</v>
      </c>
      <c r="AC35" s="764" t="s">
        <v>72</v>
      </c>
      <c r="AD35" s="764" t="s">
        <v>72</v>
      </c>
      <c r="AE35" s="764" t="s">
        <v>72</v>
      </c>
      <c r="AF35" s="764" t="s">
        <v>72</v>
      </c>
      <c r="AG35" s="571">
        <f t="shared" ref="AG35:AR35" si="25">AG11/AG$5</f>
        <v>9.9443275964825779E-6</v>
      </c>
      <c r="AH35" s="571">
        <f t="shared" si="25"/>
        <v>2.7032956030721543E-5</v>
      </c>
      <c r="AI35" s="571">
        <f t="shared" si="25"/>
        <v>7.5334471432027605E-5</v>
      </c>
      <c r="AJ35" s="571">
        <f t="shared" si="25"/>
        <v>1.5228217757326098E-4</v>
      </c>
      <c r="AK35" s="571">
        <f t="shared" si="25"/>
        <v>1.9836748251353268E-4</v>
      </c>
      <c r="AL35" s="571">
        <f t="shared" si="25"/>
        <v>2.6694223834975122E-4</v>
      </c>
      <c r="AM35" s="571">
        <f t="shared" si="25"/>
        <v>3.5229780881834542E-4</v>
      </c>
      <c r="AN35" s="571">
        <f t="shared" si="25"/>
        <v>3.8310627226709117E-4</v>
      </c>
      <c r="AO35" s="571">
        <f t="shared" si="25"/>
        <v>5.3509664790063027E-4</v>
      </c>
      <c r="AP35" s="571">
        <f t="shared" si="25"/>
        <v>5.6320596278764236E-4</v>
      </c>
      <c r="AQ35" s="571">
        <f t="shared" si="25"/>
        <v>5.1346949711210562E-4</v>
      </c>
      <c r="AR35" s="571">
        <f t="shared" si="25"/>
        <v>4.6976017505194598E-4</v>
      </c>
      <c r="AS35" s="571">
        <f t="shared" si="18"/>
        <v>4.1501393322182213E-4</v>
      </c>
      <c r="AT35" s="571">
        <f t="shared" si="18"/>
        <v>3.9559896817010966E-4</v>
      </c>
      <c r="AU35" s="571">
        <f t="shared" si="18"/>
        <v>3.6734852706176552E-4</v>
      </c>
      <c r="AV35" s="571">
        <f t="shared" si="18"/>
        <v>3.3359596132334087E-4</v>
      </c>
      <c r="AW35" s="571">
        <f t="shared" si="15"/>
        <v>3.0560390972205007E-4</v>
      </c>
      <c r="AX35" s="228"/>
      <c r="AY35" s="228"/>
      <c r="AZ35" s="228"/>
      <c r="BA35" s="228"/>
      <c r="BB35" s="228"/>
      <c r="BC35" s="228"/>
      <c r="BD35" s="228"/>
      <c r="BE35" s="228"/>
      <c r="BG35" s="270"/>
    </row>
    <row r="36" spans="24:60" ht="17.100000000000001" customHeight="1">
      <c r="X36" s="302"/>
      <c r="Y36" s="861" t="s">
        <v>393</v>
      </c>
      <c r="Z36" s="312">
        <f t="shared" ref="Z36:AR36" si="26">Z12/Z$5</f>
        <v>6.7534797068146177E-2</v>
      </c>
      <c r="AA36" s="312">
        <f t="shared" ref="AA36:AE36" si="27">AA12/AA$5</f>
        <v>0</v>
      </c>
      <c r="AB36" s="312">
        <f t="shared" si="27"/>
        <v>0</v>
      </c>
      <c r="AC36" s="312">
        <f t="shared" si="27"/>
        <v>4.8734636817000868E-3</v>
      </c>
      <c r="AD36" s="312">
        <f t="shared" si="27"/>
        <v>3.5612759001753355E-2</v>
      </c>
      <c r="AE36" s="312">
        <f t="shared" si="27"/>
        <v>5.7292699274211115E-2</v>
      </c>
      <c r="AF36" s="312">
        <f t="shared" si="26"/>
        <v>6.7373584709407838E-2</v>
      </c>
      <c r="AG36" s="312">
        <f t="shared" si="26"/>
        <v>0.10465334829938393</v>
      </c>
      <c r="AH36" s="312">
        <f t="shared" si="26"/>
        <v>0.13300678761252782</v>
      </c>
      <c r="AI36" s="312">
        <f t="shared" si="26"/>
        <v>0.14738853126669227</v>
      </c>
      <c r="AJ36" s="312">
        <f t="shared" si="26"/>
        <v>0.14097902096951698</v>
      </c>
      <c r="AK36" s="312">
        <f t="shared" si="26"/>
        <v>0.15075987574200364</v>
      </c>
      <c r="AL36" s="312">
        <f t="shared" si="26"/>
        <v>0.16597926408198332</v>
      </c>
      <c r="AM36" s="312">
        <f t="shared" si="26"/>
        <v>0.19595471256212887</v>
      </c>
      <c r="AN36" s="312">
        <f t="shared" si="26"/>
        <v>0.18800121547553036</v>
      </c>
      <c r="AO36" s="312">
        <f t="shared" si="26"/>
        <v>0.20370004739686481</v>
      </c>
      <c r="AP36" s="312">
        <f t="shared" si="26"/>
        <v>0.14944433987113651</v>
      </c>
      <c r="AQ36" s="312">
        <f t="shared" si="26"/>
        <v>9.0014602535297097E-2</v>
      </c>
      <c r="AR36" s="312">
        <f t="shared" si="26"/>
        <v>6.3991040725233081E-2</v>
      </c>
      <c r="AS36" s="312">
        <f t="shared" si="18"/>
        <v>5.8144510174036795E-2</v>
      </c>
      <c r="AT36" s="312">
        <f t="shared" si="18"/>
        <v>4.8907325216279433E-2</v>
      </c>
      <c r="AU36" s="312">
        <f t="shared" si="18"/>
        <v>3.4994290303309229E-2</v>
      </c>
      <c r="AV36" s="312">
        <f t="shared" si="18"/>
        <v>2.9764123742141685E-2</v>
      </c>
      <c r="AW36" s="570">
        <f t="shared" si="15"/>
        <v>2.3312956947804043E-2</v>
      </c>
      <c r="AX36" s="228"/>
      <c r="AY36" s="228"/>
      <c r="AZ36" s="228"/>
      <c r="BA36" s="228"/>
      <c r="BB36" s="228"/>
      <c r="BC36" s="228"/>
      <c r="BD36" s="228"/>
      <c r="BE36" s="228"/>
      <c r="BG36" s="270"/>
    </row>
    <row r="37" spans="24:60" ht="17.100000000000001" customHeight="1" thickBot="1">
      <c r="X37" s="566"/>
      <c r="Y37" s="638" t="s">
        <v>394</v>
      </c>
      <c r="Z37" s="313">
        <f t="shared" ref="Z37:AR37" si="28">Z13/Z$5</f>
        <v>7.1937862490457491E-3</v>
      </c>
      <c r="AA37" s="313">
        <f t="shared" ref="AA37:AE37" si="29">AA13/AA$5</f>
        <v>3.3880342419228986E-5</v>
      </c>
      <c r="AB37" s="313">
        <f t="shared" si="29"/>
        <v>0</v>
      </c>
      <c r="AC37" s="313">
        <f t="shared" si="29"/>
        <v>9.1062017890382915E-4</v>
      </c>
      <c r="AD37" s="313">
        <f t="shared" si="29"/>
        <v>5.7670969176429653E-3</v>
      </c>
      <c r="AE37" s="313">
        <f t="shared" si="29"/>
        <v>8.4843638029668891E-3</v>
      </c>
      <c r="AF37" s="313">
        <f t="shared" si="28"/>
        <v>7.7931538262342864E-3</v>
      </c>
      <c r="AG37" s="313">
        <f t="shared" si="28"/>
        <v>7.6466706961690525E-3</v>
      </c>
      <c r="AH37" s="313">
        <f t="shared" si="28"/>
        <v>8.5656248138508209E-3</v>
      </c>
      <c r="AI37" s="313">
        <f t="shared" si="28"/>
        <v>8.2539469766943329E-3</v>
      </c>
      <c r="AJ37" s="313">
        <f t="shared" si="28"/>
        <v>8.3221455145686893E-3</v>
      </c>
      <c r="AK37" s="313">
        <f t="shared" si="28"/>
        <v>9.2337931214332165E-3</v>
      </c>
      <c r="AL37" s="313">
        <f t="shared" si="28"/>
        <v>8.3306376419207944E-3</v>
      </c>
      <c r="AM37" s="313">
        <f t="shared" si="28"/>
        <v>9.6619888309891298E-3</v>
      </c>
      <c r="AN37" s="313">
        <f t="shared" si="28"/>
        <v>9.3072613980020452E-3</v>
      </c>
      <c r="AO37" s="313">
        <f t="shared" si="28"/>
        <v>1.3785792713883936E-2</v>
      </c>
      <c r="AP37" s="313">
        <f t="shared" si="28"/>
        <v>1.341135903036406E-2</v>
      </c>
      <c r="AQ37" s="313">
        <f t="shared" si="28"/>
        <v>1.3079999828618405E-2</v>
      </c>
      <c r="AR37" s="313">
        <f t="shared" si="28"/>
        <v>1.2386710227723433E-2</v>
      </c>
      <c r="AS37" s="313">
        <f t="shared" si="18"/>
        <v>9.5219810821852453E-3</v>
      </c>
      <c r="AT37" s="313">
        <f t="shared" si="18"/>
        <v>5.5818578062868151E-3</v>
      </c>
      <c r="AU37" s="313">
        <f t="shared" si="18"/>
        <v>5.5869306271016262E-3</v>
      </c>
      <c r="AV37" s="353">
        <f t="shared" si="18"/>
        <v>4.352663604014464E-3</v>
      </c>
      <c r="AW37" s="353">
        <f t="shared" si="15"/>
        <v>3.3066275210910045E-3</v>
      </c>
      <c r="AX37" s="228"/>
      <c r="AY37" s="228"/>
      <c r="AZ37" s="228"/>
      <c r="BA37" s="228"/>
      <c r="BB37" s="228"/>
      <c r="BC37" s="228"/>
      <c r="BD37" s="228"/>
      <c r="BE37" s="228"/>
      <c r="BG37" s="270"/>
      <c r="BH37" s="270"/>
    </row>
    <row r="38" spans="24:60" ht="17.100000000000001" customHeight="1" thickTop="1">
      <c r="X38" s="305" t="s">
        <v>75</v>
      </c>
      <c r="Y38" s="866"/>
      <c r="Z38" s="565">
        <f>Z14/Z$14</f>
        <v>1</v>
      </c>
      <c r="AA38" s="565">
        <f t="shared" ref="AA38:AE38" si="30">AA14/AA$14</f>
        <v>1</v>
      </c>
      <c r="AB38" s="565">
        <f t="shared" si="30"/>
        <v>1</v>
      </c>
      <c r="AC38" s="565">
        <f t="shared" si="30"/>
        <v>1</v>
      </c>
      <c r="AD38" s="565">
        <f t="shared" si="30"/>
        <v>1</v>
      </c>
      <c r="AE38" s="565">
        <f t="shared" si="30"/>
        <v>1</v>
      </c>
      <c r="AF38" s="565">
        <f t="shared" ref="AF38:AR38" si="31">AF14/AF$14</f>
        <v>1</v>
      </c>
      <c r="AG38" s="565">
        <f t="shared" si="31"/>
        <v>1</v>
      </c>
      <c r="AH38" s="565">
        <f t="shared" si="31"/>
        <v>1</v>
      </c>
      <c r="AI38" s="565">
        <f t="shared" si="31"/>
        <v>1</v>
      </c>
      <c r="AJ38" s="565">
        <f t="shared" si="31"/>
        <v>1</v>
      </c>
      <c r="AK38" s="565">
        <f t="shared" si="31"/>
        <v>1</v>
      </c>
      <c r="AL38" s="565">
        <f t="shared" si="31"/>
        <v>1</v>
      </c>
      <c r="AM38" s="565">
        <f t="shared" si="31"/>
        <v>1</v>
      </c>
      <c r="AN38" s="565">
        <f t="shared" si="31"/>
        <v>1</v>
      </c>
      <c r="AO38" s="565">
        <f t="shared" si="31"/>
        <v>1</v>
      </c>
      <c r="AP38" s="565">
        <f t="shared" si="31"/>
        <v>1</v>
      </c>
      <c r="AQ38" s="565">
        <f t="shared" si="31"/>
        <v>1</v>
      </c>
      <c r="AR38" s="565">
        <f t="shared" si="31"/>
        <v>1</v>
      </c>
      <c r="AS38" s="565">
        <f t="shared" ref="AS38:AW43" si="32">AS14/AS$14</f>
        <v>1</v>
      </c>
      <c r="AT38" s="565">
        <f t="shared" si="32"/>
        <v>1</v>
      </c>
      <c r="AU38" s="565">
        <f t="shared" si="32"/>
        <v>1</v>
      </c>
      <c r="AV38" s="565">
        <f t="shared" si="32"/>
        <v>1</v>
      </c>
      <c r="AW38" s="565">
        <f t="shared" si="32"/>
        <v>1</v>
      </c>
      <c r="AX38" s="228"/>
      <c r="AY38" s="228"/>
      <c r="AZ38" s="228"/>
      <c r="BA38" s="228"/>
      <c r="BB38" s="228"/>
      <c r="BC38" s="228"/>
      <c r="BD38" s="228"/>
      <c r="BE38" s="228"/>
      <c r="BG38" s="270"/>
      <c r="BH38" s="270"/>
    </row>
    <row r="39" spans="24:60" ht="17.100000000000001" customHeight="1">
      <c r="X39" s="305"/>
      <c r="Y39" s="19" t="s">
        <v>395</v>
      </c>
      <c r="Z39" s="570">
        <f t="shared" ref="Z39:AR39" si="33">Z15/Z$14</f>
        <v>4.9642274963520661E-3</v>
      </c>
      <c r="AA39" s="570">
        <f t="shared" ref="AA39:AE39" si="34">AA15/AA$14</f>
        <v>2.5992408591865745E-2</v>
      </c>
      <c r="AB39" s="570">
        <f t="shared" si="34"/>
        <v>1.8974926892682344E-2</v>
      </c>
      <c r="AC39" s="570">
        <f t="shared" si="34"/>
        <v>1.2517687333644344E-2</v>
      </c>
      <c r="AD39" s="570">
        <f t="shared" si="34"/>
        <v>8.0184610699339416E-3</v>
      </c>
      <c r="AE39" s="570">
        <f t="shared" si="34"/>
        <v>6.509766645848453E-3</v>
      </c>
      <c r="AF39" s="570">
        <f t="shared" si="33"/>
        <v>4.8864755431145364E-3</v>
      </c>
      <c r="AG39" s="570">
        <f t="shared" si="33"/>
        <v>4.4596640232168342E-3</v>
      </c>
      <c r="AH39" s="570">
        <f t="shared" si="33"/>
        <v>3.6715480451342021E-3</v>
      </c>
      <c r="AI39" s="570">
        <f t="shared" si="33"/>
        <v>3.6859602506170877E-3</v>
      </c>
      <c r="AJ39" s="570">
        <f t="shared" si="33"/>
        <v>2.7924897922024876E-3</v>
      </c>
      <c r="AK39" s="570">
        <f t="shared" si="33"/>
        <v>1.8558130836310704E-3</v>
      </c>
      <c r="AL39" s="570">
        <f t="shared" si="33"/>
        <v>1.9774330327251947E-3</v>
      </c>
      <c r="AM39" s="570">
        <f t="shared" si="33"/>
        <v>1.9956606126329147E-3</v>
      </c>
      <c r="AN39" s="570">
        <f t="shared" si="33"/>
        <v>2.1182142574138825E-3</v>
      </c>
      <c r="AO39" s="570">
        <f t="shared" si="33"/>
        <v>1.9793982463642283E-3</v>
      </c>
      <c r="AP39" s="570">
        <f t="shared" si="33"/>
        <v>2.1172629935718701E-3</v>
      </c>
      <c r="AQ39" s="570">
        <f t="shared" si="33"/>
        <v>2.0274200178696405E-3</v>
      </c>
      <c r="AR39" s="570">
        <f t="shared" si="33"/>
        <v>2.2953870138749067E-3</v>
      </c>
      <c r="AS39" s="570">
        <f t="shared" si="32"/>
        <v>3.1786340682385065E-3</v>
      </c>
      <c r="AT39" s="570">
        <f t="shared" si="32"/>
        <v>3.3757230299472718E-3</v>
      </c>
      <c r="AU39" s="570">
        <f t="shared" si="32"/>
        <v>3.0451016935258675E-3</v>
      </c>
      <c r="AV39" s="570">
        <f t="shared" si="32"/>
        <v>3.4341614035157462E-3</v>
      </c>
      <c r="AW39" s="570">
        <f t="shared" si="32"/>
        <v>3.2685324479351904E-3</v>
      </c>
      <c r="AX39" s="34"/>
      <c r="AY39" s="34"/>
      <c r="AZ39" s="34"/>
      <c r="BA39" s="34"/>
      <c r="BB39" s="34"/>
      <c r="BC39" s="34"/>
      <c r="BD39" s="34"/>
      <c r="BE39" s="34"/>
    </row>
    <row r="40" spans="24:60" ht="17.100000000000001" customHeight="1">
      <c r="X40" s="305"/>
      <c r="Y40" s="19" t="s">
        <v>396</v>
      </c>
      <c r="Z40" s="312">
        <f t="shared" ref="Z40:AR40" si="35">Z16/Z$14</f>
        <v>5.4311104620280867E-2</v>
      </c>
      <c r="AA40" s="312">
        <f t="shared" ref="AA40:AE40" si="36">AA16/AA$14</f>
        <v>5.2320291989988353E-2</v>
      </c>
      <c r="AB40" s="312">
        <f t="shared" si="36"/>
        <v>5.2697246640829282E-2</v>
      </c>
      <c r="AC40" s="312">
        <f t="shared" si="36"/>
        <v>5.3044107037153058E-2</v>
      </c>
      <c r="AD40" s="312">
        <f t="shared" si="36"/>
        <v>5.3285789785750555E-2</v>
      </c>
      <c r="AE40" s="312">
        <f t="shared" si="36"/>
        <v>5.3366831590237619E-2</v>
      </c>
      <c r="AF40" s="312">
        <f t="shared" si="35"/>
        <v>5.345402912876708E-2</v>
      </c>
      <c r="AG40" s="312">
        <f t="shared" si="35"/>
        <v>6.8223251613589844E-2</v>
      </c>
      <c r="AH40" s="312">
        <f t="shared" si="35"/>
        <v>8.7523736876581076E-2</v>
      </c>
      <c r="AI40" s="312">
        <f t="shared" si="35"/>
        <v>0.10368063771625184</v>
      </c>
      <c r="AJ40" s="312">
        <f t="shared" si="35"/>
        <v>0.12186233459376138</v>
      </c>
      <c r="AK40" s="312">
        <f t="shared" si="35"/>
        <v>0.14180848967484788</v>
      </c>
      <c r="AL40" s="312">
        <f t="shared" si="35"/>
        <v>0.13611509081832049</v>
      </c>
      <c r="AM40" s="312">
        <f t="shared" si="35"/>
        <v>0.13585877858322834</v>
      </c>
      <c r="AN40" s="312">
        <f t="shared" si="35"/>
        <v>0.13450898083510068</v>
      </c>
      <c r="AO40" s="312">
        <f t="shared" si="35"/>
        <v>0.11591209833044705</v>
      </c>
      <c r="AP40" s="312">
        <f t="shared" si="35"/>
        <v>0.11979980565879793</v>
      </c>
      <c r="AQ40" s="312">
        <f t="shared" si="35"/>
        <v>0.12024484142177724</v>
      </c>
      <c r="AR40" s="312">
        <f t="shared" si="35"/>
        <v>0.12233613229969241</v>
      </c>
      <c r="AS40" s="312">
        <f t="shared" si="32"/>
        <v>0.11349783603671235</v>
      </c>
      <c r="AT40" s="312">
        <f t="shared" si="32"/>
        <v>0.12234212690572957</v>
      </c>
      <c r="AU40" s="312">
        <f t="shared" si="32"/>
        <v>5.8744573133573681E-2</v>
      </c>
      <c r="AV40" s="312">
        <f t="shared" si="32"/>
        <v>5.6990052412694732E-2</v>
      </c>
      <c r="AW40" s="312">
        <f t="shared" si="32"/>
        <v>4.4288662011656134E-2</v>
      </c>
      <c r="AX40" s="34"/>
      <c r="AY40" s="34"/>
      <c r="AZ40" s="34"/>
      <c r="BA40" s="34"/>
      <c r="BB40" s="34"/>
      <c r="BC40" s="34"/>
      <c r="BD40" s="34"/>
      <c r="BE40" s="34"/>
    </row>
    <row r="41" spans="24:60" ht="17.100000000000001" customHeight="1">
      <c r="X41" s="305"/>
      <c r="Y41" s="19" t="s">
        <v>397</v>
      </c>
      <c r="Z41" s="312">
        <f t="shared" ref="Z41:AR41" si="37">Z17/Z$14</f>
        <v>0.73729540466360177</v>
      </c>
      <c r="AA41" s="312">
        <f t="shared" ref="AA41:AE41" si="38">AA17/AA$14</f>
        <v>0.70603941414319626</v>
      </c>
      <c r="AB41" s="312">
        <f t="shared" si="38"/>
        <v>0.71112625197829893</v>
      </c>
      <c r="AC41" s="312">
        <f t="shared" si="38"/>
        <v>0.7158069810357125</v>
      </c>
      <c r="AD41" s="312">
        <f t="shared" si="38"/>
        <v>0.71906838382492011</v>
      </c>
      <c r="AE41" s="312">
        <f t="shared" si="38"/>
        <v>0.7201620074647137</v>
      </c>
      <c r="AF41" s="312">
        <f t="shared" si="37"/>
        <v>0.72133870003802436</v>
      </c>
      <c r="AG41" s="312">
        <f t="shared" si="37"/>
        <v>0.67880922076616168</v>
      </c>
      <c r="AH41" s="312">
        <f t="shared" si="37"/>
        <v>0.61910646049216267</v>
      </c>
      <c r="AI41" s="312">
        <f t="shared" si="37"/>
        <v>0.535788973949336</v>
      </c>
      <c r="AJ41" s="312">
        <f t="shared" si="37"/>
        <v>0.39131627888102716</v>
      </c>
      <c r="AK41" s="312">
        <f t="shared" si="37"/>
        <v>0.26812018212355115</v>
      </c>
      <c r="AL41" s="312">
        <f t="shared" si="37"/>
        <v>0.31957270038465346</v>
      </c>
      <c r="AM41" s="312">
        <f t="shared" si="37"/>
        <v>0.27561413971717674</v>
      </c>
      <c r="AN41" s="312">
        <f t="shared" si="37"/>
        <v>0.25958159179222412</v>
      </c>
      <c r="AO41" s="312">
        <f t="shared" si="37"/>
        <v>0.26998481034722671</v>
      </c>
      <c r="AP41" s="312">
        <f t="shared" si="37"/>
        <v>0.3258151477433463</v>
      </c>
      <c r="AQ41" s="312">
        <f t="shared" si="37"/>
        <v>0.3094863764568121</v>
      </c>
      <c r="AR41" s="312">
        <f t="shared" si="37"/>
        <v>0.29939776289656422</v>
      </c>
      <c r="AS41" s="312">
        <f t="shared" si="32"/>
        <v>0.28564407496799549</v>
      </c>
      <c r="AT41" s="312">
        <f t="shared" si="32"/>
        <v>0.348233162704495</v>
      </c>
      <c r="AU41" s="312">
        <f t="shared" si="32"/>
        <v>0.40366816705916136</v>
      </c>
      <c r="AV41" s="312">
        <f t="shared" si="32"/>
        <v>0.42575491374898666</v>
      </c>
      <c r="AW41" s="312">
        <f t="shared" si="32"/>
        <v>0.45915271452883327</v>
      </c>
      <c r="AX41" s="34"/>
      <c r="AY41" s="34"/>
      <c r="AZ41" s="34"/>
      <c r="BA41" s="34"/>
      <c r="BB41" s="34"/>
      <c r="BC41" s="34"/>
      <c r="BD41" s="34"/>
      <c r="BE41" s="34"/>
    </row>
    <row r="42" spans="24:60" ht="17.100000000000001" customHeight="1">
      <c r="X42" s="500"/>
      <c r="Y42" s="19" t="s">
        <v>398</v>
      </c>
      <c r="Z42" s="312">
        <f t="shared" ref="Z42:AR42" si="39">Z18/Z$14</f>
        <v>0.20342926321976523</v>
      </c>
      <c r="AA42" s="312">
        <f t="shared" ref="AA42:AE42" si="40">AA18/AA$14</f>
        <v>0.21564788527494955</v>
      </c>
      <c r="AB42" s="312">
        <f t="shared" si="40"/>
        <v>0.21720157448818944</v>
      </c>
      <c r="AC42" s="312">
        <f t="shared" si="40"/>
        <v>0.2186312245934901</v>
      </c>
      <c r="AD42" s="312">
        <f t="shared" si="40"/>
        <v>0.2196273653193955</v>
      </c>
      <c r="AE42" s="312">
        <f t="shared" si="40"/>
        <v>0.21996139429920028</v>
      </c>
      <c r="AF42" s="312">
        <f t="shared" si="39"/>
        <v>0.22032079529009413</v>
      </c>
      <c r="AG42" s="312">
        <f t="shared" si="39"/>
        <v>0.2485078635970317</v>
      </c>
      <c r="AH42" s="312">
        <f t="shared" si="39"/>
        <v>0.28969825458612192</v>
      </c>
      <c r="AI42" s="312">
        <f t="shared" si="39"/>
        <v>0.35684442808379518</v>
      </c>
      <c r="AJ42" s="312">
        <f t="shared" si="39"/>
        <v>0.48402889673300892</v>
      </c>
      <c r="AK42" s="312">
        <f t="shared" si="39"/>
        <v>0.58821551511796988</v>
      </c>
      <c r="AL42" s="312">
        <f t="shared" si="39"/>
        <v>0.54233477576430078</v>
      </c>
      <c r="AM42" s="312">
        <f t="shared" si="39"/>
        <v>0.58652723108106364</v>
      </c>
      <c r="AN42" s="312">
        <f t="shared" si="39"/>
        <v>0.60378045647806322</v>
      </c>
      <c r="AO42" s="312">
        <f t="shared" si="39"/>
        <v>0.6121057048724996</v>
      </c>
      <c r="AP42" s="312">
        <f t="shared" si="39"/>
        <v>0.55223490466781189</v>
      </c>
      <c r="AQ42" s="312">
        <f t="shared" si="39"/>
        <v>0.56817239328125313</v>
      </c>
      <c r="AR42" s="312">
        <f t="shared" si="39"/>
        <v>0.57579824323571949</v>
      </c>
      <c r="AS42" s="312">
        <f t="shared" si="32"/>
        <v>0.59728019889650341</v>
      </c>
      <c r="AT42" s="312">
        <f t="shared" si="32"/>
        <v>0.52528590882696302</v>
      </c>
      <c r="AU42" s="312">
        <f t="shared" si="32"/>
        <v>0.53352958222665048</v>
      </c>
      <c r="AV42" s="312">
        <f t="shared" si="32"/>
        <v>0.51225521579578537</v>
      </c>
      <c r="AW42" s="312">
        <f t="shared" si="32"/>
        <v>0.49329009101157539</v>
      </c>
      <c r="AX42" s="34"/>
      <c r="AY42" s="34"/>
      <c r="AZ42" s="34"/>
      <c r="BA42" s="34"/>
      <c r="BB42" s="34"/>
      <c r="BC42" s="34"/>
      <c r="BD42" s="34"/>
      <c r="BE42" s="34"/>
    </row>
    <row r="43" spans="24:60" ht="17.100000000000001" customHeight="1" thickBot="1">
      <c r="X43" s="568"/>
      <c r="Y43" s="351" t="s">
        <v>399</v>
      </c>
      <c r="Z43" s="766" t="s">
        <v>147</v>
      </c>
      <c r="AA43" s="766" t="s">
        <v>147</v>
      </c>
      <c r="AB43" s="766" t="s">
        <v>147</v>
      </c>
      <c r="AC43" s="766" t="s">
        <v>147</v>
      </c>
      <c r="AD43" s="766" t="s">
        <v>147</v>
      </c>
      <c r="AE43" s="766" t="s">
        <v>147</v>
      </c>
      <c r="AF43" s="766" t="s">
        <v>147</v>
      </c>
      <c r="AG43" s="766" t="s">
        <v>147</v>
      </c>
      <c r="AH43" s="766" t="s">
        <v>147</v>
      </c>
      <c r="AI43" s="766" t="s">
        <v>147</v>
      </c>
      <c r="AJ43" s="766" t="s">
        <v>147</v>
      </c>
      <c r="AK43" s="766" t="s">
        <v>147</v>
      </c>
      <c r="AL43" s="766" t="s">
        <v>147</v>
      </c>
      <c r="AM43" s="313">
        <f t="shared" ref="AM43:AR43" si="41">AM19/AM$14</f>
        <v>4.1900058982615271E-6</v>
      </c>
      <c r="AN43" s="313">
        <f t="shared" si="41"/>
        <v>1.0756637198061805E-5</v>
      </c>
      <c r="AO43" s="313">
        <f t="shared" si="41"/>
        <v>1.7988203462514182E-5</v>
      </c>
      <c r="AP43" s="313">
        <f t="shared" si="41"/>
        <v>3.2878936471970322E-5</v>
      </c>
      <c r="AQ43" s="569">
        <f t="shared" si="41"/>
        <v>6.896882228778396E-5</v>
      </c>
      <c r="AR43" s="569">
        <f t="shared" si="41"/>
        <v>1.7247455414907032E-4</v>
      </c>
      <c r="AS43" s="353">
        <f t="shared" si="32"/>
        <v>3.9925603055016316E-4</v>
      </c>
      <c r="AT43" s="353">
        <f t="shared" si="32"/>
        <v>7.6307853286514268E-4</v>
      </c>
      <c r="AU43" s="353">
        <f t="shared" si="32"/>
        <v>1.0125758870885868E-3</v>
      </c>
      <c r="AV43" s="353">
        <f t="shared" si="32"/>
        <v>1.565656639017388E-3</v>
      </c>
      <c r="AW43" s="353">
        <f t="shared" si="32"/>
        <v>0</v>
      </c>
      <c r="AX43" s="34"/>
      <c r="AY43" s="34"/>
      <c r="AZ43" s="34"/>
      <c r="BA43" s="34"/>
      <c r="BB43" s="34"/>
      <c r="BC43" s="34"/>
      <c r="BD43" s="34"/>
      <c r="BE43" s="34"/>
    </row>
    <row r="44" spans="24:60" ht="17.100000000000001" customHeight="1" thickTop="1">
      <c r="X44" s="307" t="s">
        <v>460</v>
      </c>
      <c r="Y44" s="863"/>
      <c r="Z44" s="567">
        <f t="shared" ref="Z44:AR44" si="42">Z20/Z$20</f>
        <v>1</v>
      </c>
      <c r="AA44" s="567">
        <f t="shared" ref="AA44:AE44" si="43">AA20/AA$20</f>
        <v>1</v>
      </c>
      <c r="AB44" s="567">
        <f t="shared" si="43"/>
        <v>1</v>
      </c>
      <c r="AC44" s="567">
        <f t="shared" si="43"/>
        <v>1</v>
      </c>
      <c r="AD44" s="567">
        <f t="shared" si="43"/>
        <v>1</v>
      </c>
      <c r="AE44" s="567">
        <f t="shared" si="43"/>
        <v>1</v>
      </c>
      <c r="AF44" s="567">
        <f t="shared" si="42"/>
        <v>1</v>
      </c>
      <c r="AG44" s="567">
        <f t="shared" si="42"/>
        <v>1</v>
      </c>
      <c r="AH44" s="567">
        <f t="shared" si="42"/>
        <v>1</v>
      </c>
      <c r="AI44" s="567">
        <f t="shared" si="42"/>
        <v>1</v>
      </c>
      <c r="AJ44" s="567">
        <f t="shared" si="42"/>
        <v>1</v>
      </c>
      <c r="AK44" s="567">
        <f t="shared" si="42"/>
        <v>1</v>
      </c>
      <c r="AL44" s="567">
        <f t="shared" si="42"/>
        <v>1</v>
      </c>
      <c r="AM44" s="567">
        <f t="shared" si="42"/>
        <v>1</v>
      </c>
      <c r="AN44" s="567">
        <f t="shared" si="42"/>
        <v>1</v>
      </c>
      <c r="AO44" s="567">
        <f t="shared" si="42"/>
        <v>1</v>
      </c>
      <c r="AP44" s="567">
        <f t="shared" si="42"/>
        <v>1</v>
      </c>
      <c r="AQ44" s="567">
        <f t="shared" si="42"/>
        <v>1</v>
      </c>
      <c r="AR44" s="567">
        <f t="shared" si="42"/>
        <v>1</v>
      </c>
      <c r="AS44" s="567">
        <f t="shared" ref="AS44:AV48" si="44">AS20/AS$20</f>
        <v>1</v>
      </c>
      <c r="AT44" s="567">
        <f t="shared" si="44"/>
        <v>1</v>
      </c>
      <c r="AU44" s="567">
        <f t="shared" si="44"/>
        <v>1</v>
      </c>
      <c r="AV44" s="567">
        <f t="shared" si="44"/>
        <v>1</v>
      </c>
      <c r="AW44" s="567">
        <f t="shared" ref="AW44" si="45">AW20/AW$20</f>
        <v>1</v>
      </c>
      <c r="AX44" s="228"/>
      <c r="AY44" s="228"/>
      <c r="AZ44" s="228"/>
      <c r="BA44" s="228"/>
      <c r="BB44" s="228"/>
      <c r="BC44" s="228"/>
      <c r="BD44" s="228"/>
      <c r="BE44" s="228"/>
    </row>
    <row r="45" spans="24:60" ht="17.100000000000001" customHeight="1">
      <c r="X45" s="307"/>
      <c r="Y45" s="861" t="s">
        <v>400</v>
      </c>
      <c r="Z45" s="312">
        <f t="shared" ref="Z45:AR45" si="46">Z21/Z$20</f>
        <v>7.0589799978314416E-3</v>
      </c>
      <c r="AA45" s="312">
        <f t="shared" ref="AA45:AE45" si="47">AA21/AA$20</f>
        <v>1.1665743753347356E-2</v>
      </c>
      <c r="AB45" s="312">
        <f t="shared" si="47"/>
        <v>9.029716593557096E-3</v>
      </c>
      <c r="AC45" s="312">
        <f t="shared" si="47"/>
        <v>6.9297977201483044E-3</v>
      </c>
      <c r="AD45" s="312">
        <f t="shared" si="47"/>
        <v>7.2750592946963328E-3</v>
      </c>
      <c r="AE45" s="312">
        <f t="shared" si="47"/>
        <v>7.419093457828956E-3</v>
      </c>
      <c r="AF45" s="312">
        <f t="shared" si="46"/>
        <v>7.0453872146168262E-3</v>
      </c>
      <c r="AG45" s="312">
        <f t="shared" si="46"/>
        <v>8.1777668169660915E-3</v>
      </c>
      <c r="AH45" s="312">
        <f t="shared" si="46"/>
        <v>1.2748268571186105E-2</v>
      </c>
      <c r="AI45" s="312">
        <f t="shared" si="46"/>
        <v>2.9822133861660865E-2</v>
      </c>
      <c r="AJ45" s="312">
        <f t="shared" si="46"/>
        <v>6.9313070104215793E-2</v>
      </c>
      <c r="AK45" s="312">
        <f t="shared" si="46"/>
        <v>0.14296456396454796</v>
      </c>
      <c r="AL45" s="312">
        <f t="shared" si="46"/>
        <v>0.19240517628664117</v>
      </c>
      <c r="AM45" s="312">
        <f t="shared" si="46"/>
        <v>0.20132621371391601</v>
      </c>
      <c r="AN45" s="312">
        <f t="shared" si="46"/>
        <v>0.21422645493851039</v>
      </c>
      <c r="AO45" s="312">
        <f t="shared" si="46"/>
        <v>0.21802315027140309</v>
      </c>
      <c r="AP45" s="312">
        <f t="shared" si="46"/>
        <v>0.24070814328965745</v>
      </c>
      <c r="AQ45" s="312">
        <f t="shared" si="46"/>
        <v>0.22217800144167182</v>
      </c>
      <c r="AR45" s="312">
        <f t="shared" si="46"/>
        <v>0.2471591473979792</v>
      </c>
      <c r="AS45" s="312">
        <f t="shared" si="44"/>
        <v>0.17347315556168394</v>
      </c>
      <c r="AT45" s="312">
        <f t="shared" si="44"/>
        <v>0.12910035431338204</v>
      </c>
      <c r="AU45" s="312">
        <f t="shared" si="44"/>
        <v>0.16532411370919781</v>
      </c>
      <c r="AV45" s="312">
        <f t="shared" si="44"/>
        <v>0.11673829752427466</v>
      </c>
      <c r="AW45" s="312">
        <f t="shared" ref="AW45" si="48">AW21/AW$20</f>
        <v>0.12062417246562195</v>
      </c>
      <c r="AX45" s="228"/>
      <c r="AY45" s="228"/>
      <c r="AZ45" s="228"/>
      <c r="BA45" s="228"/>
      <c r="BB45" s="228"/>
      <c r="BC45" s="228"/>
      <c r="BD45" s="228"/>
      <c r="BE45" s="228"/>
    </row>
    <row r="46" spans="24:60" ht="17.100000000000001" customHeight="1">
      <c r="X46" s="307"/>
      <c r="Y46" s="861" t="s">
        <v>461</v>
      </c>
      <c r="Z46" s="312">
        <f t="shared" ref="Z46:AR46" si="49">Z22/Z$20</f>
        <v>0.27812381191455882</v>
      </c>
      <c r="AA46" s="312">
        <f t="shared" ref="AA46:AE46" si="50">AA22/AA$20</f>
        <v>0.27629659931775852</v>
      </c>
      <c r="AB46" s="312">
        <f t="shared" si="50"/>
        <v>0.27703352140191784</v>
      </c>
      <c r="AC46" s="312">
        <f t="shared" si="50"/>
        <v>0.27762057020640779</v>
      </c>
      <c r="AD46" s="312">
        <f t="shared" si="50"/>
        <v>0.27752404962309318</v>
      </c>
      <c r="AE46" s="312">
        <f t="shared" si="50"/>
        <v>0.27748378374218535</v>
      </c>
      <c r="AF46" s="312">
        <f t="shared" si="49"/>
        <v>0.27758825625590294</v>
      </c>
      <c r="AG46" s="312">
        <f t="shared" si="49"/>
        <v>0.23851819882817765</v>
      </c>
      <c r="AH46" s="312">
        <f t="shared" si="49"/>
        <v>0.17210162571101242</v>
      </c>
      <c r="AI46" s="312">
        <f t="shared" si="49"/>
        <v>0.15437339881330328</v>
      </c>
      <c r="AJ46" s="312">
        <f t="shared" si="49"/>
        <v>0.16429764765443744</v>
      </c>
      <c r="AK46" s="312">
        <f t="shared" si="49"/>
        <v>0.11969126285404014</v>
      </c>
      <c r="AL46" s="312">
        <f t="shared" si="49"/>
        <v>0.13227855869706581</v>
      </c>
      <c r="AM46" s="312">
        <f t="shared" si="49"/>
        <v>0.15420731263193568</v>
      </c>
      <c r="AN46" s="312">
        <f t="shared" si="49"/>
        <v>0.15466566892655598</v>
      </c>
      <c r="AO46" s="312">
        <f t="shared" si="49"/>
        <v>0.15008186643417995</v>
      </c>
      <c r="AP46" s="312">
        <f t="shared" si="49"/>
        <v>0.20281439015494604</v>
      </c>
      <c r="AQ46" s="312">
        <f t="shared" si="49"/>
        <v>0.27823320714431432</v>
      </c>
      <c r="AR46" s="312">
        <f t="shared" si="49"/>
        <v>0.27199935164552086</v>
      </c>
      <c r="AS46" s="312">
        <f t="shared" si="44"/>
        <v>0.34249828149358114</v>
      </c>
      <c r="AT46" s="312">
        <f t="shared" si="44"/>
        <v>0.14071938620158642</v>
      </c>
      <c r="AU46" s="312">
        <f t="shared" si="44"/>
        <v>0.1065116932225679</v>
      </c>
      <c r="AV46" s="312">
        <f t="shared" si="44"/>
        <v>8.4635265705099133E-2</v>
      </c>
      <c r="AW46" s="312">
        <f t="shared" ref="AW46" si="51">AW22/AW$20</f>
        <v>8.1421316414294814E-2</v>
      </c>
      <c r="AX46" s="228"/>
      <c r="AY46" s="228"/>
      <c r="AZ46" s="228"/>
      <c r="BA46" s="228"/>
      <c r="BB46" s="228"/>
      <c r="BC46" s="228"/>
      <c r="BD46" s="228"/>
      <c r="BE46" s="228"/>
    </row>
    <row r="47" spans="24:60" ht="17.100000000000001" customHeight="1">
      <c r="X47" s="307"/>
      <c r="Y47" s="861" t="s">
        <v>401</v>
      </c>
      <c r="Z47" s="312">
        <f t="shared" ref="Z47:AR47" si="52">Z23/Z$20</f>
        <v>6.496750948724718E-2</v>
      </c>
      <c r="AA47" s="312">
        <f t="shared" ref="AA47:AE47" si="53">AA23/AA$20</f>
        <v>6.6232925345873356E-2</v>
      </c>
      <c r="AB47" s="312">
        <f t="shared" si="53"/>
        <v>6.6409577919616089E-2</v>
      </c>
      <c r="AC47" s="312">
        <f t="shared" si="53"/>
        <v>6.655030335647695E-2</v>
      </c>
      <c r="AD47" s="312">
        <f t="shared" si="53"/>
        <v>6.6527165755055864E-2</v>
      </c>
      <c r="AE47" s="312">
        <f t="shared" si="53"/>
        <v>6.6517513348581331E-2</v>
      </c>
      <c r="AF47" s="312">
        <f t="shared" si="52"/>
        <v>6.6542557160987406E-2</v>
      </c>
      <c r="AG47" s="312">
        <f t="shared" si="52"/>
        <v>8.1636786454707885E-2</v>
      </c>
      <c r="AH47" s="312">
        <f t="shared" si="52"/>
        <v>0.11772420285963765</v>
      </c>
      <c r="AI47" s="312">
        <f t="shared" si="52"/>
        <v>0.1370000733385846</v>
      </c>
      <c r="AJ47" s="312">
        <f t="shared" si="52"/>
        <v>0.21951431490300624</v>
      </c>
      <c r="AK47" s="312">
        <f t="shared" si="52"/>
        <v>0.31304532370067961</v>
      </c>
      <c r="AL47" s="312">
        <f t="shared" si="52"/>
        <v>0.30198263298704703</v>
      </c>
      <c r="AM47" s="312">
        <f t="shared" si="52"/>
        <v>0.34063971309129082</v>
      </c>
      <c r="AN47" s="312">
        <f t="shared" si="52"/>
        <v>0.35579994009653432</v>
      </c>
      <c r="AO47" s="312">
        <f t="shared" si="52"/>
        <v>0.38937010488593349</v>
      </c>
      <c r="AP47" s="312">
        <f t="shared" si="52"/>
        <v>0.36038299818599084</v>
      </c>
      <c r="AQ47" s="312">
        <f t="shared" si="52"/>
        <v>0.29319058725753572</v>
      </c>
      <c r="AR47" s="312">
        <f t="shared" si="52"/>
        <v>0.27155798715188312</v>
      </c>
      <c r="AS47" s="312">
        <f t="shared" si="44"/>
        <v>0.25323617798163234</v>
      </c>
      <c r="AT47" s="312">
        <f t="shared" si="44"/>
        <v>0.32750869201774202</v>
      </c>
      <c r="AU47" s="312">
        <f t="shared" si="44"/>
        <v>0.37795136176333027</v>
      </c>
      <c r="AV47" s="312">
        <f t="shared" si="44"/>
        <v>0.34640290895267589</v>
      </c>
      <c r="AW47" s="312">
        <f t="shared" ref="AW47" si="54">AW23/AW$20</f>
        <v>0.32253565907606685</v>
      </c>
      <c r="AX47" s="228"/>
      <c r="AY47" s="228"/>
      <c r="AZ47" s="228"/>
      <c r="BA47" s="228"/>
      <c r="BB47" s="228"/>
      <c r="BC47" s="228"/>
      <c r="BD47" s="228"/>
      <c r="BE47" s="228"/>
    </row>
    <row r="48" spans="24:60" ht="17.100000000000001" customHeight="1" thickBot="1">
      <c r="X48" s="308"/>
      <c r="Y48" s="638" t="s">
        <v>402</v>
      </c>
      <c r="Z48" s="313">
        <f t="shared" ref="Z48:AR48" si="55">Z24/Z$20</f>
        <v>0.64984969860036246</v>
      </c>
      <c r="AA48" s="313">
        <f t="shared" ref="AA48:AE48" si="56">AA24/AA$20</f>
        <v>0.64580473158302076</v>
      </c>
      <c r="AB48" s="313">
        <f t="shared" si="56"/>
        <v>0.64752718408490895</v>
      </c>
      <c r="AC48" s="313">
        <f t="shared" si="56"/>
        <v>0.64889932871696698</v>
      </c>
      <c r="AD48" s="313">
        <f t="shared" si="56"/>
        <v>0.64867372532715462</v>
      </c>
      <c r="AE48" s="313">
        <f t="shared" si="56"/>
        <v>0.64857960945140436</v>
      </c>
      <c r="AF48" s="313">
        <f t="shared" si="55"/>
        <v>0.64882379936849277</v>
      </c>
      <c r="AG48" s="313">
        <f t="shared" si="55"/>
        <v>0.67166724790014831</v>
      </c>
      <c r="AH48" s="313">
        <f t="shared" si="55"/>
        <v>0.69742590285816386</v>
      </c>
      <c r="AI48" s="313">
        <f t="shared" si="55"/>
        <v>0.6788043939864512</v>
      </c>
      <c r="AJ48" s="313">
        <f t="shared" si="55"/>
        <v>0.54687496733834051</v>
      </c>
      <c r="AK48" s="313">
        <f t="shared" si="55"/>
        <v>0.42429884948073238</v>
      </c>
      <c r="AL48" s="313">
        <f t="shared" si="55"/>
        <v>0.37333363202924608</v>
      </c>
      <c r="AM48" s="313">
        <f t="shared" si="55"/>
        <v>0.30382676056285751</v>
      </c>
      <c r="AN48" s="313">
        <f t="shared" si="55"/>
        <v>0.27530793603839926</v>
      </c>
      <c r="AO48" s="313">
        <f t="shared" si="55"/>
        <v>0.24252487840848347</v>
      </c>
      <c r="AP48" s="313">
        <f t="shared" si="55"/>
        <v>0.19609446836940567</v>
      </c>
      <c r="AQ48" s="313">
        <f t="shared" si="55"/>
        <v>0.20639820415647814</v>
      </c>
      <c r="AR48" s="313">
        <f t="shared" si="55"/>
        <v>0.20928351380461688</v>
      </c>
      <c r="AS48" s="313">
        <f t="shared" si="44"/>
        <v>0.2307923849631027</v>
      </c>
      <c r="AT48" s="313">
        <f t="shared" si="44"/>
        <v>0.40267156746728955</v>
      </c>
      <c r="AU48" s="313">
        <f t="shared" si="44"/>
        <v>0.35021283130490405</v>
      </c>
      <c r="AV48" s="313">
        <f t="shared" si="44"/>
        <v>0.45222352781795033</v>
      </c>
      <c r="AW48" s="313">
        <f t="shared" ref="AW48" si="57">AW24/AW$20</f>
        <v>0.47541885204401635</v>
      </c>
      <c r="AX48" s="36"/>
      <c r="AY48" s="36"/>
      <c r="AZ48" s="36"/>
      <c r="BA48" s="36"/>
      <c r="BB48" s="36"/>
      <c r="BC48" s="36"/>
      <c r="BD48" s="36"/>
      <c r="BE48" s="36"/>
    </row>
    <row r="49" spans="2:61" ht="17.100000000000001" customHeight="1" thickTop="1">
      <c r="B49" s="1" t="s">
        <v>77</v>
      </c>
      <c r="X49" s="864" t="s">
        <v>403</v>
      </c>
      <c r="Y49" s="865"/>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G49" s="270"/>
      <c r="BH49" s="270"/>
      <c r="BI49" s="270"/>
    </row>
    <row r="51" spans="2:61">
      <c r="X51" s="1" t="s">
        <v>382</v>
      </c>
    </row>
    <row r="52" spans="2:61" ht="39.6">
      <c r="X52" s="324"/>
      <c r="Y52" s="325"/>
      <c r="Z52" s="859" t="s">
        <v>218</v>
      </c>
      <c r="AA52" s="326">
        <v>1990</v>
      </c>
      <c r="AB52" s="326">
        <f t="shared" ref="AB52:AP52" si="58">AA52+1</f>
        <v>1991</v>
      </c>
      <c r="AC52" s="326">
        <f t="shared" si="58"/>
        <v>1992</v>
      </c>
      <c r="AD52" s="326">
        <f t="shared" si="58"/>
        <v>1993</v>
      </c>
      <c r="AE52" s="326">
        <f t="shared" si="58"/>
        <v>1994</v>
      </c>
      <c r="AF52" s="326">
        <v>1995</v>
      </c>
      <c r="AG52" s="326">
        <f t="shared" si="58"/>
        <v>1996</v>
      </c>
      <c r="AH52" s="326">
        <f t="shared" si="58"/>
        <v>1997</v>
      </c>
      <c r="AI52" s="326">
        <f t="shared" si="58"/>
        <v>1998</v>
      </c>
      <c r="AJ52" s="326">
        <f t="shared" si="58"/>
        <v>1999</v>
      </c>
      <c r="AK52" s="326">
        <f t="shared" si="58"/>
        <v>2000</v>
      </c>
      <c r="AL52" s="326">
        <f t="shared" si="58"/>
        <v>2001</v>
      </c>
      <c r="AM52" s="326">
        <f t="shared" si="58"/>
        <v>2002</v>
      </c>
      <c r="AN52" s="326">
        <f t="shared" si="58"/>
        <v>2003</v>
      </c>
      <c r="AO52" s="326">
        <f t="shared" si="58"/>
        <v>2004</v>
      </c>
      <c r="AP52" s="326">
        <f t="shared" si="58"/>
        <v>2005</v>
      </c>
      <c r="AQ52" s="326">
        <f t="shared" ref="AQ52:AW52" si="59">AP52+1</f>
        <v>2006</v>
      </c>
      <c r="AR52" s="326">
        <f t="shared" si="59"/>
        <v>2007</v>
      </c>
      <c r="AS52" s="326">
        <f t="shared" si="59"/>
        <v>2008</v>
      </c>
      <c r="AT52" s="326">
        <f t="shared" si="59"/>
        <v>2009</v>
      </c>
      <c r="AU52" s="326">
        <f t="shared" si="59"/>
        <v>2010</v>
      </c>
      <c r="AV52" s="326">
        <f t="shared" si="59"/>
        <v>2011</v>
      </c>
      <c r="AW52" s="326">
        <f t="shared" si="59"/>
        <v>2012</v>
      </c>
    </row>
    <row r="53" spans="2:61" ht="17.100000000000001" customHeight="1">
      <c r="X53" s="299" t="s">
        <v>74</v>
      </c>
      <c r="Y53" s="860"/>
      <c r="Z53" s="315"/>
      <c r="AA53" s="301">
        <f t="shared" ref="AA53:AE53" si="60">AA5/$Z5-1</f>
        <v>-0.37683697383700676</v>
      </c>
      <c r="AB53" s="301">
        <f>AB5/$Z5-1</f>
        <v>-0.32140776673230642</v>
      </c>
      <c r="AC53" s="301">
        <f t="shared" si="60"/>
        <v>-0.30444183430614791</v>
      </c>
      <c r="AD53" s="301">
        <f t="shared" si="60"/>
        <v>-0.28611734515176968</v>
      </c>
      <c r="AE53" s="301">
        <f t="shared" si="60"/>
        <v>-0.16636681760659144</v>
      </c>
      <c r="AF53" s="301">
        <f t="shared" ref="AF53:AR53" si="61">AF5/$Z5-1</f>
        <v>2.3928125456538218E-3</v>
      </c>
      <c r="AG53" s="301">
        <f t="shared" si="61"/>
        <v>-1.5120244390040782E-2</v>
      </c>
      <c r="AH53" s="301">
        <f t="shared" si="61"/>
        <v>-1.5173848049480521E-2</v>
      </c>
      <c r="AI53" s="301">
        <f t="shared" si="61"/>
        <v>-3.9375093399781402E-2</v>
      </c>
      <c r="AJ53" s="301">
        <f t="shared" si="61"/>
        <v>-1.3722053260498135E-2</v>
      </c>
      <c r="AK53" s="301">
        <f t="shared" si="61"/>
        <v>-6.9828972166327663E-2</v>
      </c>
      <c r="AL53" s="301">
        <f t="shared" si="61"/>
        <v>-0.2000685962722204</v>
      </c>
      <c r="AM53" s="301">
        <f t="shared" si="61"/>
        <v>-0.32252326656281449</v>
      </c>
      <c r="AN53" s="301">
        <f t="shared" si="61"/>
        <v>-0.31912643101347105</v>
      </c>
      <c r="AO53" s="301">
        <f t="shared" si="61"/>
        <v>-0.47790473679563317</v>
      </c>
      <c r="AP53" s="301">
        <f t="shared" si="61"/>
        <v>-0.47960025469807355</v>
      </c>
      <c r="AQ53" s="301">
        <f t="shared" si="61"/>
        <v>-0.41904157866483327</v>
      </c>
      <c r="AR53" s="301">
        <f t="shared" si="61"/>
        <v>-0.34299552507163023</v>
      </c>
      <c r="AS53" s="301">
        <f>AS5/$Z5-1</f>
        <v>-0.24307187463522861</v>
      </c>
      <c r="AT53" s="301">
        <f>AT5/$Z5-1</f>
        <v>-0.18133967342931356</v>
      </c>
      <c r="AU53" s="301">
        <f>AU5/$Z5-1</f>
        <v>-9.5014722954355535E-2</v>
      </c>
      <c r="AV53" s="301">
        <f>AV5/$Z5-1</f>
        <v>1.186097002105635E-2</v>
      </c>
      <c r="AW53" s="301">
        <f t="shared" ref="AW53" si="62">AW5/$Z5-1</f>
        <v>0.13427213382783632</v>
      </c>
      <c r="AX53" s="34"/>
      <c r="AY53" s="34"/>
      <c r="AZ53" s="34"/>
      <c r="BA53" s="34"/>
      <c r="BB53" s="34"/>
      <c r="BC53" s="34"/>
      <c r="BD53" s="34"/>
      <c r="BE53" s="34"/>
      <c r="BH53" s="270"/>
      <c r="BI53" s="270"/>
    </row>
    <row r="54" spans="2:61" ht="17.100000000000001" customHeight="1">
      <c r="X54" s="302"/>
      <c r="Y54" s="861" t="s">
        <v>400</v>
      </c>
      <c r="Z54" s="987"/>
      <c r="AA54" s="257" t="e">
        <f t="shared" ref="AA54:AE54" si="63">AA6/$Z6-1</f>
        <v>#DIV/0!</v>
      </c>
      <c r="AB54" s="257" t="e">
        <f t="shared" si="63"/>
        <v>#DIV/0!</v>
      </c>
      <c r="AC54" s="257" t="e">
        <f t="shared" si="63"/>
        <v>#DIV/0!</v>
      </c>
      <c r="AD54" s="257" t="e">
        <f t="shared" si="63"/>
        <v>#DIV/0!</v>
      </c>
      <c r="AE54" s="257" t="e">
        <f t="shared" si="63"/>
        <v>#DIV/0!</v>
      </c>
      <c r="AF54" s="257" t="e">
        <f t="shared" ref="AF54:AU55" si="64">AF6/$Z6-1</f>
        <v>#DIV/0!</v>
      </c>
      <c r="AG54" s="257" t="e">
        <f t="shared" si="64"/>
        <v>#DIV/0!</v>
      </c>
      <c r="AH54" s="257" t="e">
        <f t="shared" si="64"/>
        <v>#DIV/0!</v>
      </c>
      <c r="AI54" s="257" t="e">
        <f t="shared" si="64"/>
        <v>#DIV/0!</v>
      </c>
      <c r="AJ54" s="257" t="e">
        <f t="shared" si="64"/>
        <v>#DIV/0!</v>
      </c>
      <c r="AK54" s="257" t="e">
        <f t="shared" si="64"/>
        <v>#DIV/0!</v>
      </c>
      <c r="AL54" s="257" t="e">
        <f t="shared" si="64"/>
        <v>#DIV/0!</v>
      </c>
      <c r="AM54" s="257" t="e">
        <f t="shared" si="64"/>
        <v>#DIV/0!</v>
      </c>
      <c r="AN54" s="257" t="e">
        <f t="shared" si="64"/>
        <v>#DIV/0!</v>
      </c>
      <c r="AO54" s="257" t="e">
        <f t="shared" si="64"/>
        <v>#DIV/0!</v>
      </c>
      <c r="AP54" s="257" t="e">
        <f t="shared" si="64"/>
        <v>#DIV/0!</v>
      </c>
      <c r="AQ54" s="257" t="e">
        <f t="shared" si="64"/>
        <v>#DIV/0!</v>
      </c>
      <c r="AR54" s="257" t="e">
        <f t="shared" si="64"/>
        <v>#DIV/0!</v>
      </c>
      <c r="AS54" s="257" t="e">
        <f t="shared" si="64"/>
        <v>#DIV/0!</v>
      </c>
      <c r="AT54" s="257" t="e">
        <f t="shared" si="64"/>
        <v>#DIV/0!</v>
      </c>
      <c r="AU54" s="257" t="e">
        <f t="shared" si="64"/>
        <v>#DIV/0!</v>
      </c>
      <c r="AV54" s="257" t="e">
        <f t="shared" ref="AV54:AW54" si="65">AV6/$Z6-1</f>
        <v>#DIV/0!</v>
      </c>
      <c r="AW54" s="257" t="e">
        <f t="shared" si="65"/>
        <v>#DIV/0!</v>
      </c>
      <c r="AX54" s="34"/>
      <c r="AY54" s="34"/>
      <c r="AZ54" s="34"/>
      <c r="BA54" s="34"/>
      <c r="BB54" s="34"/>
      <c r="BC54" s="34"/>
      <c r="BD54" s="34"/>
      <c r="BE54" s="34"/>
      <c r="BH54" s="270"/>
      <c r="BI54" s="270"/>
    </row>
    <row r="55" spans="2:61" ht="17.100000000000001" customHeight="1">
      <c r="X55" s="302"/>
      <c r="Y55" s="19" t="s">
        <v>481</v>
      </c>
      <c r="Z55" s="12"/>
      <c r="AA55" s="257">
        <f t="shared" ref="AA55:AE55" si="66">AA7/$Z7-1</f>
        <v>-0.26029882941059146</v>
      </c>
      <c r="AB55" s="257">
        <f t="shared" si="66"/>
        <v>-0.19431536431395979</v>
      </c>
      <c r="AC55" s="257">
        <f t="shared" si="66"/>
        <v>-0.18361166443964916</v>
      </c>
      <c r="AD55" s="257">
        <f t="shared" si="66"/>
        <v>-0.2201764417702371</v>
      </c>
      <c r="AE55" s="257">
        <f t="shared" si="66"/>
        <v>-0.14475452224389018</v>
      </c>
      <c r="AF55" s="257">
        <f t="shared" si="64"/>
        <v>-3.4364261168384758E-3</v>
      </c>
      <c r="AG55" s="257">
        <f t="shared" si="64"/>
        <v>-8.3848797250859031E-2</v>
      </c>
      <c r="AH55" s="257">
        <f t="shared" si="64"/>
        <v>-0.13676975945017178</v>
      </c>
      <c r="AI55" s="257">
        <f t="shared" si="64"/>
        <v>-0.19037800687285222</v>
      </c>
      <c r="AJ55" s="257">
        <f t="shared" si="64"/>
        <v>-0.17182130584192434</v>
      </c>
      <c r="AK55" s="257">
        <f t="shared" si="64"/>
        <v>-0.27147766323024058</v>
      </c>
      <c r="AL55" s="257">
        <f t="shared" si="64"/>
        <v>-0.45154639175257727</v>
      </c>
      <c r="AM55" s="257">
        <f t="shared" si="64"/>
        <v>-0.64192439862542949</v>
      </c>
      <c r="AN55" s="257">
        <f t="shared" si="64"/>
        <v>-0.70494845360824732</v>
      </c>
      <c r="AO55" s="257">
        <f t="shared" si="64"/>
        <v>-0.9402061855670103</v>
      </c>
      <c r="AP55" s="257">
        <f t="shared" si="64"/>
        <v>-0.97278350515463918</v>
      </c>
      <c r="AQ55" s="257">
        <f t="shared" si="64"/>
        <v>-0.96140893470790378</v>
      </c>
      <c r="AR55" s="257">
        <f t="shared" si="64"/>
        <v>-0.98721649484536078</v>
      </c>
      <c r="AS55" s="257">
        <f t="shared" ref="AS55:AV58" si="67">AS7/$Z7-1</f>
        <v>-0.97243986254295534</v>
      </c>
      <c r="AT55" s="257">
        <f t="shared" si="67"/>
        <v>-0.99766323024054981</v>
      </c>
      <c r="AU55" s="257">
        <f t="shared" si="67"/>
        <v>-0.99752577319587632</v>
      </c>
      <c r="AV55" s="257">
        <f t="shared" si="67"/>
        <v>-0.99924398625429556</v>
      </c>
      <c r="AW55" s="257">
        <f t="shared" ref="AW55" si="68">AW7/$Z7-1</f>
        <v>-0.99917525773195881</v>
      </c>
      <c r="AX55" s="34"/>
      <c r="AY55" s="34"/>
      <c r="AZ55" s="34"/>
      <c r="BA55" s="34"/>
      <c r="BB55" s="34"/>
      <c r="BC55" s="34"/>
      <c r="BD55" s="34"/>
      <c r="BE55" s="34"/>
      <c r="BG55" s="270"/>
    </row>
    <row r="56" spans="2:61" ht="17.100000000000001" customHeight="1">
      <c r="X56" s="302"/>
      <c r="Y56" s="298" t="s">
        <v>76</v>
      </c>
      <c r="Z56" s="12"/>
      <c r="AA56" s="257">
        <f t="shared" ref="AA56:AE56" si="69">AA8/$Z8-1</f>
        <v>-0.99690319507892111</v>
      </c>
      <c r="AB56" s="257">
        <f t="shared" si="69"/>
        <v>-1</v>
      </c>
      <c r="AC56" s="257">
        <f t="shared" si="69"/>
        <v>-0.90709585236763202</v>
      </c>
      <c r="AD56" s="257">
        <f t="shared" si="69"/>
        <v>-0.39612304038960777</v>
      </c>
      <c r="AE56" s="257">
        <f t="shared" si="69"/>
        <v>3.7429648561443152E-2</v>
      </c>
      <c r="AF56" s="257">
        <f t="shared" ref="AF56:AR56" si="70">AF8/$Z8-1</f>
        <v>0.1458178207992058</v>
      </c>
      <c r="AG56" s="257">
        <f t="shared" si="70"/>
        <v>8.8779426083968271E-2</v>
      </c>
      <c r="AH56" s="257">
        <f t="shared" si="70"/>
        <v>-8.6454932508543858E-2</v>
      </c>
      <c r="AI56" s="257">
        <f t="shared" si="70"/>
        <v>-0.35365713958416867</v>
      </c>
      <c r="AJ56" s="257">
        <f t="shared" si="70"/>
        <v>-0.61325104530614583</v>
      </c>
      <c r="AK56" s="257">
        <f t="shared" si="70"/>
        <v>-0.38465595585848744</v>
      </c>
      <c r="AL56" s="257">
        <f t="shared" si="70"/>
        <v>-0.10068350611909815</v>
      </c>
      <c r="AM56" s="257">
        <f t="shared" si="70"/>
        <v>-0.13864625694484245</v>
      </c>
      <c r="AN56" s="257">
        <f t="shared" si="70"/>
        <v>4.2182160108444444E-2</v>
      </c>
      <c r="AO56" s="257">
        <f t="shared" si="70"/>
        <v>7.8331137713118171E-2</v>
      </c>
      <c r="AP56" s="257">
        <f t="shared" si="70"/>
        <v>-0.15829467132520003</v>
      </c>
      <c r="AQ56" s="257">
        <f t="shared" si="70"/>
        <v>-0.32868673272619664</v>
      </c>
      <c r="AR56" s="257">
        <f t="shared" si="70"/>
        <v>-0.33180117227027139</v>
      </c>
      <c r="AS56" s="257">
        <f t="shared" si="67"/>
        <v>-0.44435296026882021</v>
      </c>
      <c r="AT56" s="257">
        <f t="shared" si="67"/>
        <v>-0.56479227523531339</v>
      </c>
      <c r="AU56" s="257">
        <f t="shared" si="67"/>
        <v>-0.79422742806957247</v>
      </c>
      <c r="AV56" s="257">
        <f t="shared" si="67"/>
        <v>-0.76217375947457855</v>
      </c>
      <c r="AW56" s="257">
        <f t="shared" ref="AW56" si="71">AW8/$Z8-1</f>
        <v>-0.81294257259865965</v>
      </c>
      <c r="AX56" s="34"/>
      <c r="AY56" s="34"/>
      <c r="AZ56" s="34"/>
      <c r="BA56" s="34"/>
      <c r="BB56" s="34"/>
      <c r="BC56" s="34"/>
      <c r="BD56" s="34"/>
      <c r="BE56" s="34"/>
      <c r="BG56" s="270"/>
    </row>
    <row r="57" spans="2:61" ht="17.100000000000001" customHeight="1">
      <c r="X57" s="302"/>
      <c r="Y57" s="19" t="s">
        <v>390</v>
      </c>
      <c r="Z57" s="12"/>
      <c r="AA57" s="257">
        <f t="shared" ref="AA57:AE57" si="72">AA9/$Z9-1</f>
        <v>-1</v>
      </c>
      <c r="AB57" s="257">
        <f t="shared" si="72"/>
        <v>-1</v>
      </c>
      <c r="AC57" s="257">
        <f t="shared" si="72"/>
        <v>-0.99526136903452767</v>
      </c>
      <c r="AD57" s="257">
        <f t="shared" si="72"/>
        <v>-0.91904463121950242</v>
      </c>
      <c r="AE57" s="257">
        <f t="shared" si="72"/>
        <v>-0.58130563552769754</v>
      </c>
      <c r="AF57" s="257">
        <f t="shared" ref="AF57:AR57" si="73">AF9/$Z9-1</f>
        <v>4.1222556850750269E-2</v>
      </c>
      <c r="AG57" s="257">
        <f t="shared" si="73"/>
        <v>0.49529716689998082</v>
      </c>
      <c r="AH57" s="257">
        <f t="shared" si="73"/>
        <v>0.96116393254363253</v>
      </c>
      <c r="AI57" s="257">
        <f t="shared" si="73"/>
        <v>1.3907281002396314</v>
      </c>
      <c r="AJ57" s="257">
        <f t="shared" si="73"/>
        <v>1.826354608877927</v>
      </c>
      <c r="AK57" s="257">
        <f t="shared" si="73"/>
        <v>2.3310784124052728</v>
      </c>
      <c r="AL57" s="257">
        <f t="shared" si="73"/>
        <v>2.9914765789694076</v>
      </c>
      <c r="AM57" s="257">
        <f t="shared" si="73"/>
        <v>3.9179500351013719</v>
      </c>
      <c r="AN57" s="257">
        <f t="shared" si="73"/>
        <v>5.0917985416019862</v>
      </c>
      <c r="AO57" s="257">
        <f t="shared" si="73"/>
        <v>6.6561519005296566</v>
      </c>
      <c r="AP57" s="257">
        <f t="shared" si="73"/>
        <v>8.4991577302685446</v>
      </c>
      <c r="AQ57" s="257">
        <f t="shared" si="73"/>
        <v>10.494034932859195</v>
      </c>
      <c r="AR57" s="257">
        <f t="shared" si="73"/>
        <v>13.179323991721931</v>
      </c>
      <c r="AS57" s="257">
        <f t="shared" si="67"/>
        <v>15.43970830376216</v>
      </c>
      <c r="AT57" s="257">
        <f t="shared" si="67"/>
        <v>17.740691877403908</v>
      </c>
      <c r="AU57" s="257">
        <f t="shared" si="67"/>
        <v>20.214829110248189</v>
      </c>
      <c r="AV57" s="257">
        <f t="shared" si="67"/>
        <v>22.960084972710789</v>
      </c>
      <c r="AW57" s="257">
        <f t="shared" ref="AW57" si="74">AW9/$Z9-1</f>
        <v>26.158471689435157</v>
      </c>
      <c r="AX57" s="34"/>
      <c r="AY57" s="34"/>
      <c r="AZ57" s="34"/>
      <c r="BA57" s="34"/>
      <c r="BB57" s="34"/>
      <c r="BC57" s="34"/>
      <c r="BD57" s="34"/>
      <c r="BE57" s="34"/>
    </row>
    <row r="58" spans="2:61" ht="17.100000000000001" customHeight="1">
      <c r="X58" s="302"/>
      <c r="Y58" s="19" t="s">
        <v>391</v>
      </c>
      <c r="Z58" s="12"/>
      <c r="AA58" s="257">
        <f t="shared" ref="AA58:AE58" si="75">AA10/$Z10-1</f>
        <v>-0.99729729729729732</v>
      </c>
      <c r="AB58" s="257">
        <f t="shared" si="75"/>
        <v>-1</v>
      </c>
      <c r="AC58" s="257">
        <f t="shared" si="75"/>
        <v>-0.91891891891891897</v>
      </c>
      <c r="AD58" s="257">
        <f t="shared" si="75"/>
        <v>-0.47297297297297292</v>
      </c>
      <c r="AE58" s="257">
        <f t="shared" si="75"/>
        <v>-9.4594594594594517E-2</v>
      </c>
      <c r="AF58" s="257">
        <f t="shared" ref="AF58:AR58" si="76">AF10/$Z10-1</f>
        <v>0</v>
      </c>
      <c r="AG58" s="257">
        <f t="shared" si="76"/>
        <v>-8.9516557464140223E-2</v>
      </c>
      <c r="AH58" s="257">
        <f t="shared" si="76"/>
        <v>-5.7774039312909475E-2</v>
      </c>
      <c r="AI58" s="257">
        <f t="shared" si="76"/>
        <v>-9.3545245262971477E-2</v>
      </c>
      <c r="AJ58" s="257">
        <f t="shared" si="76"/>
        <v>-8.4912342836904631E-2</v>
      </c>
      <c r="AK58" s="257">
        <f t="shared" si="76"/>
        <v>-2.5345316097042603E-2</v>
      </c>
      <c r="AL58" s="257">
        <f t="shared" si="76"/>
        <v>-9.1487736851425638E-2</v>
      </c>
      <c r="AM58" s="257">
        <f t="shared" si="76"/>
        <v>-1.1302461483973736E-2</v>
      </c>
      <c r="AN58" s="257">
        <f t="shared" si="76"/>
        <v>0.47147821852310967</v>
      </c>
      <c r="AO58" s="257">
        <f t="shared" si="76"/>
        <v>0.33388414202231265</v>
      </c>
      <c r="AP58" s="257">
        <f t="shared" si="76"/>
        <v>-0.29984283690455105</v>
      </c>
      <c r="AQ58" s="257">
        <f t="shared" si="76"/>
        <v>-0.31328138834779529</v>
      </c>
      <c r="AR58" s="257">
        <f t="shared" si="76"/>
        <v>-0.2990946520276252</v>
      </c>
      <c r="AS58" s="257">
        <f t="shared" si="67"/>
        <v>-0.36608597485390471</v>
      </c>
      <c r="AT58" s="257">
        <f t="shared" si="67"/>
        <v>-0.35766889498848942</v>
      </c>
      <c r="AU58" s="257">
        <f t="shared" si="67"/>
        <v>-0.35592792633256598</v>
      </c>
      <c r="AV58" s="257">
        <f t="shared" si="67"/>
        <v>-0.34766911634496189</v>
      </c>
      <c r="AW58" s="257">
        <f t="shared" ref="AW58" si="77">AW10/$Z10-1</f>
        <v>-0.34817270231981579</v>
      </c>
      <c r="AX58" s="34"/>
      <c r="AY58" s="34"/>
      <c r="AZ58" s="34"/>
      <c r="BA58" s="34"/>
      <c r="BB58" s="34"/>
      <c r="BC58" s="34"/>
      <c r="BD58" s="34"/>
      <c r="BE58" s="34"/>
      <c r="BG58" s="270"/>
    </row>
    <row r="59" spans="2:61" ht="17.100000000000001" customHeight="1">
      <c r="X59" s="302"/>
      <c r="Y59" s="861" t="s">
        <v>392</v>
      </c>
      <c r="Z59" s="12"/>
      <c r="AA59" s="257" t="s">
        <v>54</v>
      </c>
      <c r="AB59" s="257" t="s">
        <v>54</v>
      </c>
      <c r="AC59" s="257" t="s">
        <v>54</v>
      </c>
      <c r="AD59" s="257" t="s">
        <v>54</v>
      </c>
      <c r="AE59" s="257" t="s">
        <v>54</v>
      </c>
      <c r="AF59" s="257" t="s">
        <v>54</v>
      </c>
      <c r="AG59" s="257" t="s">
        <v>54</v>
      </c>
      <c r="AH59" s="257" t="s">
        <v>54</v>
      </c>
      <c r="AI59" s="257" t="s">
        <v>54</v>
      </c>
      <c r="AJ59" s="257" t="s">
        <v>54</v>
      </c>
      <c r="AK59" s="257" t="s">
        <v>54</v>
      </c>
      <c r="AL59" s="257" t="s">
        <v>54</v>
      </c>
      <c r="AM59" s="257" t="s">
        <v>54</v>
      </c>
      <c r="AN59" s="257" t="s">
        <v>54</v>
      </c>
      <c r="AO59" s="257" t="s">
        <v>54</v>
      </c>
      <c r="AP59" s="257" t="s">
        <v>54</v>
      </c>
      <c r="AQ59" s="257" t="s">
        <v>54</v>
      </c>
      <c r="AR59" s="257" t="s">
        <v>54</v>
      </c>
      <c r="AS59" s="257" t="s">
        <v>54</v>
      </c>
      <c r="AT59" s="257" t="s">
        <v>54</v>
      </c>
      <c r="AU59" s="257" t="s">
        <v>54</v>
      </c>
      <c r="AV59" s="257" t="s">
        <v>54</v>
      </c>
      <c r="AW59" s="257" t="s">
        <v>54</v>
      </c>
      <c r="AX59" s="228"/>
      <c r="AY59" s="228"/>
      <c r="AZ59" s="228"/>
      <c r="BA59" s="228"/>
      <c r="BB59" s="228"/>
      <c r="BC59" s="228"/>
      <c r="BD59" s="228"/>
      <c r="BE59" s="228"/>
      <c r="BG59" s="270"/>
    </row>
    <row r="60" spans="2:61" ht="17.100000000000001" customHeight="1">
      <c r="X60" s="302"/>
      <c r="Y60" s="861" t="s">
        <v>393</v>
      </c>
      <c r="Z60" s="12"/>
      <c r="AA60" s="316">
        <f t="shared" ref="AA60:AE60" si="78">AA12/$Z12-1</f>
        <v>-1</v>
      </c>
      <c r="AB60" s="316">
        <f t="shared" si="78"/>
        <v>-1</v>
      </c>
      <c r="AC60" s="316">
        <f t="shared" si="78"/>
        <v>-0.9498069498069498</v>
      </c>
      <c r="AD60" s="316">
        <f t="shared" si="78"/>
        <v>-0.62355212355212353</v>
      </c>
      <c r="AE60" s="316">
        <f t="shared" si="78"/>
        <v>-0.2927927927927928</v>
      </c>
      <c r="AF60" s="316">
        <f t="shared" ref="AF60:AR60" si="79">AF12/$Z12-1</f>
        <v>0</v>
      </c>
      <c r="AG60" s="316">
        <f t="shared" si="79"/>
        <v>0.5261904761904761</v>
      </c>
      <c r="AH60" s="316">
        <f t="shared" si="79"/>
        <v>0.9395714285714285</v>
      </c>
      <c r="AI60" s="316">
        <f t="shared" si="79"/>
        <v>1.0964761904761904</v>
      </c>
      <c r="AJ60" s="316">
        <f t="shared" si="79"/>
        <v>1.0588571428571432</v>
      </c>
      <c r="AK60" s="316">
        <f t="shared" si="79"/>
        <v>1.0764476190476193</v>
      </c>
      <c r="AL60" s="316">
        <f t="shared" si="79"/>
        <v>0.96597948717948734</v>
      </c>
      <c r="AM60" s="316">
        <f t="shared" si="79"/>
        <v>0.96572380952380943</v>
      </c>
      <c r="AN60" s="316">
        <f t="shared" si="79"/>
        <v>0.89539413919413957</v>
      </c>
      <c r="AO60" s="316">
        <f t="shared" si="79"/>
        <v>0.57475604395604418</v>
      </c>
      <c r="AP60" s="316">
        <f t="shared" si="79"/>
        <v>0.15156630036630037</v>
      </c>
      <c r="AQ60" s="316">
        <f t="shared" si="79"/>
        <v>-0.2256622710622711</v>
      </c>
      <c r="AR60" s="316">
        <f t="shared" si="79"/>
        <v>-0.37747054945054948</v>
      </c>
      <c r="AS60" s="316">
        <f t="shared" ref="AS60:AW66" si="80">AS12/$Z12-1</f>
        <v>-0.34831794871794886</v>
      </c>
      <c r="AT60" s="316">
        <f t="shared" si="80"/>
        <v>-0.40714285714285714</v>
      </c>
      <c r="AU60" s="316">
        <f t="shared" si="80"/>
        <v>-0.53106666666666658</v>
      </c>
      <c r="AV60" s="316">
        <f t="shared" si="80"/>
        <v>-0.5540498168498168</v>
      </c>
      <c r="AW60" s="316">
        <f t="shared" si="80"/>
        <v>-0.60845018315018318</v>
      </c>
      <c r="AX60" s="228"/>
      <c r="AY60" s="228"/>
      <c r="AZ60" s="228"/>
      <c r="BA60" s="228"/>
      <c r="BB60" s="228"/>
      <c r="BC60" s="228"/>
      <c r="BD60" s="228"/>
      <c r="BE60" s="228"/>
      <c r="BG60" s="270"/>
    </row>
    <row r="61" spans="2:61" ht="17.100000000000001" customHeight="1">
      <c r="X61" s="302"/>
      <c r="Y61" s="861" t="s">
        <v>394</v>
      </c>
      <c r="Z61" s="12"/>
      <c r="AA61" s="316">
        <f t="shared" ref="AA61:AE61" si="81">AA13/$Z13-1</f>
        <v>-0.9970651092514452</v>
      </c>
      <c r="AB61" s="316">
        <f t="shared" si="81"/>
        <v>-1</v>
      </c>
      <c r="AC61" s="316">
        <f t="shared" si="81"/>
        <v>-0.91195327754335576</v>
      </c>
      <c r="AD61" s="316">
        <f t="shared" si="81"/>
        <v>-0.42769630403181258</v>
      </c>
      <c r="AE61" s="316">
        <f t="shared" si="81"/>
        <v>-1.6811599234139329E-2</v>
      </c>
      <c r="AF61" s="316">
        <f t="shared" ref="AF61:AR61" si="82">AF13/$Z13-1</f>
        <v>8.59095769652789E-2</v>
      </c>
      <c r="AG61" s="316">
        <f t="shared" si="82"/>
        <v>4.6882810491040372E-2</v>
      </c>
      <c r="AH61" s="316">
        <f t="shared" si="82"/>
        <v>0.17263024399641735</v>
      </c>
      <c r="AI61" s="316">
        <f t="shared" si="82"/>
        <v>0.10219386135109576</v>
      </c>
      <c r="AJ61" s="316">
        <f t="shared" si="82"/>
        <v>0.14097754734719015</v>
      </c>
      <c r="AK61" s="316">
        <f t="shared" si="82"/>
        <v>0.19394801863988587</v>
      </c>
      <c r="AL61" s="316">
        <f t="shared" si="82"/>
        <v>-7.3653507048093481E-2</v>
      </c>
      <c r="AM61" s="316">
        <f t="shared" si="82"/>
        <v>-9.0079631905468527E-2</v>
      </c>
      <c r="AN61" s="316">
        <f t="shared" si="82"/>
        <v>-0.11909138440291978</v>
      </c>
      <c r="AO61" s="316">
        <f t="shared" si="82"/>
        <v>5.1583773299057611E-4</v>
      </c>
      <c r="AP61" s="316">
        <f t="shared" si="82"/>
        <v>-2.9819961014279084E-2</v>
      </c>
      <c r="AQ61" s="316">
        <f t="shared" si="82"/>
        <v>5.6319410728445485E-2</v>
      </c>
      <c r="AR61" s="316">
        <f t="shared" si="82"/>
        <v>0.13127131770627987</v>
      </c>
      <c r="AS61" s="316">
        <f t="shared" si="80"/>
        <v>1.9001177930966229E-3</v>
      </c>
      <c r="AT61" s="316">
        <f t="shared" si="80"/>
        <v>-0.36477879987439721</v>
      </c>
      <c r="AU61" s="316">
        <f t="shared" si="80"/>
        <v>-0.29715871637511504</v>
      </c>
      <c r="AV61" s="316">
        <f t="shared" si="80"/>
        <v>-0.38776462573965842</v>
      </c>
      <c r="AW61" s="316">
        <f t="shared" si="80"/>
        <v>-0.47863123475217806</v>
      </c>
      <c r="AX61" s="228"/>
      <c r="AY61" s="228"/>
      <c r="AZ61" s="228"/>
      <c r="BA61" s="228"/>
      <c r="BB61" s="228"/>
      <c r="BC61" s="228"/>
      <c r="BD61" s="228"/>
      <c r="BE61" s="228"/>
      <c r="BG61" s="270"/>
      <c r="BH61" s="270"/>
    </row>
    <row r="62" spans="2:61" ht="17.100000000000001" customHeight="1">
      <c r="X62" s="303" t="s">
        <v>75</v>
      </c>
      <c r="Y62" s="862"/>
      <c r="Z62" s="317"/>
      <c r="AA62" s="318">
        <f t="shared" ref="AA62:AE62" si="83">AA14/$Z14-1</f>
        <v>-0.6243245853798276</v>
      </c>
      <c r="AB62" s="318">
        <f t="shared" si="83"/>
        <v>-0.56811900944097049</v>
      </c>
      <c r="AC62" s="318">
        <f t="shared" si="83"/>
        <v>-0.56119182705624537</v>
      </c>
      <c r="AD62" s="318">
        <f t="shared" si="83"/>
        <v>-0.36904078670479168</v>
      </c>
      <c r="AE62" s="318">
        <f t="shared" si="83"/>
        <v>-0.22461409078538375</v>
      </c>
      <c r="AF62" s="318">
        <f t="shared" ref="AF62:AR62" si="84">AF14/$Z14-1</f>
        <v>1.6033880055124516E-2</v>
      </c>
      <c r="AG62" s="318">
        <f t="shared" si="84"/>
        <v>5.1698912181976864E-2</v>
      </c>
      <c r="AH62" s="318">
        <f t="shared" si="84"/>
        <v>0.15247677374734647</v>
      </c>
      <c r="AI62" s="318">
        <f t="shared" si="84"/>
        <v>-4.5863792688107252E-2</v>
      </c>
      <c r="AJ62" s="318">
        <f t="shared" si="84"/>
        <v>-0.25752038134216415</v>
      </c>
      <c r="AK62" s="318">
        <f t="shared" si="84"/>
        <v>-0.31771360650354707</v>
      </c>
      <c r="AL62" s="318">
        <f t="shared" si="84"/>
        <v>-0.43374606787991121</v>
      </c>
      <c r="AM62" s="318">
        <f t="shared" si="84"/>
        <v>-0.47076476283538193</v>
      </c>
      <c r="AN62" s="318">
        <f t="shared" si="84"/>
        <v>-0.48891226338037208</v>
      </c>
      <c r="AO62" s="318">
        <f t="shared" si="84"/>
        <v>-0.46757350263523556</v>
      </c>
      <c r="AP62" s="318">
        <f t="shared" si="84"/>
        <v>-0.50229504470511421</v>
      </c>
      <c r="AQ62" s="318">
        <f t="shared" si="84"/>
        <v>-0.47947444025048869</v>
      </c>
      <c r="AR62" s="318">
        <f t="shared" si="84"/>
        <v>-0.54430996080259675</v>
      </c>
      <c r="AS62" s="318">
        <f t="shared" si="80"/>
        <v>-0.67143038557817081</v>
      </c>
      <c r="AT62" s="318">
        <f t="shared" si="80"/>
        <v>-0.76753031569967378</v>
      </c>
      <c r="AU62" s="318">
        <f t="shared" si="80"/>
        <v>-0.75731715581556314</v>
      </c>
      <c r="AV62" s="318">
        <f t="shared" si="80"/>
        <v>-0.78525089700214312</v>
      </c>
      <c r="AW62" s="318">
        <f t="shared" si="80"/>
        <v>-0.80362511252198243</v>
      </c>
      <c r="AX62" s="228"/>
      <c r="AY62" s="228"/>
      <c r="AZ62" s="228"/>
      <c r="BA62" s="228"/>
      <c r="BB62" s="228"/>
      <c r="BC62" s="228"/>
      <c r="BD62" s="228"/>
      <c r="BE62" s="228"/>
      <c r="BG62" s="270"/>
      <c r="BH62" s="270"/>
    </row>
    <row r="63" spans="2:61" ht="17.100000000000001" customHeight="1">
      <c r="X63" s="305"/>
      <c r="Y63" s="19" t="s">
        <v>395</v>
      </c>
      <c r="Z63" s="12"/>
      <c r="AA63" s="316">
        <f t="shared" ref="AA63:AE63" si="85">AA15/$Z15-1</f>
        <v>0.96701478364995119</v>
      </c>
      <c r="AB63" s="316">
        <f t="shared" si="85"/>
        <v>0.6507926415980736</v>
      </c>
      <c r="AC63" s="316">
        <f t="shared" si="85"/>
        <v>0.10648907859159418</v>
      </c>
      <c r="AD63" s="316">
        <f t="shared" si="85"/>
        <v>1.9155929546256223E-2</v>
      </c>
      <c r="AE63" s="316">
        <f t="shared" si="85"/>
        <v>1.6790897108436731E-2</v>
      </c>
      <c r="AF63" s="316">
        <f t="shared" ref="AF63:AR63" si="86">AF15/$Z15-1</f>
        <v>1.2030260770834467E-4</v>
      </c>
      <c r="AG63" s="316">
        <f t="shared" si="86"/>
        <v>-5.5195636106357471E-2</v>
      </c>
      <c r="AH63" s="316">
        <f t="shared" si="86"/>
        <v>-0.14762692708502112</v>
      </c>
      <c r="AI63" s="316">
        <f t="shared" si="86"/>
        <v>-0.29154976551526668</v>
      </c>
      <c r="AJ63" s="316">
        <f t="shared" si="86"/>
        <v>-0.5823384892122685</v>
      </c>
      <c r="AK63" s="316">
        <f t="shared" si="86"/>
        <v>-0.74493594083578341</v>
      </c>
      <c r="AL63" s="316">
        <f t="shared" si="86"/>
        <v>-0.77444038753106692</v>
      </c>
      <c r="AM63" s="316">
        <f t="shared" si="86"/>
        <v>-0.78724304669699541</v>
      </c>
      <c r="AN63" s="316">
        <f t="shared" si="86"/>
        <v>-0.7819210881667642</v>
      </c>
      <c r="AO63" s="316">
        <f t="shared" si="86"/>
        <v>-0.78770431532879914</v>
      </c>
      <c r="AP63" s="316">
        <f t="shared" si="86"/>
        <v>-0.78772683477186289</v>
      </c>
      <c r="AQ63" s="316">
        <f t="shared" si="86"/>
        <v>-0.78741426729043795</v>
      </c>
      <c r="AR63" s="316">
        <f t="shared" si="86"/>
        <v>-0.7892955149427574</v>
      </c>
      <c r="AS63" s="316">
        <f t="shared" si="80"/>
        <v>-0.78961428118338861</v>
      </c>
      <c r="AT63" s="316">
        <f t="shared" si="80"/>
        <v>-0.84191835131773185</v>
      </c>
      <c r="AU63" s="316">
        <f t="shared" si="80"/>
        <v>-0.85113616562521588</v>
      </c>
      <c r="AV63" s="316">
        <f t="shared" si="80"/>
        <v>-0.85144051486423555</v>
      </c>
      <c r="AW63" s="316">
        <f t="shared" si="80"/>
        <v>-0.87070340910983879</v>
      </c>
      <c r="AX63" s="34"/>
      <c r="AY63" s="34"/>
      <c r="AZ63" s="34"/>
      <c r="BA63" s="34"/>
      <c r="BB63" s="34"/>
      <c r="BC63" s="34"/>
      <c r="BD63" s="34"/>
      <c r="BE63" s="34"/>
    </row>
    <row r="64" spans="2:61" ht="17.100000000000001" customHeight="1">
      <c r="X64" s="305"/>
      <c r="Y64" s="19" t="s">
        <v>396</v>
      </c>
      <c r="Z64" s="12"/>
      <c r="AA64" s="316">
        <f t="shared" ref="AA64:AE64" si="87">AA16/$Z16-1</f>
        <v>-0.63809523809523805</v>
      </c>
      <c r="AB64" s="316">
        <f t="shared" si="87"/>
        <v>-0.580952380952381</v>
      </c>
      <c r="AC64" s="316">
        <f t="shared" si="87"/>
        <v>-0.5714285714285714</v>
      </c>
      <c r="AD64" s="316">
        <f t="shared" si="87"/>
        <v>-0.38095238095238093</v>
      </c>
      <c r="AE64" s="316">
        <f t="shared" si="87"/>
        <v>-0.23809523809523814</v>
      </c>
      <c r="AF64" s="316">
        <f t="shared" ref="AF64:AR64" si="88">AF16/$Z16-1</f>
        <v>0</v>
      </c>
      <c r="AG64" s="316">
        <f t="shared" si="88"/>
        <v>0.32109851215835361</v>
      </c>
      <c r="AH64" s="316">
        <f t="shared" si="88"/>
        <v>0.85724585436193212</v>
      </c>
      <c r="AI64" s="316">
        <f t="shared" si="88"/>
        <v>0.82145900242511627</v>
      </c>
      <c r="AJ64" s="316">
        <f t="shared" si="88"/>
        <v>0.66596316444910553</v>
      </c>
      <c r="AK64" s="316">
        <f t="shared" si="88"/>
        <v>0.78147735465687895</v>
      </c>
      <c r="AL64" s="316">
        <f t="shared" si="88"/>
        <v>0.41915186471783428</v>
      </c>
      <c r="AM64" s="316">
        <f t="shared" si="88"/>
        <v>0.32387756439667048</v>
      </c>
      <c r="AN64" s="316">
        <f t="shared" si="88"/>
        <v>0.26577964213148042</v>
      </c>
      <c r="AO64" s="316">
        <f t="shared" si="88"/>
        <v>0.13631775578423011</v>
      </c>
      <c r="AP64" s="316">
        <f t="shared" si="88"/>
        <v>9.7840991020515133E-2</v>
      </c>
      <c r="AQ64" s="316">
        <f t="shared" si="88"/>
        <v>0.15244412400865159</v>
      </c>
      <c r="AR64" s="316">
        <f t="shared" si="88"/>
        <v>2.6444910532870125E-2</v>
      </c>
      <c r="AS64" s="316">
        <f t="shared" si="80"/>
        <v>-0.31336435734417012</v>
      </c>
      <c r="AT64" s="316">
        <f t="shared" si="80"/>
        <v>-0.47633479714229532</v>
      </c>
      <c r="AU64" s="316">
        <f t="shared" si="80"/>
        <v>-0.73750671822769875</v>
      </c>
      <c r="AV64" s="316">
        <f t="shared" si="80"/>
        <v>-0.77465818968342404</v>
      </c>
      <c r="AW64" s="316">
        <f t="shared" si="80"/>
        <v>-0.83986366913547883</v>
      </c>
      <c r="AX64" s="34"/>
      <c r="AY64" s="34"/>
      <c r="AZ64" s="34"/>
      <c r="BA64" s="34"/>
      <c r="BB64" s="34"/>
      <c r="BC64" s="34"/>
      <c r="BD64" s="34"/>
      <c r="BE64" s="34"/>
    </row>
    <row r="65" spans="2:61" ht="17.100000000000001" customHeight="1">
      <c r="X65" s="305"/>
      <c r="Y65" s="19" t="s">
        <v>397</v>
      </c>
      <c r="Z65" s="12"/>
      <c r="AA65" s="316">
        <f t="shared" ref="AA65:AE65" si="89">AA17/$Z17-1</f>
        <v>-0.640250504792651</v>
      </c>
      <c r="AB65" s="316">
        <f t="shared" si="89"/>
        <v>-0.58344795291780627</v>
      </c>
      <c r="AC65" s="316">
        <f t="shared" si="89"/>
        <v>-0.57398086093866563</v>
      </c>
      <c r="AD65" s="316">
        <f t="shared" si="89"/>
        <v>-0.38463902135585015</v>
      </c>
      <c r="AE65" s="316">
        <f t="shared" si="89"/>
        <v>-0.24263264166873877</v>
      </c>
      <c r="AF65" s="316">
        <f t="shared" ref="AF65:AR65" si="90">AF17/$Z17-1</f>
        <v>-5.955342190219759E-3</v>
      </c>
      <c r="AG65" s="316">
        <f t="shared" si="90"/>
        <v>-3.1727426289069549E-2</v>
      </c>
      <c r="AH65" s="316">
        <f t="shared" si="90"/>
        <v>-3.2266020266746742E-2</v>
      </c>
      <c r="AI65" s="316">
        <f t="shared" si="90"/>
        <v>-0.30663387254285546</v>
      </c>
      <c r="AJ65" s="316">
        <f t="shared" si="90"/>
        <v>-0.60593222244379508</v>
      </c>
      <c r="AK65" s="316">
        <f t="shared" si="90"/>
        <v>-0.75188404684529997</v>
      </c>
      <c r="AL65" s="316">
        <f t="shared" si="90"/>
        <v>-0.75456337168735033</v>
      </c>
      <c r="AM65" s="316">
        <f t="shared" si="90"/>
        <v>-0.80216245255767682</v>
      </c>
      <c r="AN65" s="316">
        <f t="shared" si="90"/>
        <v>-0.82005995510342355</v>
      </c>
      <c r="AO65" s="316">
        <f t="shared" si="90"/>
        <v>-0.80503463604191305</v>
      </c>
      <c r="AP65" s="316">
        <f t="shared" si="90"/>
        <v>-0.78006127189143981</v>
      </c>
      <c r="AQ65" s="316">
        <f t="shared" si="90"/>
        <v>-0.78150471531348886</v>
      </c>
      <c r="AR65" s="316">
        <f t="shared" si="90"/>
        <v>-0.81495533886828053</v>
      </c>
      <c r="AS65" s="316">
        <f t="shared" si="80"/>
        <v>-0.87270507454615687</v>
      </c>
      <c r="AT65" s="316">
        <f t="shared" si="80"/>
        <v>-0.89020187446610499</v>
      </c>
      <c r="AU65" s="316">
        <f t="shared" si="80"/>
        <v>-0.8671314940131325</v>
      </c>
      <c r="AV65" s="316">
        <f t="shared" si="80"/>
        <v>-0.87599205793742763</v>
      </c>
      <c r="AW65" s="316">
        <f t="shared" si="80"/>
        <v>-0.87770700579374272</v>
      </c>
      <c r="AX65" s="34"/>
      <c r="AY65" s="34"/>
      <c r="AZ65" s="34"/>
      <c r="BA65" s="34"/>
      <c r="BB65" s="34"/>
      <c r="BC65" s="34"/>
      <c r="BD65" s="34"/>
      <c r="BE65" s="34"/>
    </row>
    <row r="66" spans="2:61" ht="17.100000000000001" customHeight="1">
      <c r="X66" s="500"/>
      <c r="Y66" s="19" t="s">
        <v>398</v>
      </c>
      <c r="Z66" s="12"/>
      <c r="AA66" s="316">
        <f t="shared" ref="AA66:AE66" si="91">AA18/$Z18-1</f>
        <v>-0.60176030021250759</v>
      </c>
      <c r="AB66" s="316">
        <f t="shared" si="91"/>
        <v>-0.53888034761448256</v>
      </c>
      <c r="AC66" s="316">
        <f t="shared" si="91"/>
        <v>-0.52840035551481179</v>
      </c>
      <c r="AD66" s="316">
        <f t="shared" si="91"/>
        <v>-0.31880051352139471</v>
      </c>
      <c r="AE66" s="316">
        <f t="shared" si="91"/>
        <v>-0.1616006320263319</v>
      </c>
      <c r="AF66" s="316">
        <f t="shared" ref="AF66:AR66" si="92">AF18/$Z18-1</f>
        <v>0.10039917046543922</v>
      </c>
      <c r="AG66" s="316">
        <f t="shared" si="92"/>
        <v>0.28474854441822517</v>
      </c>
      <c r="AH66" s="316">
        <f t="shared" si="92"/>
        <v>0.64121181250590253</v>
      </c>
      <c r="AI66" s="316">
        <f t="shared" si="92"/>
        <v>0.67369327216426189</v>
      </c>
      <c r="AJ66" s="316">
        <f t="shared" si="92"/>
        <v>0.76661698016109159</v>
      </c>
      <c r="AK66" s="316">
        <f t="shared" si="92"/>
        <v>0.97283043774748612</v>
      </c>
      <c r="AL66" s="316">
        <f t="shared" si="92"/>
        <v>0.50961171682680595</v>
      </c>
      <c r="AM66" s="316">
        <f t="shared" si="92"/>
        <v>0.52589098211182983</v>
      </c>
      <c r="AN66" s="316">
        <f t="shared" si="92"/>
        <v>0.51691444009790288</v>
      </c>
      <c r="AO66" s="316">
        <f t="shared" si="92"/>
        <v>0.60203744192979269</v>
      </c>
      <c r="AP66" s="316">
        <f t="shared" si="92"/>
        <v>0.35108412717912429</v>
      </c>
      <c r="AQ66" s="316">
        <f t="shared" si="92"/>
        <v>0.45381371571623919</v>
      </c>
      <c r="AR66" s="316">
        <f t="shared" si="92"/>
        <v>0.28981209427291232</v>
      </c>
      <c r="AS66" s="316">
        <f t="shared" si="80"/>
        <v>-3.5300420661652065E-2</v>
      </c>
      <c r="AT66" s="316">
        <f t="shared" si="80"/>
        <v>-0.39972721987153359</v>
      </c>
      <c r="AU66" s="316">
        <f t="shared" si="80"/>
        <v>-0.36352088965970475</v>
      </c>
      <c r="AV66" s="316">
        <f t="shared" si="80"/>
        <v>-0.45924029632217489</v>
      </c>
      <c r="AW66" s="316">
        <f t="shared" si="80"/>
        <v>-0.5238158729810154</v>
      </c>
      <c r="AX66" s="34"/>
      <c r="AY66" s="34"/>
      <c r="AZ66" s="34"/>
      <c r="BA66" s="34"/>
      <c r="BB66" s="34"/>
      <c r="BC66" s="34"/>
      <c r="BD66" s="34"/>
      <c r="BE66" s="34"/>
    </row>
    <row r="67" spans="2:61" ht="17.100000000000001" customHeight="1">
      <c r="X67" s="306"/>
      <c r="Y67" s="191" t="s">
        <v>399</v>
      </c>
      <c r="Z67" s="12"/>
      <c r="AA67" s="257" t="s">
        <v>54</v>
      </c>
      <c r="AB67" s="257" t="s">
        <v>54</v>
      </c>
      <c r="AC67" s="257" t="s">
        <v>54</v>
      </c>
      <c r="AD67" s="257" t="s">
        <v>54</v>
      </c>
      <c r="AE67" s="257" t="s">
        <v>54</v>
      </c>
      <c r="AF67" s="257" t="s">
        <v>54</v>
      </c>
      <c r="AG67" s="257" t="s">
        <v>54</v>
      </c>
      <c r="AH67" s="257" t="s">
        <v>54</v>
      </c>
      <c r="AI67" s="257" t="s">
        <v>54</v>
      </c>
      <c r="AJ67" s="257" t="s">
        <v>54</v>
      </c>
      <c r="AK67" s="257" t="s">
        <v>54</v>
      </c>
      <c r="AL67" s="257" t="s">
        <v>54</v>
      </c>
      <c r="AM67" s="257" t="s">
        <v>54</v>
      </c>
      <c r="AN67" s="257" t="s">
        <v>54</v>
      </c>
      <c r="AO67" s="257" t="s">
        <v>54</v>
      </c>
      <c r="AP67" s="257" t="s">
        <v>54</v>
      </c>
      <c r="AQ67" s="257" t="s">
        <v>54</v>
      </c>
      <c r="AR67" s="257" t="s">
        <v>54</v>
      </c>
      <c r="AS67" s="257" t="s">
        <v>54</v>
      </c>
      <c r="AT67" s="257" t="s">
        <v>54</v>
      </c>
      <c r="AU67" s="257" t="s">
        <v>54</v>
      </c>
      <c r="AV67" s="257" t="s">
        <v>54</v>
      </c>
      <c r="AW67" s="257" t="s">
        <v>54</v>
      </c>
      <c r="AX67" s="34"/>
      <c r="AY67" s="34"/>
      <c r="AZ67" s="34"/>
      <c r="BA67" s="34"/>
      <c r="BB67" s="34"/>
      <c r="BC67" s="34"/>
      <c r="BD67" s="34"/>
      <c r="BE67" s="34"/>
    </row>
    <row r="68" spans="2:61" ht="17.100000000000001" customHeight="1">
      <c r="X68" s="307" t="s">
        <v>460</v>
      </c>
      <c r="Y68" s="863"/>
      <c r="Z68" s="319"/>
      <c r="AA68" s="320">
        <f t="shared" ref="AA68:AE68" si="93">AA20/$Z20-1</f>
        <v>-0.2221625051053</v>
      </c>
      <c r="AB68" s="320">
        <f t="shared" si="93"/>
        <v>-0.13296471724049386</v>
      </c>
      <c r="AC68" s="320">
        <f t="shared" si="93"/>
        <v>-4.3724244689381964E-2</v>
      </c>
      <c r="AD68" s="320">
        <f t="shared" si="93"/>
        <v>-4.3391659841915509E-2</v>
      </c>
      <c r="AE68" s="320">
        <f t="shared" si="93"/>
        <v>-8.8812233985706368E-2</v>
      </c>
      <c r="AF68" s="320">
        <f t="shared" ref="AF68:AR68" si="94">AF20/$Z20-1</f>
        <v>1.9293167004952316E-3</v>
      </c>
      <c r="AG68" s="320">
        <f t="shared" si="94"/>
        <v>3.5829974978467627E-2</v>
      </c>
      <c r="AH68" s="320">
        <f t="shared" si="94"/>
        <v>-0.11404690500025505</v>
      </c>
      <c r="AI68" s="320">
        <f t="shared" si="94"/>
        <v>-0.19521077519265573</v>
      </c>
      <c r="AJ68" s="320">
        <f t="shared" si="94"/>
        <v>-0.45005333148601478</v>
      </c>
      <c r="AK68" s="320">
        <f t="shared" si="94"/>
        <v>-0.57536870467842338</v>
      </c>
      <c r="AL68" s="320">
        <f t="shared" si="94"/>
        <v>-0.64779425747764097</v>
      </c>
      <c r="AM68" s="320">
        <f t="shared" si="94"/>
        <v>-0.67041345110724149</v>
      </c>
      <c r="AN68" s="320">
        <f t="shared" si="94"/>
        <v>-0.68964629113622222</v>
      </c>
      <c r="AO68" s="320">
        <f t="shared" si="94"/>
        <v>-0.69898114236249653</v>
      </c>
      <c r="AP68" s="320">
        <f t="shared" si="94"/>
        <v>-0.71599018817994931</v>
      </c>
      <c r="AQ68" s="320">
        <f t="shared" si="94"/>
        <v>-0.70991105582397029</v>
      </c>
      <c r="AR68" s="320">
        <f t="shared" si="94"/>
        <v>-0.7396475877246409</v>
      </c>
      <c r="AS68" s="320">
        <f t="shared" ref="AS68:AW73" si="95">AS20/$Z20-1</f>
        <v>-0.77782135418379006</v>
      </c>
      <c r="AT68" s="320">
        <f t="shared" si="95"/>
        <v>-0.89064352246940759</v>
      </c>
      <c r="AU68" s="320">
        <f t="shared" si="95"/>
        <v>-0.88998478531446934</v>
      </c>
      <c r="AV68" s="320">
        <f t="shared" si="95"/>
        <v>-0.90325053357762264</v>
      </c>
      <c r="AW68" s="320">
        <f t="shared" si="95"/>
        <v>-0.90636729135075134</v>
      </c>
      <c r="AX68" s="228"/>
      <c r="AY68" s="228"/>
      <c r="AZ68" s="228"/>
      <c r="BA68" s="228"/>
      <c r="BB68" s="228"/>
      <c r="BC68" s="228"/>
      <c r="BD68" s="228"/>
      <c r="BE68" s="228"/>
    </row>
    <row r="69" spans="2:61" ht="17.100000000000001" customHeight="1">
      <c r="X69" s="307"/>
      <c r="Y69" s="861" t="s">
        <v>400</v>
      </c>
      <c r="Z69" s="12"/>
      <c r="AA69" s="316">
        <f t="shared" ref="AA69:AE69" si="96">AA21/$Z21-1</f>
        <v>0.28546233308138058</v>
      </c>
      <c r="AB69" s="316">
        <f t="shared" si="96"/>
        <v>0.10909549004787089</v>
      </c>
      <c r="AC69" s="316">
        <f t="shared" si="96"/>
        <v>-6.1224489795918324E-2</v>
      </c>
      <c r="AD69" s="316">
        <f t="shared" si="96"/>
        <v>-1.4109347442680664E-2</v>
      </c>
      <c r="AE69" s="316">
        <f t="shared" si="96"/>
        <v>-4.2328042328042326E-2</v>
      </c>
      <c r="AF69" s="316">
        <f t="shared" ref="AF69:AR69" si="97">AF21/$Z21-1</f>
        <v>0</v>
      </c>
      <c r="AG69" s="316">
        <f t="shared" si="97"/>
        <v>0.19999999999999996</v>
      </c>
      <c r="AH69" s="316">
        <f t="shared" si="97"/>
        <v>0.59999999999999987</v>
      </c>
      <c r="AI69" s="316">
        <f t="shared" si="97"/>
        <v>2.4</v>
      </c>
      <c r="AJ69" s="316">
        <f t="shared" si="97"/>
        <v>4.3999999999999995</v>
      </c>
      <c r="AK69" s="316">
        <f t="shared" si="97"/>
        <v>7.6</v>
      </c>
      <c r="AL69" s="316">
        <f t="shared" si="97"/>
        <v>8.6</v>
      </c>
      <c r="AM69" s="316">
        <f t="shared" si="97"/>
        <v>8.4</v>
      </c>
      <c r="AN69" s="316">
        <f t="shared" si="97"/>
        <v>8.4186376569037655</v>
      </c>
      <c r="AO69" s="316">
        <f t="shared" si="97"/>
        <v>8.2972468619246875</v>
      </c>
      <c r="AP69" s="316">
        <f t="shared" si="97"/>
        <v>8.6846108786610881</v>
      </c>
      <c r="AQ69" s="316">
        <f t="shared" si="97"/>
        <v>8.1304100418410048</v>
      </c>
      <c r="AR69" s="316">
        <f t="shared" si="97"/>
        <v>8.1158326359832635</v>
      </c>
      <c r="AS69" s="316">
        <f t="shared" si="95"/>
        <v>4.46</v>
      </c>
      <c r="AT69" s="316">
        <f t="shared" si="95"/>
        <v>1</v>
      </c>
      <c r="AU69" s="316">
        <f t="shared" si="95"/>
        <v>1.5765999999999996</v>
      </c>
      <c r="AV69" s="316">
        <f t="shared" si="95"/>
        <v>0.59999999999999987</v>
      </c>
      <c r="AW69" s="316">
        <f t="shared" si="95"/>
        <v>0.59999999999999987</v>
      </c>
      <c r="AX69" s="228"/>
      <c r="AY69" s="228"/>
      <c r="AZ69" s="228"/>
      <c r="BA69" s="228"/>
      <c r="BB69" s="228"/>
      <c r="BC69" s="228"/>
      <c r="BD69" s="228"/>
      <c r="BE69" s="228"/>
    </row>
    <row r="70" spans="2:61" ht="17.100000000000001" customHeight="1">
      <c r="X70" s="307"/>
      <c r="Y70" s="861" t="s">
        <v>461</v>
      </c>
      <c r="Z70" s="12"/>
      <c r="AA70" s="316">
        <f t="shared" ref="AA70:AE70" si="98">AA22/$Z22-1</f>
        <v>-0.22727272727272729</v>
      </c>
      <c r="AB70" s="316">
        <f t="shared" si="98"/>
        <v>-0.13636363636363635</v>
      </c>
      <c r="AC70" s="316">
        <f t="shared" si="98"/>
        <v>-4.5454545454545303E-2</v>
      </c>
      <c r="AD70" s="316">
        <f t="shared" si="98"/>
        <v>-4.5454545454545303E-2</v>
      </c>
      <c r="AE70" s="316">
        <f t="shared" si="98"/>
        <v>-9.090909090909105E-2</v>
      </c>
      <c r="AF70" s="316">
        <f t="shared" ref="AF70:AR70" si="99">AF22/$Z22-1</f>
        <v>0</v>
      </c>
      <c r="AG70" s="316">
        <f t="shared" si="99"/>
        <v>-0.1116751269035533</v>
      </c>
      <c r="AH70" s="316">
        <f t="shared" si="99"/>
        <v>-0.45177664974619292</v>
      </c>
      <c r="AI70" s="316">
        <f t="shared" si="99"/>
        <v>-0.5532994923857868</v>
      </c>
      <c r="AJ70" s="316">
        <f t="shared" si="99"/>
        <v>-0.67512690355329952</v>
      </c>
      <c r="AK70" s="316">
        <f t="shared" si="99"/>
        <v>-0.81725888324873097</v>
      </c>
      <c r="AL70" s="316">
        <f t="shared" si="99"/>
        <v>-0.8324873096446701</v>
      </c>
      <c r="AM70" s="316">
        <f t="shared" si="99"/>
        <v>-0.81725888324873097</v>
      </c>
      <c r="AN70" s="316">
        <f t="shared" si="99"/>
        <v>-0.82741116751269039</v>
      </c>
      <c r="AO70" s="316">
        <f t="shared" si="99"/>
        <v>-0.8375634517766497</v>
      </c>
      <c r="AP70" s="316">
        <f t="shared" si="99"/>
        <v>-0.79289340101522843</v>
      </c>
      <c r="AQ70" s="316">
        <f t="shared" si="99"/>
        <v>-0.70979695431472078</v>
      </c>
      <c r="AR70" s="316">
        <f t="shared" si="99"/>
        <v>-0.74538071065989842</v>
      </c>
      <c r="AS70" s="316">
        <f t="shared" si="95"/>
        <v>-0.72639593908629441</v>
      </c>
      <c r="AT70" s="316">
        <f t="shared" si="95"/>
        <v>-0.9446700507614213</v>
      </c>
      <c r="AU70" s="316">
        <f t="shared" si="95"/>
        <v>-0.95786802030456852</v>
      </c>
      <c r="AV70" s="316">
        <f t="shared" si="95"/>
        <v>-0.97055837563451774</v>
      </c>
      <c r="AW70" s="316">
        <f t="shared" si="95"/>
        <v>-0.97258883248730965</v>
      </c>
      <c r="AX70" s="228"/>
      <c r="AY70" s="228"/>
      <c r="AZ70" s="228"/>
      <c r="BA70" s="228"/>
      <c r="BB70" s="228"/>
      <c r="BC70" s="228"/>
      <c r="BD70" s="228"/>
      <c r="BE70" s="228"/>
    </row>
    <row r="71" spans="2:61" ht="17.100000000000001" customHeight="1">
      <c r="X71" s="307"/>
      <c r="Y71" s="861" t="s">
        <v>401</v>
      </c>
      <c r="Z71" s="12"/>
      <c r="AA71" s="316">
        <f t="shared" ref="AA71:AE71" si="100">AA23/$Z23-1</f>
        <v>-0.20701204129281503</v>
      </c>
      <c r="AB71" s="316">
        <f t="shared" si="100"/>
        <v>-0.11371934026844033</v>
      </c>
      <c r="AC71" s="316">
        <f t="shared" si="100"/>
        <v>-2.0426639244065736E-2</v>
      </c>
      <c r="AD71" s="316">
        <f t="shared" si="100"/>
        <v>-2.0426639244065736E-2</v>
      </c>
      <c r="AE71" s="316">
        <f t="shared" si="100"/>
        <v>-6.7072989756252976E-2</v>
      </c>
      <c r="AF71" s="316">
        <f t="shared" ref="AF71:AR71" si="101">AF23/$Z23-1</f>
        <v>2.6219711268121726E-2</v>
      </c>
      <c r="AG71" s="316">
        <f t="shared" si="101"/>
        <v>0.30160184895654152</v>
      </c>
      <c r="AH71" s="316">
        <f t="shared" si="101"/>
        <v>0.60538895061610831</v>
      </c>
      <c r="AI71" s="316">
        <f t="shared" si="101"/>
        <v>0.69709726740181721</v>
      </c>
      <c r="AJ71" s="316">
        <f t="shared" si="101"/>
        <v>0.8581775278877688</v>
      </c>
      <c r="AK71" s="316">
        <f t="shared" si="101"/>
        <v>1.0460818391610833</v>
      </c>
      <c r="AL71" s="316">
        <f t="shared" si="101"/>
        <v>0.63712628542329908</v>
      </c>
      <c r="AM71" s="316">
        <f t="shared" si="101"/>
        <v>0.72809868101248565</v>
      </c>
      <c r="AN71" s="316">
        <f t="shared" si="101"/>
        <v>0.69967776037567053</v>
      </c>
      <c r="AO71" s="316">
        <f t="shared" si="101"/>
        <v>0.80409784977159893</v>
      </c>
      <c r="AP71" s="316">
        <f t="shared" si="101"/>
        <v>0.57543837382346008</v>
      </c>
      <c r="AQ71" s="316">
        <f t="shared" si="101"/>
        <v>0.30913665263070977</v>
      </c>
      <c r="AR71" s="316">
        <f t="shared" si="101"/>
        <v>8.8248227239062782E-2</v>
      </c>
      <c r="AS71" s="316">
        <f t="shared" si="95"/>
        <v>-0.13397217255686711</v>
      </c>
      <c r="AT71" s="316">
        <f t="shared" si="95"/>
        <v>-0.4487214116351147</v>
      </c>
      <c r="AU71" s="316">
        <f t="shared" si="95"/>
        <v>-0.35998161953178298</v>
      </c>
      <c r="AV71" s="316">
        <f t="shared" si="95"/>
        <v>-0.48413758087941716</v>
      </c>
      <c r="AW71" s="316">
        <f t="shared" si="95"/>
        <v>-0.53515399260932317</v>
      </c>
      <c r="AX71" s="228"/>
      <c r="AY71" s="228"/>
      <c r="AZ71" s="228"/>
      <c r="BA71" s="228"/>
      <c r="BB71" s="228"/>
      <c r="BC71" s="228"/>
      <c r="BD71" s="228"/>
      <c r="BE71" s="228"/>
    </row>
    <row r="72" spans="2:61" ht="17.100000000000001" customHeight="1" thickBot="1">
      <c r="X72" s="308"/>
      <c r="Y72" s="638" t="s">
        <v>402</v>
      </c>
      <c r="Z72" s="25"/>
      <c r="AA72" s="321">
        <f t="shared" ref="AA72:AE72" si="102">AA24/$Z24-1</f>
        <v>-0.22700412774277645</v>
      </c>
      <c r="AB72" s="321">
        <f t="shared" si="102"/>
        <v>-0.13606343688898548</v>
      </c>
      <c r="AC72" s="321">
        <f t="shared" si="102"/>
        <v>-4.5122746035194616E-2</v>
      </c>
      <c r="AD72" s="321">
        <f t="shared" si="102"/>
        <v>-4.5122746035194616E-2</v>
      </c>
      <c r="AE72" s="321">
        <f t="shared" si="102"/>
        <v>-9.0593091462090047E-2</v>
      </c>
      <c r="AF72" s="321">
        <f t="shared" ref="AF72:AR72" si="103">AF24/$Z24-1</f>
        <v>3.4759939170103671E-4</v>
      </c>
      <c r="AG72" s="321">
        <f t="shared" si="103"/>
        <v>7.0606126439278771E-2</v>
      </c>
      <c r="AH72" s="321">
        <f t="shared" si="103"/>
        <v>-4.918531392570058E-2</v>
      </c>
      <c r="AI72" s="321">
        <f t="shared" si="103"/>
        <v>-0.15935259613295683</v>
      </c>
      <c r="AJ72" s="321">
        <f t="shared" si="103"/>
        <v>-0.53719749808429462</v>
      </c>
      <c r="AK72" s="321">
        <f t="shared" si="103"/>
        <v>-0.72275039836671917</v>
      </c>
      <c r="AL72" s="321">
        <f t="shared" si="103"/>
        <v>-0.79766052156270639</v>
      </c>
      <c r="AM72" s="321">
        <f t="shared" si="103"/>
        <v>-0.84590711715208478</v>
      </c>
      <c r="AN72" s="321">
        <f t="shared" si="103"/>
        <v>-0.8685190756983121</v>
      </c>
      <c r="AO72" s="321">
        <f t="shared" si="103"/>
        <v>-0.88765931260038688</v>
      </c>
      <c r="AP72" s="321">
        <f t="shared" si="103"/>
        <v>-0.91429902455829704</v>
      </c>
      <c r="AQ72" s="321">
        <f t="shared" si="103"/>
        <v>-0.90786509980302088</v>
      </c>
      <c r="AR72" s="321">
        <f t="shared" si="103"/>
        <v>-0.91615373864779848</v>
      </c>
      <c r="AS72" s="321">
        <f t="shared" si="95"/>
        <v>-0.92109384729078803</v>
      </c>
      <c r="AT72" s="321">
        <f t="shared" si="95"/>
        <v>-0.93223857098835849</v>
      </c>
      <c r="AU72" s="321">
        <f t="shared" si="95"/>
        <v>-0.9407113061610719</v>
      </c>
      <c r="AV72" s="321">
        <f t="shared" si="95"/>
        <v>-0.93267307022798485</v>
      </c>
      <c r="AW72" s="321">
        <f t="shared" si="95"/>
        <v>-0.93149992228099365</v>
      </c>
      <c r="AX72" s="36"/>
      <c r="AY72" s="36"/>
      <c r="AZ72" s="36"/>
      <c r="BA72" s="36"/>
      <c r="BB72" s="36"/>
      <c r="BC72" s="36"/>
      <c r="BD72" s="36"/>
      <c r="BE72" s="36"/>
    </row>
    <row r="73" spans="2:61" ht="17.100000000000001" customHeight="1" thickTop="1">
      <c r="B73" s="1" t="s">
        <v>77</v>
      </c>
      <c r="X73" s="864" t="s">
        <v>403</v>
      </c>
      <c r="Y73" s="865"/>
      <c r="Z73" s="322"/>
      <c r="AA73" s="323">
        <f t="shared" ref="AA73:AE73" si="104">AA25/$Z25-1</f>
        <v>-0.39359415697834932</v>
      </c>
      <c r="AB73" s="323">
        <f t="shared" si="104"/>
        <v>-0.32678371064525535</v>
      </c>
      <c r="AC73" s="323">
        <f t="shared" si="104"/>
        <v>-0.288669301431836</v>
      </c>
      <c r="AD73" s="323">
        <f t="shared" si="104"/>
        <v>-0.22859604203085226</v>
      </c>
      <c r="AE73" s="323">
        <f t="shared" si="104"/>
        <v>-0.15670083183077144</v>
      </c>
      <c r="AF73" s="323">
        <f>AF25/$Z25-1</f>
        <v>5.9827234172764587E-3</v>
      </c>
      <c r="AG73" s="323">
        <f t="shared" ref="AG73:AR73" si="105">AG25/$Z25-1</f>
        <v>2.0066025342412086E-2</v>
      </c>
      <c r="AH73" s="323">
        <f t="shared" si="105"/>
        <v>-1.8694163551231657E-3</v>
      </c>
      <c r="AI73" s="323">
        <f t="shared" si="105"/>
        <v>-9.2694782279970633E-2</v>
      </c>
      <c r="AJ73" s="323">
        <f t="shared" si="105"/>
        <v>-0.22492872593046043</v>
      </c>
      <c r="AK73" s="323">
        <f t="shared" si="105"/>
        <v>-0.30504609422435758</v>
      </c>
      <c r="AL73" s="323">
        <f t="shared" si="105"/>
        <v>-0.41226647290894314</v>
      </c>
      <c r="AM73" s="323">
        <f t="shared" si="105"/>
        <v>-0.4782585927904156</v>
      </c>
      <c r="AN73" s="323">
        <f t="shared" si="105"/>
        <v>-0.4882579256448536</v>
      </c>
      <c r="AO73" s="323">
        <f t="shared" si="105"/>
        <v>-0.54818582311182107</v>
      </c>
      <c r="AP73" s="323">
        <f t="shared" si="105"/>
        <v>-0.56400851147314102</v>
      </c>
      <c r="AQ73" s="323">
        <f t="shared" si="105"/>
        <v>-0.53182330228655583</v>
      </c>
      <c r="AR73" s="323">
        <f t="shared" si="105"/>
        <v>-0.52942132093371796</v>
      </c>
      <c r="AS73" s="323">
        <f t="shared" si="95"/>
        <v>-0.53747272244938649</v>
      </c>
      <c r="AT73" s="323">
        <f t="shared" si="95"/>
        <v>-0.57678066193940958</v>
      </c>
      <c r="AU73" s="323">
        <f t="shared" si="95"/>
        <v>-0.53967347710673674</v>
      </c>
      <c r="AV73" s="323">
        <f t="shared" si="95"/>
        <v>-0.5095244883483343</v>
      </c>
      <c r="AW73" s="323">
        <f t="shared" si="95"/>
        <v>-0.4672613259373799</v>
      </c>
      <c r="AX73" s="37"/>
      <c r="AY73" s="37"/>
      <c r="AZ73" s="37"/>
      <c r="BA73" s="37"/>
      <c r="BB73" s="37"/>
      <c r="BC73" s="37"/>
      <c r="BD73" s="37"/>
      <c r="BE73" s="37"/>
      <c r="BG73" s="270"/>
      <c r="BH73" s="270"/>
      <c r="BI73" s="270"/>
    </row>
    <row r="75" spans="2:61">
      <c r="X75" s="1" t="s">
        <v>195</v>
      </c>
    </row>
    <row r="76" spans="2:61" ht="39.6">
      <c r="X76" s="324"/>
      <c r="Y76" s="325"/>
      <c r="Z76" s="859" t="s">
        <v>218</v>
      </c>
      <c r="AA76" s="326">
        <v>1990</v>
      </c>
      <c r="AB76" s="326">
        <f t="shared" ref="AB76:AP76" si="106">AA76+1</f>
        <v>1991</v>
      </c>
      <c r="AC76" s="326">
        <f t="shared" si="106"/>
        <v>1992</v>
      </c>
      <c r="AD76" s="326">
        <f t="shared" si="106"/>
        <v>1993</v>
      </c>
      <c r="AE76" s="326">
        <f t="shared" si="106"/>
        <v>1994</v>
      </c>
      <c r="AF76" s="326">
        <v>1995</v>
      </c>
      <c r="AG76" s="326">
        <f t="shared" si="106"/>
        <v>1996</v>
      </c>
      <c r="AH76" s="326">
        <f t="shared" si="106"/>
        <v>1997</v>
      </c>
      <c r="AI76" s="326">
        <f t="shared" si="106"/>
        <v>1998</v>
      </c>
      <c r="AJ76" s="326">
        <f t="shared" si="106"/>
        <v>1999</v>
      </c>
      <c r="AK76" s="326">
        <f t="shared" si="106"/>
        <v>2000</v>
      </c>
      <c r="AL76" s="326">
        <f t="shared" si="106"/>
        <v>2001</v>
      </c>
      <c r="AM76" s="326">
        <f t="shared" si="106"/>
        <v>2002</v>
      </c>
      <c r="AN76" s="326">
        <f t="shared" si="106"/>
        <v>2003</v>
      </c>
      <c r="AO76" s="326">
        <f t="shared" si="106"/>
        <v>2004</v>
      </c>
      <c r="AP76" s="326">
        <f t="shared" si="106"/>
        <v>2005</v>
      </c>
      <c r="AQ76" s="326">
        <f t="shared" ref="AQ76:AW76" si="107">AP76+1</f>
        <v>2006</v>
      </c>
      <c r="AR76" s="326">
        <f t="shared" si="107"/>
        <v>2007</v>
      </c>
      <c r="AS76" s="326">
        <f t="shared" si="107"/>
        <v>2008</v>
      </c>
      <c r="AT76" s="326">
        <f t="shared" si="107"/>
        <v>2009</v>
      </c>
      <c r="AU76" s="326">
        <f t="shared" si="107"/>
        <v>2010</v>
      </c>
      <c r="AV76" s="326">
        <f t="shared" si="107"/>
        <v>2011</v>
      </c>
      <c r="AW76" s="326">
        <f t="shared" si="107"/>
        <v>2012</v>
      </c>
    </row>
    <row r="77" spans="2:61" ht="17.100000000000001" customHeight="1">
      <c r="X77" s="299" t="s">
        <v>74</v>
      </c>
      <c r="Y77" s="860"/>
      <c r="Z77" s="315"/>
      <c r="AA77" s="315"/>
      <c r="AB77" s="301">
        <f>AB5/AA5-1</f>
        <v>8.8948164087967463E-2</v>
      </c>
      <c r="AC77" s="301">
        <f t="shared" ref="AB77:AF78" si="108">AC5/AB5-1</f>
        <v>2.5001660193575859E-2</v>
      </c>
      <c r="AD77" s="301">
        <f t="shared" si="108"/>
        <v>2.6345013340614898E-2</v>
      </c>
      <c r="AE77" s="301">
        <f t="shared" si="108"/>
        <v>0.16774539447332115</v>
      </c>
      <c r="AF77" s="301">
        <f t="shared" si="108"/>
        <v>0.20243871491262699</v>
      </c>
      <c r="AG77" s="301">
        <f>AG5/AF5-1</f>
        <v>-1.7471251505902896E-2</v>
      </c>
      <c r="AH77" s="301">
        <f t="shared" ref="AH77:AR78" si="109">AH5/AG5-1</f>
        <v>-5.4426602978052685E-5</v>
      </c>
      <c r="AI77" s="301">
        <f t="shared" si="109"/>
        <v>-2.4574129456623961E-2</v>
      </c>
      <c r="AJ77" s="301">
        <f t="shared" si="109"/>
        <v>2.6704533645783624E-2</v>
      </c>
      <c r="AK77" s="301">
        <f t="shared" si="109"/>
        <v>-5.6887532658832285E-2</v>
      </c>
      <c r="AL77" s="301">
        <f t="shared" si="109"/>
        <v>-0.14001685733989699</v>
      </c>
      <c r="AM77" s="301">
        <f t="shared" si="109"/>
        <v>-0.15308146388545341</v>
      </c>
      <c r="AN77" s="301">
        <f t="shared" si="109"/>
        <v>5.0139515966984849E-3</v>
      </c>
      <c r="AO77" s="301">
        <f t="shared" si="109"/>
        <v>-0.23319792838852815</v>
      </c>
      <c r="AP77" s="301">
        <f t="shared" si="109"/>
        <v>-3.2475259247404242E-3</v>
      </c>
      <c r="AQ77" s="301">
        <f t="shared" si="109"/>
        <v>0.11636953434345987</v>
      </c>
      <c r="AR77" s="301">
        <f t="shared" si="109"/>
        <v>0.1308975837176658</v>
      </c>
      <c r="AS77" s="301">
        <f>AS5/AR5-1</f>
        <v>0.15208975623384591</v>
      </c>
      <c r="AT77" s="301">
        <f>AT5/AS5-1</f>
        <v>8.1556225931181503E-2</v>
      </c>
      <c r="AU77" s="301">
        <f>AU5/AT5-1</f>
        <v>0.10544660303323528</v>
      </c>
      <c r="AV77" s="301">
        <f>AV5/AU5-1</f>
        <v>0.11809660962033708</v>
      </c>
      <c r="AW77" s="301">
        <f>AW5/AV5-1</f>
        <v>0.12097626791972482</v>
      </c>
      <c r="AX77" s="34"/>
      <c r="AY77" s="34"/>
      <c r="AZ77" s="34"/>
      <c r="BA77" s="34"/>
      <c r="BB77" s="34"/>
      <c r="BC77" s="34"/>
      <c r="BD77" s="34"/>
      <c r="BE77" s="34"/>
      <c r="BH77" s="270"/>
      <c r="BI77" s="270"/>
    </row>
    <row r="78" spans="2:61" ht="17.100000000000001" customHeight="1">
      <c r="X78" s="302"/>
      <c r="Y78" s="861" t="s">
        <v>400</v>
      </c>
      <c r="Z78" s="987"/>
      <c r="AA78" s="987"/>
      <c r="AB78" s="257" t="e">
        <f t="shared" si="108"/>
        <v>#DIV/0!</v>
      </c>
      <c r="AC78" s="257" t="e">
        <f t="shared" si="108"/>
        <v>#DIV/0!</v>
      </c>
      <c r="AD78" s="257" t="e">
        <f t="shared" si="108"/>
        <v>#DIV/0!</v>
      </c>
      <c r="AE78" s="257" t="e">
        <f t="shared" si="108"/>
        <v>#DIV/0!</v>
      </c>
      <c r="AF78" s="257" t="e">
        <f t="shared" si="108"/>
        <v>#DIV/0!</v>
      </c>
      <c r="AG78" s="257" t="e">
        <f t="shared" ref="AG78" si="110">AG6/AF6-1</f>
        <v>#DIV/0!</v>
      </c>
      <c r="AH78" s="257" t="e">
        <f t="shared" si="109"/>
        <v>#DIV/0!</v>
      </c>
      <c r="AI78" s="257" t="e">
        <f t="shared" si="109"/>
        <v>#DIV/0!</v>
      </c>
      <c r="AJ78" s="257" t="e">
        <f t="shared" si="109"/>
        <v>#DIV/0!</v>
      </c>
      <c r="AK78" s="257" t="e">
        <f t="shared" si="109"/>
        <v>#DIV/0!</v>
      </c>
      <c r="AL78" s="257" t="e">
        <f t="shared" si="109"/>
        <v>#DIV/0!</v>
      </c>
      <c r="AM78" s="257" t="e">
        <f t="shared" si="109"/>
        <v>#DIV/0!</v>
      </c>
      <c r="AN78" s="257" t="e">
        <f t="shared" si="109"/>
        <v>#DIV/0!</v>
      </c>
      <c r="AO78" s="257" t="e">
        <f t="shared" si="109"/>
        <v>#DIV/0!</v>
      </c>
      <c r="AP78" s="257" t="e">
        <f t="shared" si="109"/>
        <v>#DIV/0!</v>
      </c>
      <c r="AQ78" s="257" t="e">
        <f t="shared" si="109"/>
        <v>#DIV/0!</v>
      </c>
      <c r="AR78" s="257" t="e">
        <f t="shared" si="109"/>
        <v>#DIV/0!</v>
      </c>
      <c r="AS78" s="257" t="e">
        <f t="shared" ref="AS78" si="111">AS6/AR6-1</f>
        <v>#DIV/0!</v>
      </c>
      <c r="AT78" s="257" t="e">
        <f t="shared" ref="AT78" si="112">AT6/AS6-1</f>
        <v>#DIV/0!</v>
      </c>
      <c r="AU78" s="257" t="e">
        <f t="shared" ref="AU78" si="113">AU6/AT6-1</f>
        <v>#DIV/0!</v>
      </c>
      <c r="AV78" s="257" t="e">
        <f t="shared" ref="AV78" si="114">AV6/AU6-1</f>
        <v>#DIV/0!</v>
      </c>
      <c r="AW78" s="257">
        <f t="shared" ref="AS78:AW97" si="115">AW6/AV6-1</f>
        <v>0.28571428571428581</v>
      </c>
      <c r="AX78" s="34"/>
      <c r="AY78" s="34"/>
      <c r="AZ78" s="34"/>
      <c r="BA78" s="34"/>
      <c r="BB78" s="34"/>
      <c r="BC78" s="34"/>
      <c r="BD78" s="34"/>
      <c r="BE78" s="34"/>
      <c r="BH78" s="270"/>
      <c r="BI78" s="270"/>
    </row>
    <row r="79" spans="2:61" ht="17.100000000000001" customHeight="1">
      <c r="X79" s="302"/>
      <c r="Y79" s="19" t="s">
        <v>481</v>
      </c>
      <c r="Z79" s="12"/>
      <c r="AA79" s="12"/>
      <c r="AB79" s="257">
        <f t="shared" ref="AB79:AF79" si="116">AB7/AA7-1</f>
        <v>8.9202866941598513E-2</v>
      </c>
      <c r="AC79" s="257">
        <f t="shared" si="116"/>
        <v>1.3285222778508521E-2</v>
      </c>
      <c r="AD79" s="257">
        <f t="shared" si="116"/>
        <v>-4.4788461248029376E-2</v>
      </c>
      <c r="AE79" s="257">
        <f t="shared" si="116"/>
        <v>9.6716646644477322E-2</v>
      </c>
      <c r="AF79" s="257">
        <f t="shared" si="116"/>
        <v>0.16523688204446874</v>
      </c>
      <c r="AG79" s="257">
        <f>AG7/AF7-1</f>
        <v>-8.0689655172413777E-2</v>
      </c>
      <c r="AH79" s="257">
        <f t="shared" ref="AH79:AR79" si="117">AH7/AG7-1</f>
        <v>-5.7764441110277565E-2</v>
      </c>
      <c r="AI79" s="257">
        <f t="shared" si="117"/>
        <v>-6.2101910828025519E-2</v>
      </c>
      <c r="AJ79" s="257">
        <f t="shared" si="117"/>
        <v>2.2920203735144362E-2</v>
      </c>
      <c r="AK79" s="257">
        <f t="shared" si="117"/>
        <v>-0.1203319502074689</v>
      </c>
      <c r="AL79" s="257">
        <f t="shared" si="117"/>
        <v>-0.24716981132075466</v>
      </c>
      <c r="AM79" s="257">
        <f t="shared" si="117"/>
        <v>-0.3471177944862156</v>
      </c>
      <c r="AN79" s="257">
        <f t="shared" si="117"/>
        <v>-0.17600767754318614</v>
      </c>
      <c r="AO79" s="257">
        <f t="shared" si="117"/>
        <v>-0.79734451432564646</v>
      </c>
      <c r="AP79" s="257">
        <f t="shared" si="117"/>
        <v>-0.54482758620689653</v>
      </c>
      <c r="AQ79" s="257">
        <f t="shared" si="117"/>
        <v>0.41792929292929304</v>
      </c>
      <c r="AR79" s="257">
        <f t="shared" si="117"/>
        <v>-0.66874443455031163</v>
      </c>
      <c r="AS79" s="257">
        <f t="shared" si="115"/>
        <v>1.1559139784946235</v>
      </c>
      <c r="AT79" s="257">
        <f t="shared" si="115"/>
        <v>-0.91521197007481292</v>
      </c>
      <c r="AU79" s="257">
        <f t="shared" si="115"/>
        <v>5.8823529411764719E-2</v>
      </c>
      <c r="AV79" s="257">
        <f t="shared" si="115"/>
        <v>-0.69444444444444442</v>
      </c>
      <c r="AW79" s="257">
        <f t="shared" si="115"/>
        <v>9.0909090909090828E-2</v>
      </c>
      <c r="AX79" s="34"/>
      <c r="AY79" s="34"/>
      <c r="AZ79" s="34"/>
      <c r="BA79" s="34"/>
      <c r="BB79" s="34"/>
      <c r="BC79" s="34"/>
      <c r="BD79" s="34"/>
      <c r="BE79" s="34"/>
      <c r="BG79" s="270"/>
    </row>
    <row r="80" spans="2:61" ht="17.100000000000001" customHeight="1">
      <c r="X80" s="302"/>
      <c r="Y80" s="298" t="s">
        <v>76</v>
      </c>
      <c r="Z80" s="12"/>
      <c r="AA80" s="12"/>
      <c r="AB80" s="257">
        <f t="shared" ref="AB80:AF80" si="118">AB8/AA8-1</f>
        <v>-1</v>
      </c>
      <c r="AC80" s="257" t="e">
        <f t="shared" si="118"/>
        <v>#DIV/0!</v>
      </c>
      <c r="AD80" s="257">
        <f t="shared" si="118"/>
        <v>5.5</v>
      </c>
      <c r="AE80" s="257">
        <f t="shared" si="118"/>
        <v>0.71794871794871784</v>
      </c>
      <c r="AF80" s="257">
        <f t="shared" si="118"/>
        <v>0.10447761194029859</v>
      </c>
      <c r="AG80" s="257">
        <f>AG8/AF8-1</f>
        <v>-4.9779636587824583E-2</v>
      </c>
      <c r="AH80" s="257">
        <f t="shared" ref="AH80:AR80" si="119">AH8/AG8-1</f>
        <v>-0.1609456923913235</v>
      </c>
      <c r="AI80" s="257">
        <f t="shared" si="119"/>
        <v>-0.29248935447634483</v>
      </c>
      <c r="AJ80" s="257">
        <f t="shared" si="119"/>
        <v>-0.40163498604280201</v>
      </c>
      <c r="AK80" s="257">
        <f t="shared" si="119"/>
        <v>0.59106840929566729</v>
      </c>
      <c r="AL80" s="257">
        <f t="shared" si="119"/>
        <v>0.46148565577744205</v>
      </c>
      <c r="AM80" s="257">
        <f t="shared" si="119"/>
        <v>-4.2212892884817554E-2</v>
      </c>
      <c r="AN80" s="257">
        <f t="shared" si="119"/>
        <v>0.20993513816042864</v>
      </c>
      <c r="AO80" s="257">
        <f t="shared" si="119"/>
        <v>3.4685853383742637E-2</v>
      </c>
      <c r="AP80" s="257">
        <f t="shared" si="119"/>
        <v>-0.21943705487364928</v>
      </c>
      <c r="AQ80" s="257">
        <f t="shared" si="119"/>
        <v>-0.20243671460327539</v>
      </c>
      <c r="AR80" s="257">
        <f t="shared" si="119"/>
        <v>-4.6393236897021017E-3</v>
      </c>
      <c r="AS80" s="257">
        <f t="shared" si="115"/>
        <v>-0.16844056488538695</v>
      </c>
      <c r="AT80" s="257">
        <f t="shared" si="115"/>
        <v>-0.2167550735530982</v>
      </c>
      <c r="AU80" s="257">
        <f t="shared" si="115"/>
        <v>-0.52718538706617157</v>
      </c>
      <c r="AV80" s="257">
        <f t="shared" si="115"/>
        <v>0.15577230869151704</v>
      </c>
      <c r="AW80" s="257">
        <f t="shared" si="115"/>
        <v>-0.21347019156472946</v>
      </c>
      <c r="AX80" s="34"/>
      <c r="AY80" s="34"/>
      <c r="AZ80" s="34"/>
      <c r="BA80" s="34"/>
      <c r="BB80" s="34"/>
      <c r="BC80" s="34"/>
      <c r="BD80" s="34"/>
      <c r="BE80" s="34"/>
      <c r="BG80" s="270"/>
    </row>
    <row r="81" spans="24:60" ht="17.100000000000001" customHeight="1">
      <c r="X81" s="302"/>
      <c r="Y81" s="19" t="s">
        <v>390</v>
      </c>
      <c r="Z81" s="12"/>
      <c r="AA81" s="12"/>
      <c r="AB81" s="257" t="e">
        <f t="shared" ref="AB81:AF81" si="120">AB9/AA9-1</f>
        <v>#DIV/0!</v>
      </c>
      <c r="AC81" s="257" t="e">
        <f t="shared" si="120"/>
        <v>#DIV/0!</v>
      </c>
      <c r="AD81" s="257">
        <f t="shared" si="120"/>
        <v>16.084126063070293</v>
      </c>
      <c r="AE81" s="257">
        <f t="shared" si="120"/>
        <v>4.1719159677667639</v>
      </c>
      <c r="AF81" s="257">
        <f t="shared" si="120"/>
        <v>1.4868320311954655</v>
      </c>
      <c r="AG81" s="257">
        <f>AG9/AF9-1</f>
        <v>0.43609755384344595</v>
      </c>
      <c r="AH81" s="257">
        <f t="shared" ref="AH81:AR81" si="121">AH9/AG9-1</f>
        <v>0.31155463673450079</v>
      </c>
      <c r="AI81" s="257">
        <f t="shared" si="121"/>
        <v>0.21903531906119333</v>
      </c>
      <c r="AJ81" s="257">
        <f t="shared" si="121"/>
        <v>0.18221499491917581</v>
      </c>
      <c r="AK81" s="257">
        <f t="shared" si="121"/>
        <v>0.17857766394278562</v>
      </c>
      <c r="AL81" s="257">
        <f t="shared" si="121"/>
        <v>0.19825356380226444</v>
      </c>
      <c r="AM81" s="257">
        <f t="shared" si="121"/>
        <v>0.2321129631609109</v>
      </c>
      <c r="AN81" s="257">
        <f t="shared" si="121"/>
        <v>0.23868654584174065</v>
      </c>
      <c r="AO81" s="257">
        <f t="shared" si="121"/>
        <v>0.25679663374361783</v>
      </c>
      <c r="AP81" s="257">
        <f t="shared" si="121"/>
        <v>0.24072221315402431</v>
      </c>
      <c r="AQ81" s="257">
        <f t="shared" si="121"/>
        <v>0.21000569305572059</v>
      </c>
      <c r="AR81" s="257">
        <f t="shared" si="121"/>
        <v>0.23362457783959045</v>
      </c>
      <c r="AS81" s="257">
        <f t="shared" si="115"/>
        <v>0.15941410982356219</v>
      </c>
      <c r="AT81" s="257">
        <f t="shared" si="115"/>
        <v>0.13996498788942469</v>
      </c>
      <c r="AU81" s="257">
        <f t="shared" si="115"/>
        <v>0.13201952462744493</v>
      </c>
      <c r="AV81" s="257">
        <f t="shared" si="115"/>
        <v>0.1294026856495607</v>
      </c>
      <c r="AW81" s="257">
        <f t="shared" si="115"/>
        <v>0.13348812077950289</v>
      </c>
      <c r="AX81" s="34"/>
      <c r="AY81" s="34"/>
      <c r="AZ81" s="34"/>
      <c r="BA81" s="34"/>
      <c r="BB81" s="34"/>
      <c r="BC81" s="34"/>
      <c r="BD81" s="34"/>
      <c r="BE81" s="34"/>
    </row>
    <row r="82" spans="24:60" ht="17.100000000000001" customHeight="1">
      <c r="X82" s="302"/>
      <c r="Y82" s="19" t="s">
        <v>391</v>
      </c>
      <c r="Z82" s="12"/>
      <c r="AA82" s="12"/>
      <c r="AB82" s="257">
        <f t="shared" ref="AB82:AF82" si="122">AB10/AA10-1</f>
        <v>-1</v>
      </c>
      <c r="AC82" s="257" t="e">
        <f t="shared" si="122"/>
        <v>#DIV/0!</v>
      </c>
      <c r="AD82" s="257">
        <f t="shared" si="122"/>
        <v>5.5000000000000018</v>
      </c>
      <c r="AE82" s="257">
        <f t="shared" si="122"/>
        <v>0.71794871794871784</v>
      </c>
      <c r="AF82" s="257">
        <f t="shared" si="122"/>
        <v>0.10447761194029836</v>
      </c>
      <c r="AG82" s="257">
        <f>AG10/AF10-1</f>
        <v>-8.9516557464140223E-2</v>
      </c>
      <c r="AH82" s="257">
        <f t="shared" ref="AH82:AR82" si="123">AH10/AG10-1</f>
        <v>3.4863366721773925E-2</v>
      </c>
      <c r="AI82" s="257">
        <f t="shared" si="123"/>
        <v>-3.7964572663628293E-2</v>
      </c>
      <c r="AJ82" s="257">
        <f t="shared" si="123"/>
        <v>9.52380952380949E-3</v>
      </c>
      <c r="AK82" s="257">
        <f t="shared" si="123"/>
        <v>6.509433962264155E-2</v>
      </c>
      <c r="AL82" s="257">
        <f t="shared" si="123"/>
        <v>-6.7862415116622499E-2</v>
      </c>
      <c r="AM82" s="257">
        <f t="shared" si="123"/>
        <v>8.8259981312259539E-2</v>
      </c>
      <c r="AN82" s="257">
        <f t="shared" si="123"/>
        <v>0.48829966819954596</v>
      </c>
      <c r="AO82" s="257">
        <f t="shared" si="123"/>
        <v>-9.3507382419086849E-2</v>
      </c>
      <c r="AP82" s="257">
        <f t="shared" si="123"/>
        <v>-0.47509896771549065</v>
      </c>
      <c r="AQ82" s="257">
        <f t="shared" si="123"/>
        <v>-1.9193621306152764E-2</v>
      </c>
      <c r="AR82" s="257">
        <f t="shared" si="123"/>
        <v>2.0658732819309522E-2</v>
      </c>
      <c r="AS82" s="257">
        <f t="shared" si="115"/>
        <v>-9.5578273186353035E-2</v>
      </c>
      <c r="AT82" s="257">
        <f t="shared" si="115"/>
        <v>1.3277951790821252E-2</v>
      </c>
      <c r="AU82" s="257">
        <f t="shared" si="115"/>
        <v>2.7103913267476631E-3</v>
      </c>
      <c r="AV82" s="257">
        <f t="shared" si="115"/>
        <v>1.2822804038959967E-2</v>
      </c>
      <c r="AW82" s="257">
        <f t="shared" si="115"/>
        <v>-7.7197935506623239E-4</v>
      </c>
      <c r="AX82" s="34"/>
      <c r="AY82" s="34"/>
      <c r="AZ82" s="34"/>
      <c r="BA82" s="34"/>
      <c r="BB82" s="34"/>
      <c r="BC82" s="34"/>
      <c r="BD82" s="34"/>
      <c r="BE82" s="34"/>
      <c r="BG82" s="270"/>
    </row>
    <row r="83" spans="24:60" ht="17.100000000000001" customHeight="1">
      <c r="X83" s="302"/>
      <c r="Y83" s="861" t="s">
        <v>392</v>
      </c>
      <c r="Z83" s="12"/>
      <c r="AA83" s="12"/>
      <c r="AB83" s="257" t="s">
        <v>54</v>
      </c>
      <c r="AC83" s="257" t="s">
        <v>54</v>
      </c>
      <c r="AD83" s="257" t="s">
        <v>54</v>
      </c>
      <c r="AE83" s="257" t="s">
        <v>54</v>
      </c>
      <c r="AF83" s="257" t="s">
        <v>54</v>
      </c>
      <c r="AG83" s="257" t="s">
        <v>54</v>
      </c>
      <c r="AH83" s="257">
        <f t="shared" ref="AH83:AR83" si="124">AH11/AG11-1</f>
        <v>1.7182817999999997</v>
      </c>
      <c r="AI83" s="257">
        <f t="shared" si="124"/>
        <v>1.7182818000000002</v>
      </c>
      <c r="AJ83" s="257">
        <f t="shared" si="124"/>
        <v>1.0753952226105268</v>
      </c>
      <c r="AK83" s="257">
        <f t="shared" si="124"/>
        <v>0.22852751947016658</v>
      </c>
      <c r="AL83" s="257">
        <f t="shared" si="124"/>
        <v>0.15727548757433207</v>
      </c>
      <c r="AM83" s="257">
        <f t="shared" si="124"/>
        <v>0.11772324366993003</v>
      </c>
      <c r="AN83" s="257">
        <f t="shared" si="124"/>
        <v>9.2902478911416342E-2</v>
      </c>
      <c r="AO83" s="257">
        <f t="shared" si="124"/>
        <v>7.1016706916504191E-2</v>
      </c>
      <c r="AP83" s="257">
        <f t="shared" si="124"/>
        <v>4.9113163061285325E-2</v>
      </c>
      <c r="AQ83" s="257">
        <f t="shared" si="124"/>
        <v>1.7783442052700771E-2</v>
      </c>
      <c r="AR83" s="257">
        <f t="shared" si="124"/>
        <v>3.4629417873766499E-2</v>
      </c>
      <c r="AS83" s="257">
        <f t="shared" si="115"/>
        <v>1.7824257039896541E-2</v>
      </c>
      <c r="AT83" s="257">
        <f t="shared" si="115"/>
        <v>3.0959427493832736E-2</v>
      </c>
      <c r="AU83" s="257">
        <f t="shared" si="115"/>
        <v>2.6504652547710617E-2</v>
      </c>
      <c r="AV83" s="257">
        <f t="shared" si="115"/>
        <v>1.5364118435542196E-2</v>
      </c>
      <c r="AW83" s="257">
        <f t="shared" si="115"/>
        <v>2.6915100599364195E-2</v>
      </c>
      <c r="AX83" s="228"/>
      <c r="AY83" s="228"/>
      <c r="AZ83" s="228"/>
      <c r="BA83" s="228"/>
      <c r="BB83" s="228"/>
      <c r="BC83" s="228"/>
      <c r="BD83" s="228"/>
      <c r="BE83" s="228"/>
      <c r="BG83" s="270"/>
    </row>
    <row r="84" spans="24:60" ht="17.100000000000001" customHeight="1">
      <c r="X84" s="302"/>
      <c r="Y84" s="861" t="s">
        <v>393</v>
      </c>
      <c r="Z84" s="12"/>
      <c r="AA84" s="12"/>
      <c r="AB84" s="316" t="e">
        <f t="shared" ref="AB84:AB90" si="125">AB12/AA12-1</f>
        <v>#DIV/0!</v>
      </c>
      <c r="AC84" s="316" t="e">
        <f t="shared" ref="AC84:AC90" si="126">AC12/AB12-1</f>
        <v>#DIV/0!</v>
      </c>
      <c r="AD84" s="316">
        <f t="shared" ref="AD84:AD90" si="127">AD12/AC12-1</f>
        <v>6.5000000000000018</v>
      </c>
      <c r="AE84" s="316">
        <f t="shared" ref="AE84:AE90" si="128">AE12/AD12-1</f>
        <v>0.87863247863247862</v>
      </c>
      <c r="AF84" s="316">
        <f t="shared" ref="AF84:AF90" si="129">AF12/AE12-1</f>
        <v>0.41401273885350331</v>
      </c>
      <c r="AG84" s="316">
        <f t="shared" ref="AG84:AR84" si="130">AG12/AF12-1</f>
        <v>0.5261904761904761</v>
      </c>
      <c r="AH84" s="316">
        <f t="shared" si="130"/>
        <v>0.2708580343213729</v>
      </c>
      <c r="AI84" s="316">
        <f t="shared" si="130"/>
        <v>8.0896614372345299E-2</v>
      </c>
      <c r="AJ84" s="316">
        <f t="shared" si="130"/>
        <v>-1.7943942215963071E-2</v>
      </c>
      <c r="AK84" s="316">
        <f t="shared" si="130"/>
        <v>8.5438060875195898E-3</v>
      </c>
      <c r="AL84" s="316">
        <f t="shared" si="130"/>
        <v>-5.3200538677108056E-2</v>
      </c>
      <c r="AM84" s="316">
        <f t="shared" si="130"/>
        <v>-1.3005102919205758E-4</v>
      </c>
      <c r="AN84" s="316">
        <f t="shared" si="130"/>
        <v>-3.5778001970025897E-2</v>
      </c>
      <c r="AO84" s="316">
        <f t="shared" si="130"/>
        <v>-0.16916697620180488</v>
      </c>
      <c r="AP84" s="316">
        <f t="shared" si="130"/>
        <v>-0.2687335255603287</v>
      </c>
      <c r="AQ84" s="316">
        <f t="shared" si="130"/>
        <v>-0.32757868245065813</v>
      </c>
      <c r="AR84" s="316">
        <f t="shared" si="130"/>
        <v>-0.1960491820494602</v>
      </c>
      <c r="AS84" s="316">
        <f t="shared" si="115"/>
        <v>4.6829271622202295E-2</v>
      </c>
      <c r="AT84" s="316">
        <f t="shared" si="115"/>
        <v>-9.0266270659414838E-2</v>
      </c>
      <c r="AU84" s="316">
        <f t="shared" si="115"/>
        <v>-0.20902811244979913</v>
      </c>
      <c r="AV84" s="316">
        <f t="shared" si="115"/>
        <v>-4.901155142838387E-2</v>
      </c>
      <c r="AW84" s="316">
        <f t="shared" si="115"/>
        <v>-0.12198754111072074</v>
      </c>
      <c r="AX84" s="228"/>
      <c r="AY84" s="228"/>
      <c r="AZ84" s="228"/>
      <c r="BA84" s="228"/>
      <c r="BB84" s="228"/>
      <c r="BC84" s="228"/>
      <c r="BD84" s="228"/>
      <c r="BE84" s="228"/>
      <c r="BG84" s="270"/>
    </row>
    <row r="85" spans="24:60" ht="17.100000000000001" customHeight="1">
      <c r="X85" s="302"/>
      <c r="Y85" s="861" t="s">
        <v>394</v>
      </c>
      <c r="Z85" s="12"/>
      <c r="AA85" s="12"/>
      <c r="AB85" s="316">
        <f t="shared" si="125"/>
        <v>-1</v>
      </c>
      <c r="AC85" s="316" t="e">
        <f t="shared" si="126"/>
        <v>#DIV/0!</v>
      </c>
      <c r="AD85" s="316">
        <f t="shared" si="127"/>
        <v>5.4999999999999991</v>
      </c>
      <c r="AE85" s="316">
        <f t="shared" si="128"/>
        <v>0.71794871794871828</v>
      </c>
      <c r="AF85" s="316">
        <f t="shared" si="129"/>
        <v>0.10447761194029836</v>
      </c>
      <c r="AG85" s="316">
        <f t="shared" ref="AG85:AR85" si="131">AG13/AF13-1</f>
        <v>-3.5939241445226089E-2</v>
      </c>
      <c r="AH85" s="316">
        <f t="shared" si="131"/>
        <v>0.12011605525015279</v>
      </c>
      <c r="AI85" s="316">
        <f t="shared" si="131"/>
        <v>-6.0067001517263185E-2</v>
      </c>
      <c r="AJ85" s="316">
        <f t="shared" si="131"/>
        <v>3.5187717293718501E-2</v>
      </c>
      <c r="AK85" s="316">
        <f t="shared" si="131"/>
        <v>4.6425515923476102E-2</v>
      </c>
      <c r="AL85" s="316">
        <f t="shared" si="131"/>
        <v>-0.2241316384886034</v>
      </c>
      <c r="AM85" s="316">
        <f t="shared" si="131"/>
        <v>-1.7732160678917697E-2</v>
      </c>
      <c r="AN85" s="316">
        <f t="shared" si="131"/>
        <v>-3.1883836778162089E-2</v>
      </c>
      <c r="AO85" s="316">
        <f t="shared" si="131"/>
        <v>0.13577710561366274</v>
      </c>
      <c r="AP85" s="316">
        <f t="shared" si="131"/>
        <v>-3.0320158465462876E-2</v>
      </c>
      <c r="AQ85" s="316">
        <f t="shared" si="131"/>
        <v>8.8786996517449923E-2</v>
      </c>
      <c r="AR85" s="316">
        <f t="shared" si="131"/>
        <v>7.0955722498885931E-2</v>
      </c>
      <c r="AS85" s="316">
        <f t="shared" si="115"/>
        <v>-0.1143591266642302</v>
      </c>
      <c r="AT85" s="316">
        <f t="shared" si="115"/>
        <v>-0.36598350589596107</v>
      </c>
      <c r="AU85" s="316">
        <f t="shared" si="115"/>
        <v>0.10645123853849903</v>
      </c>
      <c r="AV85" s="316">
        <f t="shared" si="115"/>
        <v>-0.12891375546018857</v>
      </c>
      <c r="AW85" s="316">
        <f t="shared" si="115"/>
        <v>-0.14841777008115231</v>
      </c>
      <c r="AX85" s="228"/>
      <c r="AY85" s="228"/>
      <c r="AZ85" s="228"/>
      <c r="BA85" s="228"/>
      <c r="BB85" s="228"/>
      <c r="BC85" s="228"/>
      <c r="BD85" s="228"/>
      <c r="BE85" s="228"/>
      <c r="BG85" s="270"/>
      <c r="BH85" s="270"/>
    </row>
    <row r="86" spans="24:60" ht="17.100000000000001" customHeight="1">
      <c r="X86" s="303" t="s">
        <v>75</v>
      </c>
      <c r="Y86" s="862"/>
      <c r="Z86" s="317"/>
      <c r="AA86" s="317"/>
      <c r="AB86" s="318">
        <f t="shared" si="125"/>
        <v>0.14961206869415111</v>
      </c>
      <c r="AC86" s="318">
        <f t="shared" si="126"/>
        <v>1.6039563065182838E-2</v>
      </c>
      <c r="AD86" s="318">
        <f t="shared" si="127"/>
        <v>0.43789302980025191</v>
      </c>
      <c r="AE86" s="318">
        <f t="shared" si="128"/>
        <v>0.22890020919915588</v>
      </c>
      <c r="AF86" s="318">
        <f t="shared" si="129"/>
        <v>0.31035896832876309</v>
      </c>
      <c r="AG86" s="318">
        <f t="shared" ref="AG86:AR86" si="132">AG14/AF14-1</f>
        <v>3.5102207541462427E-2</v>
      </c>
      <c r="AH86" s="318">
        <f t="shared" si="132"/>
        <v>9.5823871640490887E-2</v>
      </c>
      <c r="AI86" s="318">
        <f t="shared" si="132"/>
        <v>-0.17209940447696637</v>
      </c>
      <c r="AJ86" s="318">
        <f t="shared" si="132"/>
        <v>-0.22183058040566483</v>
      </c>
      <c r="AK86" s="318">
        <f t="shared" si="132"/>
        <v>-8.1070542071165264E-2</v>
      </c>
      <c r="AL86" s="318">
        <f t="shared" si="132"/>
        <v>-0.17006415851522816</v>
      </c>
      <c r="AM86" s="318">
        <f t="shared" si="132"/>
        <v>-6.5374724757973013E-2</v>
      </c>
      <c r="AN86" s="318">
        <f t="shared" si="132"/>
        <v>-3.4290045844671213E-2</v>
      </c>
      <c r="AO86" s="318">
        <f t="shared" si="132"/>
        <v>4.1751658700075023E-2</v>
      </c>
      <c r="AP86" s="318">
        <f t="shared" si="132"/>
        <v>-6.5213775500904569E-2</v>
      </c>
      <c r="AQ86" s="318">
        <f t="shared" si="132"/>
        <v>4.5851672184185066E-2</v>
      </c>
      <c r="AR86" s="318">
        <f t="shared" si="132"/>
        <v>-0.12455780381525994</v>
      </c>
      <c r="AS86" s="318">
        <f t="shared" si="115"/>
        <v>-0.27896248291814418</v>
      </c>
      <c r="AT86" s="318">
        <f t="shared" si="115"/>
        <v>-0.2924796630711155</v>
      </c>
      <c r="AU86" s="318">
        <f t="shared" si="115"/>
        <v>4.3933297861394882E-2</v>
      </c>
      <c r="AV86" s="318">
        <f t="shared" si="115"/>
        <v>-0.11510389735399085</v>
      </c>
      <c r="AW86" s="318">
        <f t="shared" si="115"/>
        <v>-8.5561314405223521E-2</v>
      </c>
      <c r="AX86" s="228"/>
      <c r="AY86" s="228"/>
      <c r="AZ86" s="228"/>
      <c r="BA86" s="228"/>
      <c r="BB86" s="228"/>
      <c r="BC86" s="228"/>
      <c r="BD86" s="228"/>
      <c r="BE86" s="228"/>
      <c r="BG86" s="270"/>
      <c r="BH86" s="270"/>
    </row>
    <row r="87" spans="24:60" ht="17.100000000000001" customHeight="1">
      <c r="X87" s="305"/>
      <c r="Y87" s="19" t="s">
        <v>395</v>
      </c>
      <c r="Z87" s="12"/>
      <c r="AA87" s="12"/>
      <c r="AB87" s="316">
        <f t="shared" si="125"/>
        <v>-0.1607624633431084</v>
      </c>
      <c r="AC87" s="316">
        <f t="shared" si="126"/>
        <v>-0.32972255223984914</v>
      </c>
      <c r="AD87" s="316">
        <f t="shared" si="127"/>
        <v>-7.8928161818371367E-2</v>
      </c>
      <c r="AE87" s="316">
        <f t="shared" si="128"/>
        <v>-2.3205795788995287E-3</v>
      </c>
      <c r="AF87" s="316">
        <f t="shared" si="129"/>
        <v>-1.6395302660691002E-2</v>
      </c>
      <c r="AG87" s="316">
        <f t="shared" ref="AG87:AR87" si="133">AG15/AF15-1</f>
        <v>-5.5309284862866459E-2</v>
      </c>
      <c r="AH87" s="316">
        <f t="shared" si="133"/>
        <v>-9.7831143156181133E-2</v>
      </c>
      <c r="AI87" s="316">
        <f t="shared" si="133"/>
        <v>-0.16884958359612734</v>
      </c>
      <c r="AJ87" s="316">
        <f t="shared" si="133"/>
        <v>-0.41045751633986938</v>
      </c>
      <c r="AK87" s="316">
        <f t="shared" si="133"/>
        <v>-0.38930437070164214</v>
      </c>
      <c r="AL87" s="316">
        <f t="shared" si="133"/>
        <v>-0.11567465362216278</v>
      </c>
      <c r="AM87" s="316">
        <f t="shared" si="133"/>
        <v>-5.6759536983562731E-2</v>
      </c>
      <c r="AN87" s="316">
        <f t="shared" si="133"/>
        <v>2.501426368261539E-2</v>
      </c>
      <c r="AO87" s="316">
        <f t="shared" si="133"/>
        <v>-2.6518965604786948E-2</v>
      </c>
      <c r="AP87" s="316">
        <f t="shared" si="133"/>
        <v>-1.0607583992394698E-4</v>
      </c>
      <c r="AQ87" s="316">
        <f t="shared" si="133"/>
        <v>1.4724776025694108E-3</v>
      </c>
      <c r="AR87" s="316">
        <f t="shared" si="133"/>
        <v>-8.8493598716224975E-3</v>
      </c>
      <c r="AS87" s="316">
        <f t="shared" si="115"/>
        <v>-1.5128593040846239E-3</v>
      </c>
      <c r="AT87" s="316">
        <f t="shared" si="115"/>
        <v>-0.24861036399497971</v>
      </c>
      <c r="AU87" s="316">
        <f t="shared" si="115"/>
        <v>-5.8310464145089891E-2</v>
      </c>
      <c r="AV87" s="316">
        <f t="shared" si="115"/>
        <v>-2.0444807182207203E-3</v>
      </c>
      <c r="AW87" s="316">
        <f t="shared" si="115"/>
        <v>-0.12966451942129043</v>
      </c>
      <c r="AX87" s="34"/>
      <c r="AY87" s="34"/>
      <c r="AZ87" s="34"/>
      <c r="BA87" s="34"/>
      <c r="BB87" s="34"/>
      <c r="BC87" s="34"/>
      <c r="BD87" s="34"/>
      <c r="BE87" s="34"/>
    </row>
    <row r="88" spans="24:60" ht="17.100000000000001" customHeight="1">
      <c r="X88" s="305"/>
      <c r="Y88" s="19" t="s">
        <v>396</v>
      </c>
      <c r="Z88" s="12"/>
      <c r="AA88" s="12"/>
      <c r="AB88" s="316">
        <f t="shared" si="125"/>
        <v>0.15789473684210509</v>
      </c>
      <c r="AC88" s="316">
        <f t="shared" si="126"/>
        <v>2.2727272727273151E-2</v>
      </c>
      <c r="AD88" s="316">
        <f t="shared" si="127"/>
        <v>0.4444444444444442</v>
      </c>
      <c r="AE88" s="316">
        <f t="shared" si="128"/>
        <v>0.23076923076923062</v>
      </c>
      <c r="AF88" s="316">
        <f t="shared" si="129"/>
        <v>0.3125</v>
      </c>
      <c r="AG88" s="316">
        <f t="shared" ref="AG88:AR88" si="134">AG16/AF16-1</f>
        <v>0.32109851215835361</v>
      </c>
      <c r="AH88" s="316">
        <f t="shared" si="134"/>
        <v>0.40583449097043056</v>
      </c>
      <c r="AI88" s="316">
        <f t="shared" si="134"/>
        <v>-1.9268774703557257E-2</v>
      </c>
      <c r="AJ88" s="316">
        <f t="shared" si="134"/>
        <v>-8.5368837711406909E-2</v>
      </c>
      <c r="AK88" s="316">
        <f t="shared" si="134"/>
        <v>6.9337781694573941E-2</v>
      </c>
      <c r="AL88" s="316">
        <f t="shared" si="134"/>
        <v>-0.20338484179543803</v>
      </c>
      <c r="AM88" s="316">
        <f t="shared" si="134"/>
        <v>-6.7134675780528119E-2</v>
      </c>
      <c r="AN88" s="316">
        <f t="shared" si="134"/>
        <v>-4.388466413181269E-2</v>
      </c>
      <c r="AO88" s="316">
        <f t="shared" si="134"/>
        <v>-0.10227837613918811</v>
      </c>
      <c r="AP88" s="316">
        <f t="shared" si="134"/>
        <v>-3.3860920123667593E-2</v>
      </c>
      <c r="AQ88" s="316">
        <f t="shared" si="134"/>
        <v>4.9736832050130797E-2</v>
      </c>
      <c r="AR88" s="316">
        <f t="shared" si="134"/>
        <v>-0.10933216704468662</v>
      </c>
      <c r="AS88" s="316">
        <f t="shared" si="115"/>
        <v>-0.33105455966519548</v>
      </c>
      <c r="AT88" s="316">
        <f t="shared" si="115"/>
        <v>-0.23734631538755224</v>
      </c>
      <c r="AU88" s="316">
        <f t="shared" si="115"/>
        <v>-0.49873835355138452</v>
      </c>
      <c r="AV88" s="316">
        <f t="shared" si="115"/>
        <v>-0.1415330373596082</v>
      </c>
      <c r="AW88" s="316">
        <f t="shared" si="115"/>
        <v>-0.28936254377494153</v>
      </c>
      <c r="AX88" s="34"/>
      <c r="AY88" s="34"/>
      <c r="AZ88" s="34"/>
      <c r="BA88" s="34"/>
      <c r="BB88" s="34"/>
      <c r="BC88" s="34"/>
      <c r="BD88" s="34"/>
      <c r="BE88" s="34"/>
    </row>
    <row r="89" spans="24:60" ht="17.100000000000001" customHeight="1">
      <c r="X89" s="305"/>
      <c r="Y89" s="19" t="s">
        <v>397</v>
      </c>
      <c r="Z89" s="12"/>
      <c r="AA89" s="12"/>
      <c r="AB89" s="316">
        <f t="shared" si="125"/>
        <v>0.15789473684210531</v>
      </c>
      <c r="AC89" s="316">
        <f t="shared" si="126"/>
        <v>2.2727272727272707E-2</v>
      </c>
      <c r="AD89" s="316">
        <f t="shared" si="127"/>
        <v>0.44444444444444464</v>
      </c>
      <c r="AE89" s="316">
        <f t="shared" si="128"/>
        <v>0.23076923076923062</v>
      </c>
      <c r="AF89" s="316">
        <f t="shared" si="129"/>
        <v>0.31249999999999978</v>
      </c>
      <c r="AG89" s="316">
        <f t="shared" ref="AG89:AR89" si="135">AG17/AF17-1</f>
        <v>-2.5926485189945558E-2</v>
      </c>
      <c r="AH89" s="316">
        <f t="shared" si="135"/>
        <v>-5.5624210816285213E-4</v>
      </c>
      <c r="AI89" s="316">
        <f t="shared" si="135"/>
        <v>-0.28351577811883344</v>
      </c>
      <c r="AJ89" s="316">
        <f t="shared" si="135"/>
        <v>-0.43165989518205661</v>
      </c>
      <c r="AK89" s="316">
        <f t="shared" si="135"/>
        <v>-0.37037238950776219</v>
      </c>
      <c r="AL89" s="316">
        <f t="shared" si="135"/>
        <v>-1.0798680246005166E-2</v>
      </c>
      <c r="AM89" s="316">
        <f t="shared" si="135"/>
        <v>-0.19393633785456144</v>
      </c>
      <c r="AN89" s="316">
        <f t="shared" si="135"/>
        <v>-9.0465651121987012E-2</v>
      </c>
      <c r="AO89" s="316">
        <f t="shared" si="135"/>
        <v>8.3501807894660329E-2</v>
      </c>
      <c r="AP89" s="316">
        <f t="shared" si="135"/>
        <v>0.12809128577238948</v>
      </c>
      <c r="AQ89" s="316">
        <f t="shared" si="135"/>
        <v>-6.5629342974856675E-3</v>
      </c>
      <c r="AR89" s="316">
        <f t="shared" si="135"/>
        <v>-0.15309540250621567</v>
      </c>
      <c r="AS89" s="316">
        <f t="shared" si="115"/>
        <v>-0.31208539238410438</v>
      </c>
      <c r="AT89" s="316">
        <f t="shared" si="115"/>
        <v>-0.13745088311703713</v>
      </c>
      <c r="AU89" s="316">
        <f t="shared" si="115"/>
        <v>0.21011634161141113</v>
      </c>
      <c r="AV89" s="316">
        <f t="shared" si="115"/>
        <v>-6.6686712991044561E-2</v>
      </c>
      <c r="AW89" s="316">
        <f t="shared" si="115"/>
        <v>-1.3829338893873833E-2</v>
      </c>
      <c r="AX89" s="34"/>
      <c r="AY89" s="34"/>
      <c r="AZ89" s="34"/>
      <c r="BA89" s="34"/>
      <c r="BB89" s="34"/>
      <c r="BC89" s="34"/>
      <c r="BD89" s="34"/>
      <c r="BE89" s="34"/>
    </row>
    <row r="90" spans="24:60" ht="17.100000000000001" customHeight="1">
      <c r="X90" s="500"/>
      <c r="Y90" s="19" t="s">
        <v>398</v>
      </c>
      <c r="Z90" s="12"/>
      <c r="AA90" s="12"/>
      <c r="AB90" s="316">
        <f t="shared" si="125"/>
        <v>0.15789473684210531</v>
      </c>
      <c r="AC90" s="316">
        <f t="shared" si="126"/>
        <v>2.2727272727272707E-2</v>
      </c>
      <c r="AD90" s="316">
        <f t="shared" si="127"/>
        <v>0.44444444444444442</v>
      </c>
      <c r="AE90" s="316">
        <f t="shared" si="128"/>
        <v>0.23076923076923084</v>
      </c>
      <c r="AF90" s="316">
        <f t="shared" si="129"/>
        <v>0.3125</v>
      </c>
      <c r="AG90" s="316">
        <f t="shared" ref="AG90:AR90" si="136">AG18/AF18-1</f>
        <v>0.16752954645977325</v>
      </c>
      <c r="AH90" s="316">
        <f t="shared" si="136"/>
        <v>0.27745761583960027</v>
      </c>
      <c r="AI90" s="316">
        <f t="shared" si="136"/>
        <v>1.9791144208720191E-2</v>
      </c>
      <c r="AJ90" s="316">
        <f t="shared" si="136"/>
        <v>5.5520153867063993E-2</v>
      </c>
      <c r="AK90" s="316">
        <f t="shared" si="136"/>
        <v>0.11672788153977254</v>
      </c>
      <c r="AL90" s="316">
        <f t="shared" si="136"/>
        <v>-0.23479905422057878</v>
      </c>
      <c r="AM90" s="316">
        <f t="shared" si="136"/>
        <v>1.0783743331856721E-2</v>
      </c>
      <c r="AN90" s="316">
        <f t="shared" si="136"/>
        <v>-5.8828200173929313E-3</v>
      </c>
      <c r="AO90" s="316">
        <f t="shared" si="136"/>
        <v>5.6115888663038849E-2</v>
      </c>
      <c r="AP90" s="316">
        <f t="shared" si="136"/>
        <v>-0.15664634807060041</v>
      </c>
      <c r="AQ90" s="316">
        <f t="shared" si="136"/>
        <v>7.6034931112394899E-2</v>
      </c>
      <c r="AR90" s="316">
        <f t="shared" si="136"/>
        <v>-0.1128078650451646</v>
      </c>
      <c r="AS90" s="316">
        <f t="shared" si="115"/>
        <v>-0.25206192156062512</v>
      </c>
      <c r="AT90" s="316">
        <f t="shared" si="115"/>
        <v>-0.37776195513615596</v>
      </c>
      <c r="AU90" s="316">
        <f t="shared" si="115"/>
        <v>6.0316461799384324E-2</v>
      </c>
      <c r="AV90" s="316">
        <f t="shared" si="115"/>
        <v>-0.15038892103040669</v>
      </c>
      <c r="AW90" s="316">
        <f t="shared" si="115"/>
        <v>-0.11941639922436498</v>
      </c>
      <c r="AX90" s="34"/>
      <c r="AY90" s="34"/>
      <c r="AZ90" s="34"/>
      <c r="BA90" s="34"/>
      <c r="BB90" s="34"/>
      <c r="BC90" s="34"/>
      <c r="BD90" s="34"/>
      <c r="BE90" s="34"/>
    </row>
    <row r="91" spans="24:60" ht="17.100000000000001" customHeight="1">
      <c r="X91" s="306"/>
      <c r="Y91" s="191" t="s">
        <v>399</v>
      </c>
      <c r="Z91" s="12"/>
      <c r="AA91" s="12"/>
      <c r="AB91" s="257" t="s">
        <v>54</v>
      </c>
      <c r="AC91" s="257" t="s">
        <v>54</v>
      </c>
      <c r="AD91" s="257" t="s">
        <v>54</v>
      </c>
      <c r="AE91" s="257" t="s">
        <v>54</v>
      </c>
      <c r="AF91" s="257" t="s">
        <v>54</v>
      </c>
      <c r="AG91" s="257" t="s">
        <v>54</v>
      </c>
      <c r="AH91" s="257" t="s">
        <v>54</v>
      </c>
      <c r="AI91" s="257" t="s">
        <v>54</v>
      </c>
      <c r="AJ91" s="257" t="s">
        <v>54</v>
      </c>
      <c r="AK91" s="257" t="s">
        <v>54</v>
      </c>
      <c r="AL91" s="257" t="s">
        <v>54</v>
      </c>
      <c r="AM91" s="257" t="s">
        <v>54</v>
      </c>
      <c r="AN91" s="257" t="s">
        <v>54</v>
      </c>
      <c r="AO91" s="257" t="s">
        <v>54</v>
      </c>
      <c r="AP91" s="257" t="s">
        <v>54</v>
      </c>
      <c r="AQ91" s="257" t="s">
        <v>54</v>
      </c>
      <c r="AR91" s="316">
        <f>AR19/AQ19-1</f>
        <v>1.1892718689643367</v>
      </c>
      <c r="AS91" s="316">
        <f t="shared" si="115"/>
        <v>0.66910752932883577</v>
      </c>
      <c r="AT91" s="316">
        <f t="shared" si="115"/>
        <v>0.35224903161008481</v>
      </c>
      <c r="AU91" s="316">
        <f>IF(ISERROR(AU19/AT19-1),"-",AU19/AT19-1)</f>
        <v>0.3852593666530626</v>
      </c>
      <c r="AV91" s="316">
        <f>IF(ISERROR(AV19/AU19-1),"-",AV19/AU19-1)</f>
        <v>0.36823666809984834</v>
      </c>
      <c r="AW91" s="316">
        <f>IF(ISERROR(AW19/AV19-1),"-",AW19/AV19-1)</f>
        <v>-1</v>
      </c>
      <c r="AX91" s="34"/>
      <c r="AY91" s="34"/>
      <c r="AZ91" s="34"/>
      <c r="BA91" s="34"/>
      <c r="BB91" s="34"/>
      <c r="BC91" s="34"/>
      <c r="BD91" s="34"/>
      <c r="BE91" s="34"/>
    </row>
    <row r="92" spans="24:60" ht="17.100000000000001" customHeight="1">
      <c r="X92" s="307" t="s">
        <v>460</v>
      </c>
      <c r="Y92" s="863"/>
      <c r="Z92" s="319"/>
      <c r="AA92" s="319"/>
      <c r="AB92" s="320">
        <f t="shared" ref="AB92:AB97" si="137">AB20/AA20-1</f>
        <v>0.11467406553457704</v>
      </c>
      <c r="AC92" s="320">
        <f t="shared" ref="AC92:AC97" si="138">AC20/AB20-1</f>
        <v>0.10292599889024934</v>
      </c>
      <c r="AD92" s="320">
        <f t="shared" ref="AD92:AD97" si="139">AD20/AC20-1</f>
        <v>3.4779178037247505E-4</v>
      </c>
      <c r="AE92" s="320">
        <f t="shared" ref="AE92:AE97" si="140">AE20/AD20-1</f>
        <v>-4.7480846901548968E-2</v>
      </c>
      <c r="AF92" s="320">
        <f t="shared" ref="AF92:AF97" si="141">AF20/AE20-1</f>
        <v>9.9586006387160086E-2</v>
      </c>
      <c r="AG92" s="320">
        <f t="shared" ref="AG92:AR96" si="142">AG20/AF20-1</f>
        <v>3.3835379115976449E-2</v>
      </c>
      <c r="AH92" s="320">
        <f t="shared" si="142"/>
        <v>-0.14469254954881794</v>
      </c>
      <c r="AI92" s="320">
        <f t="shared" si="142"/>
        <v>-9.161192691857345E-2</v>
      </c>
      <c r="AJ92" s="320">
        <f t="shared" si="142"/>
        <v>-0.31665751533187458</v>
      </c>
      <c r="AK92" s="320">
        <f t="shared" si="142"/>
        <v>-0.22786822862483036</v>
      </c>
      <c r="AL92" s="320">
        <f t="shared" si="142"/>
        <v>-0.17056103400096589</v>
      </c>
      <c r="AM92" s="320">
        <f t="shared" si="142"/>
        <v>-6.422153559340249E-2</v>
      </c>
      <c r="AN92" s="320">
        <f t="shared" si="142"/>
        <v>-5.8354444662845673E-2</v>
      </c>
      <c r="AO92" s="320">
        <f t="shared" si="142"/>
        <v>-3.0078104303795206E-2</v>
      </c>
      <c r="AP92" s="320">
        <f t="shared" si="142"/>
        <v>-5.6504917834535262E-2</v>
      </c>
      <c r="AQ92" s="320">
        <f t="shared" si="142"/>
        <v>2.1404656117411935E-2</v>
      </c>
      <c r="AR92" s="320">
        <f t="shared" si="142"/>
        <v>-0.10250832545560962</v>
      </c>
      <c r="AS92" s="320">
        <f t="shared" si="115"/>
        <v>-0.14662344061085564</v>
      </c>
      <c r="AT92" s="320">
        <f t="shared" si="115"/>
        <v>-0.50779933359998064</v>
      </c>
      <c r="AU92" s="320">
        <f t="shared" si="115"/>
        <v>6.0237598157275585E-3</v>
      </c>
      <c r="AV92" s="320">
        <f t="shared" si="115"/>
        <v>-0.12058103327864622</v>
      </c>
      <c r="AW92" s="320">
        <f t="shared" si="115"/>
        <v>-3.2214728291336203E-2</v>
      </c>
      <c r="AX92" s="228"/>
      <c r="AY92" s="228"/>
      <c r="AZ92" s="228"/>
      <c r="BA92" s="228"/>
      <c r="BB92" s="228"/>
      <c r="BC92" s="228"/>
      <c r="BD92" s="228"/>
      <c r="BE92" s="228"/>
    </row>
    <row r="93" spans="24:60" ht="17.100000000000001" customHeight="1">
      <c r="X93" s="307"/>
      <c r="Y93" s="861" t="s">
        <v>400</v>
      </c>
      <c r="Z93" s="12"/>
      <c r="AA93" s="12"/>
      <c r="AB93" s="316">
        <f t="shared" si="137"/>
        <v>-0.13720109760878085</v>
      </c>
      <c r="AC93" s="316">
        <f t="shared" si="138"/>
        <v>-0.15356656065424801</v>
      </c>
      <c r="AD93" s="316">
        <f t="shared" si="139"/>
        <v>5.0187869028448739E-2</v>
      </c>
      <c r="AE93" s="316">
        <f t="shared" si="140"/>
        <v>-2.8622540250447415E-2</v>
      </c>
      <c r="AF93" s="316">
        <f t="shared" si="141"/>
        <v>4.4198895027624419E-2</v>
      </c>
      <c r="AG93" s="316">
        <f t="shared" si="142"/>
        <v>0.19999999999999996</v>
      </c>
      <c r="AH93" s="316">
        <f t="shared" si="142"/>
        <v>0.33333333333333326</v>
      </c>
      <c r="AI93" s="316">
        <f t="shared" si="142"/>
        <v>1.125</v>
      </c>
      <c r="AJ93" s="316">
        <f t="shared" si="142"/>
        <v>0.58823529411764697</v>
      </c>
      <c r="AK93" s="316">
        <f t="shared" si="142"/>
        <v>0.59259259259259278</v>
      </c>
      <c r="AL93" s="316">
        <f t="shared" si="142"/>
        <v>0.11627906976744184</v>
      </c>
      <c r="AM93" s="316">
        <f t="shared" si="142"/>
        <v>-2.083333333333337E-2</v>
      </c>
      <c r="AN93" s="316">
        <f t="shared" si="142"/>
        <v>1.9827294578473875E-3</v>
      </c>
      <c r="AO93" s="316">
        <f t="shared" si="142"/>
        <v>-1.2888360227989004E-2</v>
      </c>
      <c r="AP93" s="316">
        <f t="shared" si="142"/>
        <v>4.1664378981135064E-2</v>
      </c>
      <c r="AQ93" s="316">
        <f t="shared" si="142"/>
        <v>-5.7224894604820942E-2</v>
      </c>
      <c r="AR93" s="316">
        <f t="shared" si="142"/>
        <v>-1.5965773487650603E-3</v>
      </c>
      <c r="AS93" s="316">
        <f t="shared" si="115"/>
        <v>-0.40104209697230075</v>
      </c>
      <c r="AT93" s="316">
        <f t="shared" si="115"/>
        <v>-0.63369963369963367</v>
      </c>
      <c r="AU93" s="316">
        <f t="shared" si="115"/>
        <v>0.28829999999999978</v>
      </c>
      <c r="AV93" s="316">
        <f t="shared" si="115"/>
        <v>-0.37902662423348599</v>
      </c>
      <c r="AW93" s="316">
        <f t="shared" si="115"/>
        <v>0</v>
      </c>
      <c r="AX93" s="228"/>
      <c r="AY93" s="228"/>
      <c r="AZ93" s="228"/>
      <c r="BA93" s="228"/>
      <c r="BB93" s="228"/>
      <c r="BC93" s="228"/>
      <c r="BD93" s="228"/>
      <c r="BE93" s="228"/>
    </row>
    <row r="94" spans="24:60" ht="17.100000000000001" customHeight="1">
      <c r="X94" s="307"/>
      <c r="Y94" s="861" t="s">
        <v>461</v>
      </c>
      <c r="Z94" s="12"/>
      <c r="AA94" s="12"/>
      <c r="AB94" s="316">
        <f t="shared" si="137"/>
        <v>0.11764705882352944</v>
      </c>
      <c r="AC94" s="316">
        <f t="shared" si="138"/>
        <v>0.10526315789473695</v>
      </c>
      <c r="AD94" s="316">
        <f t="shared" si="139"/>
        <v>0</v>
      </c>
      <c r="AE94" s="316">
        <f t="shared" si="140"/>
        <v>-4.7619047619047894E-2</v>
      </c>
      <c r="AF94" s="316">
        <f t="shared" si="141"/>
        <v>0.10000000000000009</v>
      </c>
      <c r="AG94" s="316">
        <f t="shared" si="142"/>
        <v>-0.1116751269035533</v>
      </c>
      <c r="AH94" s="316">
        <f t="shared" si="142"/>
        <v>-0.3828571428571429</v>
      </c>
      <c r="AI94" s="316">
        <f t="shared" si="142"/>
        <v>-0.18518518518518523</v>
      </c>
      <c r="AJ94" s="316">
        <f t="shared" si="142"/>
        <v>-0.27272727272727271</v>
      </c>
      <c r="AK94" s="316">
        <f t="shared" si="142"/>
        <v>-0.4375</v>
      </c>
      <c r="AL94" s="316">
        <f t="shared" si="142"/>
        <v>-8.3333333333333259E-2</v>
      </c>
      <c r="AM94" s="316">
        <f t="shared" si="142"/>
        <v>9.0909090909090828E-2</v>
      </c>
      <c r="AN94" s="316">
        <f t="shared" si="142"/>
        <v>-5.5555555555555469E-2</v>
      </c>
      <c r="AO94" s="316">
        <f t="shared" si="142"/>
        <v>-5.882352941176483E-2</v>
      </c>
      <c r="AP94" s="316">
        <f t="shared" si="142"/>
        <v>0.27499999999999991</v>
      </c>
      <c r="AQ94" s="316">
        <f t="shared" si="142"/>
        <v>0.40122549019607856</v>
      </c>
      <c r="AR94" s="316">
        <f t="shared" si="142"/>
        <v>-0.12261675704040575</v>
      </c>
      <c r="AS94" s="316">
        <f t="shared" si="115"/>
        <v>7.4561403508771829E-2</v>
      </c>
      <c r="AT94" s="316">
        <f t="shared" si="115"/>
        <v>-0.79777365491651209</v>
      </c>
      <c r="AU94" s="316">
        <f t="shared" si="115"/>
        <v>-0.23853211009174302</v>
      </c>
      <c r="AV94" s="316">
        <f t="shared" si="115"/>
        <v>-0.30120481927710852</v>
      </c>
      <c r="AW94" s="316">
        <f t="shared" si="115"/>
        <v>-6.8965517241379337E-2</v>
      </c>
      <c r="AX94" s="228"/>
      <c r="AY94" s="228"/>
      <c r="AZ94" s="228"/>
      <c r="BA94" s="228"/>
      <c r="BB94" s="228"/>
      <c r="BC94" s="228"/>
      <c r="BD94" s="228"/>
      <c r="BE94" s="228"/>
    </row>
    <row r="95" spans="24:60" ht="17.100000000000001" customHeight="1">
      <c r="X95" s="307"/>
      <c r="Y95" s="861" t="s">
        <v>401</v>
      </c>
      <c r="Z95" s="12"/>
      <c r="AA95" s="12"/>
      <c r="AB95" s="316">
        <f t="shared" si="137"/>
        <v>0.11764705882352944</v>
      </c>
      <c r="AC95" s="316">
        <f t="shared" si="138"/>
        <v>0.10526315789473673</v>
      </c>
      <c r="AD95" s="316">
        <f t="shared" si="139"/>
        <v>0</v>
      </c>
      <c r="AE95" s="316">
        <f t="shared" si="140"/>
        <v>-4.761904761904745E-2</v>
      </c>
      <c r="AF95" s="316">
        <f t="shared" si="141"/>
        <v>9.9999999999999867E-2</v>
      </c>
      <c r="AG95" s="316">
        <f t="shared" si="142"/>
        <v>0.26834617837161234</v>
      </c>
      <c r="AH95" s="316">
        <f t="shared" si="142"/>
        <v>0.23339479880356984</v>
      </c>
      <c r="AI95" s="316">
        <f t="shared" si="142"/>
        <v>5.7125294621290124E-2</v>
      </c>
      <c r="AJ95" s="316">
        <f t="shared" si="142"/>
        <v>9.4915161069440979E-2</v>
      </c>
      <c r="AK95" s="316">
        <f t="shared" si="142"/>
        <v>0.10112290588666717</v>
      </c>
      <c r="AL95" s="316">
        <f t="shared" si="142"/>
        <v>-0.19987252997928007</v>
      </c>
      <c r="AM95" s="316">
        <f t="shared" si="142"/>
        <v>5.5568343382663699E-2</v>
      </c>
      <c r="AN95" s="316">
        <f t="shared" si="142"/>
        <v>-1.6446352832214073E-2</v>
      </c>
      <c r="AO95" s="316">
        <f t="shared" si="142"/>
        <v>6.1435227212038646E-2</v>
      </c>
      <c r="AP95" s="316">
        <f t="shared" si="142"/>
        <v>-0.12674449779821395</v>
      </c>
      <c r="AQ95" s="316">
        <f t="shared" si="142"/>
        <v>-0.16903341039386888</v>
      </c>
      <c r="AR95" s="316">
        <f t="shared" si="142"/>
        <v>-0.16872831797029875</v>
      </c>
      <c r="AS95" s="316">
        <f t="shared" si="115"/>
        <v>-0.20420010272813727</v>
      </c>
      <c r="AT95" s="316">
        <f t="shared" si="115"/>
        <v>-0.36344009869465244</v>
      </c>
      <c r="AU95" s="316">
        <f t="shared" si="115"/>
        <v>0.16097086659312776</v>
      </c>
      <c r="AV95" s="316">
        <f t="shared" si="115"/>
        <v>-0.19398811836748442</v>
      </c>
      <c r="AW95" s="316">
        <f t="shared" si="115"/>
        <v>-9.8895383418075467E-2</v>
      </c>
      <c r="AX95" s="228"/>
      <c r="AY95" s="228"/>
      <c r="AZ95" s="228"/>
      <c r="BA95" s="228"/>
      <c r="BB95" s="228"/>
      <c r="BC95" s="228"/>
      <c r="BD95" s="228"/>
      <c r="BE95" s="228"/>
    </row>
    <row r="96" spans="24:60" ht="17.100000000000001" customHeight="1" thickBot="1">
      <c r="X96" s="308"/>
      <c r="Y96" s="638" t="s">
        <v>402</v>
      </c>
      <c r="Z96" s="25"/>
      <c r="AA96" s="25"/>
      <c r="AB96" s="321">
        <f t="shared" si="137"/>
        <v>0.11764705882352944</v>
      </c>
      <c r="AC96" s="321">
        <f t="shared" si="138"/>
        <v>0.10526315789473673</v>
      </c>
      <c r="AD96" s="321">
        <f t="shared" si="139"/>
        <v>0</v>
      </c>
      <c r="AE96" s="321">
        <f t="shared" si="140"/>
        <v>-4.7619047619047561E-2</v>
      </c>
      <c r="AF96" s="321">
        <f t="shared" si="141"/>
        <v>0.10000000000000009</v>
      </c>
      <c r="AG96" s="321">
        <f t="shared" si="142"/>
        <v>7.0234113712374535E-2</v>
      </c>
      <c r="AH96" s="321">
        <f t="shared" si="142"/>
        <v>-0.11189123376623378</v>
      </c>
      <c r="AI96" s="321">
        <f t="shared" si="142"/>
        <v>-0.11586619750491256</v>
      </c>
      <c r="AJ96" s="321">
        <f t="shared" si="142"/>
        <v>-0.44946894525959635</v>
      </c>
      <c r="AK96" s="321">
        <f t="shared" si="142"/>
        <v>-0.40093322640727891</v>
      </c>
      <c r="AL96" s="321">
        <f t="shared" si="142"/>
        <v>-0.27019019235624053</v>
      </c>
      <c r="AM96" s="321">
        <f t="shared" si="142"/>
        <v>-0.2384438072194115</v>
      </c>
      <c r="AN96" s="321">
        <f t="shared" si="142"/>
        <v>-0.14674239412176282</v>
      </c>
      <c r="AO96" s="321">
        <f t="shared" si="142"/>
        <v>-0.14557424967713772</v>
      </c>
      <c r="AP96" s="321">
        <f t="shared" si="142"/>
        <v>-0.23713324686316495</v>
      </c>
      <c r="AQ96" s="321">
        <f t="shared" si="142"/>
        <v>7.5074113475554594E-2</v>
      </c>
      <c r="AR96" s="321">
        <f t="shared" si="142"/>
        <v>-8.9961988639016499E-2</v>
      </c>
      <c r="AS96" s="321">
        <f t="shared" si="115"/>
        <v>-5.8918651390291066E-2</v>
      </c>
      <c r="AT96" s="321">
        <f t="shared" si="115"/>
        <v>-0.14124023684998899</v>
      </c>
      <c r="AU96" s="321">
        <f t="shared" si="115"/>
        <v>-0.12503772863553098</v>
      </c>
      <c r="AV96" s="321">
        <f t="shared" si="115"/>
        <v>0.13557788867679998</v>
      </c>
      <c r="AW96" s="321">
        <f t="shared" si="115"/>
        <v>1.7424646437372404E-2</v>
      </c>
      <c r="AX96" s="36"/>
      <c r="AY96" s="36"/>
      <c r="AZ96" s="36"/>
      <c r="BA96" s="36"/>
      <c r="BB96" s="36"/>
      <c r="BC96" s="36"/>
      <c r="BD96" s="36"/>
      <c r="BE96" s="36"/>
    </row>
    <row r="97" spans="2:61" ht="17.100000000000001" customHeight="1" thickTop="1">
      <c r="B97" s="1" t="s">
        <v>77</v>
      </c>
      <c r="X97" s="864" t="s">
        <v>403</v>
      </c>
      <c r="Y97" s="865"/>
      <c r="Z97" s="322"/>
      <c r="AA97" s="322"/>
      <c r="AB97" s="323">
        <f t="shared" si="137"/>
        <v>0.11017447655218038</v>
      </c>
      <c r="AC97" s="323">
        <f t="shared" si="138"/>
        <v>5.6615399561930957E-2</v>
      </c>
      <c r="AD97" s="323">
        <f t="shared" si="139"/>
        <v>8.4451942706683436E-2</v>
      </c>
      <c r="AE97" s="323">
        <f t="shared" si="140"/>
        <v>9.3200468389295299E-2</v>
      </c>
      <c r="AF97" s="323">
        <f t="shared" si="141"/>
        <v>0.19291321679022633</v>
      </c>
      <c r="AG97" s="323">
        <f t="shared" ref="AG97:AQ97" si="143">AG25/AF25-1</f>
        <v>1.3999546510396588E-2</v>
      </c>
      <c r="AH97" s="323">
        <f t="shared" si="143"/>
        <v>-2.1503943031699335E-2</v>
      </c>
      <c r="AI97" s="323">
        <f t="shared" si="143"/>
        <v>-9.099547435284483E-2</v>
      </c>
      <c r="AJ97" s="323">
        <f t="shared" si="143"/>
        <v>-0.14574361644561118</v>
      </c>
      <c r="AK97" s="323">
        <f t="shared" si="143"/>
        <v>-0.10336774303766672</v>
      </c>
      <c r="AL97" s="323">
        <f t="shared" si="143"/>
        <v>-0.15428415869526813</v>
      </c>
      <c r="AM97" s="323">
        <f t="shared" si="143"/>
        <v>-0.11228238111256894</v>
      </c>
      <c r="AN97" s="323">
        <f t="shared" si="143"/>
        <v>-1.9165304337099176E-2</v>
      </c>
      <c r="AO97" s="323">
        <f t="shared" si="143"/>
        <v>-0.11710566801153377</v>
      </c>
      <c r="AP97" s="323">
        <f t="shared" si="143"/>
        <v>-3.5020345023914601E-2</v>
      </c>
      <c r="AQ97" s="323">
        <f t="shared" si="143"/>
        <v>7.3820728233327415E-2</v>
      </c>
      <c r="AR97" s="323">
        <f>AR25/AQ25-1</f>
        <v>5.1305017199041458E-3</v>
      </c>
      <c r="AS97" s="323">
        <f t="shared" si="115"/>
        <v>-1.7109575664677412E-2</v>
      </c>
      <c r="AT97" s="323">
        <f t="shared" si="115"/>
        <v>-8.4985127143602401E-2</v>
      </c>
      <c r="AU97" s="323">
        <f t="shared" si="115"/>
        <v>8.7678377369798888E-2</v>
      </c>
      <c r="AV97" s="323">
        <f t="shared" si="115"/>
        <v>6.5494789587418722E-2</v>
      </c>
      <c r="AW97" s="323">
        <f t="shared" si="115"/>
        <v>8.6167731939631897E-2</v>
      </c>
      <c r="AX97" s="37"/>
      <c r="AY97" s="37"/>
      <c r="AZ97" s="37"/>
      <c r="BA97" s="37"/>
      <c r="BB97" s="37"/>
      <c r="BC97" s="37"/>
      <c r="BD97" s="37"/>
      <c r="BE97" s="37"/>
      <c r="BG97" s="270"/>
      <c r="BH97" s="270"/>
      <c r="BI97" s="270"/>
    </row>
  </sheetData>
  <phoneticPr fontId="9"/>
  <pageMargins left="0.78740157480314965" right="0.78740157480314965" top="0.98425196850393704" bottom="0.98425196850393704" header="0.51181102362204722" footer="0.51181102362204722"/>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sheetPr>
    <pageSetUpPr fitToPage="1"/>
  </sheetPr>
  <dimension ref="A1:BF60"/>
  <sheetViews>
    <sheetView zoomScale="90" zoomScaleNormal="90" workbookViewId="0">
      <pane xSplit="26" ySplit="4" topLeftCell="AA5" activePane="bottomRight" state="frozen"/>
      <selection activeCell="AH49" sqref="AH49"/>
      <selection pane="topRight" activeCell="AH49" sqref="AH49"/>
      <selection pane="bottomLeft" activeCell="AH49" sqref="AH49"/>
      <selection pane="bottomRight"/>
    </sheetView>
  </sheetViews>
  <sheetFormatPr defaultColWidth="9" defaultRowHeight="13.8"/>
  <cols>
    <col min="1" max="1" width="1.6640625" style="288" customWidth="1"/>
    <col min="2" max="23" width="0" style="288" hidden="1" customWidth="1"/>
    <col min="24" max="24" width="1.6640625" style="288" hidden="1" customWidth="1"/>
    <col min="25" max="25" width="2" style="288" customWidth="1"/>
    <col min="26" max="26" width="26.33203125" style="288" customWidth="1"/>
    <col min="27" max="49" width="10.6640625" style="288" customWidth="1"/>
    <col min="50" max="50" width="2.33203125" style="288" customWidth="1"/>
    <col min="51" max="51" width="13.21875" style="288" customWidth="1"/>
    <col min="52" max="16384" width="9" style="288"/>
  </cols>
  <sheetData>
    <row r="1" spans="1:51" ht="24">
      <c r="A1" s="867" t="s">
        <v>404</v>
      </c>
      <c r="AQ1" s="290"/>
      <c r="AR1" s="290"/>
      <c r="AS1" s="290"/>
      <c r="AT1" s="290"/>
      <c r="AU1" s="290"/>
      <c r="AV1" s="290"/>
      <c r="AW1" s="290"/>
      <c r="AY1" s="289"/>
    </row>
    <row r="3" spans="1:51">
      <c r="Y3" s="288" t="s">
        <v>406</v>
      </c>
    </row>
    <row r="4" spans="1:51">
      <c r="Y4" s="347" t="s">
        <v>85</v>
      </c>
      <c r="Z4" s="348"/>
      <c r="AA4" s="349">
        <v>1990</v>
      </c>
      <c r="AB4" s="349">
        <v>1991</v>
      </c>
      <c r="AC4" s="349">
        <v>1992</v>
      </c>
      <c r="AD4" s="349">
        <v>1993</v>
      </c>
      <c r="AE4" s="349">
        <v>1994</v>
      </c>
      <c r="AF4" s="349">
        <v>1995</v>
      </c>
      <c r="AG4" s="349">
        <v>1996</v>
      </c>
      <c r="AH4" s="349">
        <v>1997</v>
      </c>
      <c r="AI4" s="349">
        <v>1998</v>
      </c>
      <c r="AJ4" s="349">
        <v>1999</v>
      </c>
      <c r="AK4" s="349">
        <v>2000</v>
      </c>
      <c r="AL4" s="349">
        <v>2001</v>
      </c>
      <c r="AM4" s="349">
        <v>2002</v>
      </c>
      <c r="AN4" s="349">
        <v>2003</v>
      </c>
      <c r="AO4" s="349">
        <v>2004</v>
      </c>
      <c r="AP4" s="349">
        <v>2005</v>
      </c>
      <c r="AQ4" s="349">
        <v>2006</v>
      </c>
      <c r="AR4" s="349">
        <v>2007</v>
      </c>
      <c r="AS4" s="349">
        <v>2008</v>
      </c>
      <c r="AT4" s="349">
        <v>2009</v>
      </c>
      <c r="AU4" s="349">
        <v>2010</v>
      </c>
      <c r="AV4" s="349">
        <v>2011</v>
      </c>
      <c r="AW4" s="349">
        <v>2012</v>
      </c>
    </row>
    <row r="5" spans="1:51" ht="15" customHeight="1">
      <c r="Y5" s="350" t="s">
        <v>86</v>
      </c>
      <c r="Z5" s="342"/>
      <c r="AA5" s="346">
        <v>41156.485000000001</v>
      </c>
      <c r="AB5" s="346">
        <v>41797.445</v>
      </c>
      <c r="AC5" s="346">
        <v>42457.974999999999</v>
      </c>
      <c r="AD5" s="346">
        <v>43077.125999999997</v>
      </c>
      <c r="AE5" s="346">
        <v>43665.843000000001</v>
      </c>
      <c r="AF5" s="346">
        <v>44235.735000000001</v>
      </c>
      <c r="AG5" s="346">
        <v>44830.961000000003</v>
      </c>
      <c r="AH5" s="346">
        <v>45498.173000000003</v>
      </c>
      <c r="AI5" s="346">
        <v>46156.796000000002</v>
      </c>
      <c r="AJ5" s="346">
        <v>46811.712</v>
      </c>
      <c r="AK5" s="346">
        <v>47419.904999999999</v>
      </c>
      <c r="AL5" s="346">
        <v>48015.250999999997</v>
      </c>
      <c r="AM5" s="346">
        <v>48637.788999999997</v>
      </c>
      <c r="AN5" s="346">
        <v>49260.790999999997</v>
      </c>
      <c r="AO5" s="346">
        <v>49837.731</v>
      </c>
      <c r="AP5" s="346">
        <v>50382.080999999998</v>
      </c>
      <c r="AQ5" s="346">
        <v>51102.004999999997</v>
      </c>
      <c r="AR5" s="346">
        <v>51713</v>
      </c>
      <c r="AS5" s="346">
        <v>52324.877</v>
      </c>
      <c r="AT5" s="346">
        <v>52877.802000000003</v>
      </c>
      <c r="AU5" s="346">
        <v>53363</v>
      </c>
      <c r="AV5" s="346">
        <v>53783</v>
      </c>
      <c r="AW5" s="346">
        <v>54171</v>
      </c>
    </row>
    <row r="6" spans="1:51">
      <c r="Y6" s="868" t="s">
        <v>104</v>
      </c>
    </row>
    <row r="8" spans="1:51" ht="16.2">
      <c r="Y8" s="288" t="s">
        <v>412</v>
      </c>
    </row>
    <row r="9" spans="1:51">
      <c r="Y9" s="347" t="s">
        <v>85</v>
      </c>
      <c r="Z9" s="348"/>
      <c r="AA9" s="349">
        <v>1990</v>
      </c>
      <c r="AB9" s="349">
        <v>1991</v>
      </c>
      <c r="AC9" s="349">
        <v>1992</v>
      </c>
      <c r="AD9" s="349">
        <v>1993</v>
      </c>
      <c r="AE9" s="349">
        <v>1994</v>
      </c>
      <c r="AF9" s="349">
        <v>1995</v>
      </c>
      <c r="AG9" s="349">
        <v>1996</v>
      </c>
      <c r="AH9" s="349">
        <v>1997</v>
      </c>
      <c r="AI9" s="349">
        <v>1998</v>
      </c>
      <c r="AJ9" s="349">
        <v>1999</v>
      </c>
      <c r="AK9" s="349">
        <v>2000</v>
      </c>
      <c r="AL9" s="349">
        <v>2001</v>
      </c>
      <c r="AM9" s="349">
        <v>2002</v>
      </c>
      <c r="AN9" s="349">
        <v>2003</v>
      </c>
      <c r="AO9" s="349">
        <v>2004</v>
      </c>
      <c r="AP9" s="349">
        <v>2005</v>
      </c>
      <c r="AQ9" s="349">
        <v>2006</v>
      </c>
      <c r="AR9" s="349">
        <v>2007</v>
      </c>
      <c r="AS9" s="349">
        <v>2008</v>
      </c>
      <c r="AT9" s="349">
        <v>2009</v>
      </c>
      <c r="AU9" s="349">
        <v>2010</v>
      </c>
      <c r="AV9" s="349">
        <v>2011</v>
      </c>
      <c r="AW9" s="349">
        <v>2012</v>
      </c>
    </row>
    <row r="10" spans="1:51" s="869" customFormat="1" ht="15" customHeight="1">
      <c r="Y10" s="870" t="s">
        <v>87</v>
      </c>
      <c r="Z10" s="871"/>
      <c r="AA10" s="872">
        <f t="shared" ref="AA10:AQ10" si="0">SUM(AA11:AA20)</f>
        <v>4823.0502736710687</v>
      </c>
      <c r="AB10" s="872">
        <f t="shared" si="0"/>
        <v>4841.1485429775512</v>
      </c>
      <c r="AC10" s="872">
        <f t="shared" si="0"/>
        <v>5004.6469322739422</v>
      </c>
      <c r="AD10" s="872">
        <f t="shared" si="0"/>
        <v>5052.0939475428604</v>
      </c>
      <c r="AE10" s="872">
        <f t="shared" si="0"/>
        <v>5353.8498850476226</v>
      </c>
      <c r="AF10" s="872">
        <f t="shared" si="0"/>
        <v>5416.0725275272252</v>
      </c>
      <c r="AG10" s="872">
        <f t="shared" si="0"/>
        <v>5372.3301730226258</v>
      </c>
      <c r="AH10" s="872">
        <f t="shared" si="0"/>
        <v>5155.554316894978</v>
      </c>
      <c r="AI10" s="872">
        <f t="shared" si="0"/>
        <v>5092.4376113498129</v>
      </c>
      <c r="AJ10" s="872">
        <f t="shared" si="0"/>
        <v>5196.9955151521117</v>
      </c>
      <c r="AK10" s="872">
        <f t="shared" si="0"/>
        <v>5226.3580414053022</v>
      </c>
      <c r="AL10" s="872">
        <f t="shared" si="0"/>
        <v>5157.6575275604382</v>
      </c>
      <c r="AM10" s="872">
        <f t="shared" si="0"/>
        <v>5394.9108844687535</v>
      </c>
      <c r="AN10" s="872">
        <f t="shared" si="0"/>
        <v>5370.2658171847506</v>
      </c>
      <c r="AO10" s="872">
        <f t="shared" si="0"/>
        <v>5336.0328527504671</v>
      </c>
      <c r="AP10" s="872">
        <f t="shared" si="0"/>
        <v>5334.6250311715457</v>
      </c>
      <c r="AQ10" s="872">
        <f t="shared" si="0"/>
        <v>5149.9457173981245</v>
      </c>
      <c r="AR10" s="872">
        <f t="shared" ref="AR10:AV10" si="1">SUM(AR11:AR20)</f>
        <v>5250.8008079444635</v>
      </c>
      <c r="AS10" s="872">
        <f t="shared" si="1"/>
        <v>5022.0668259128634</v>
      </c>
      <c r="AT10" s="872">
        <f t="shared" si="1"/>
        <v>4809.001810232131</v>
      </c>
      <c r="AU10" s="872">
        <f t="shared" si="1"/>
        <v>4781.4362605558827</v>
      </c>
      <c r="AV10" s="872">
        <f t="shared" si="1"/>
        <v>5081.3946574843867</v>
      </c>
      <c r="AW10" s="872">
        <f>SUM(AW11:AW20)</f>
        <v>5274.4998988244479</v>
      </c>
    </row>
    <row r="11" spans="1:51" s="869" customFormat="1" ht="15" customHeight="1">
      <c r="Y11" s="873"/>
      <c r="Z11" s="874" t="s">
        <v>88</v>
      </c>
      <c r="AA11" s="875">
        <v>7.5370830754100098</v>
      </c>
      <c r="AB11" s="875">
        <v>6.5892939991309163</v>
      </c>
      <c r="AC11" s="875">
        <v>8.6897522675516079</v>
      </c>
      <c r="AD11" s="875">
        <v>7.1365956181998875</v>
      </c>
      <c r="AE11" s="875">
        <v>5.1540336397927788</v>
      </c>
      <c r="AF11" s="875">
        <v>3.9856886870462311</v>
      </c>
      <c r="AG11" s="875">
        <v>5.6752195424630756</v>
      </c>
      <c r="AH11" s="875">
        <v>4.5720999727413343</v>
      </c>
      <c r="AI11" s="875">
        <v>2.8976523990064322</v>
      </c>
      <c r="AJ11" s="875">
        <v>0</v>
      </c>
      <c r="AK11" s="875">
        <v>0</v>
      </c>
      <c r="AL11" s="875">
        <v>0</v>
      </c>
      <c r="AM11" s="875">
        <v>0</v>
      </c>
      <c r="AN11" s="875">
        <v>0</v>
      </c>
      <c r="AO11" s="875">
        <v>0</v>
      </c>
      <c r="AP11" s="875">
        <v>0</v>
      </c>
      <c r="AQ11" s="875">
        <v>0</v>
      </c>
      <c r="AR11" s="875">
        <v>0</v>
      </c>
      <c r="AS11" s="875">
        <v>0</v>
      </c>
      <c r="AT11" s="875">
        <v>0</v>
      </c>
      <c r="AU11" s="875">
        <v>0</v>
      </c>
      <c r="AV11" s="875">
        <v>0</v>
      </c>
      <c r="AW11" s="875">
        <v>0</v>
      </c>
    </row>
    <row r="12" spans="1:51" s="869" customFormat="1" ht="15" customHeight="1">
      <c r="Y12" s="873"/>
      <c r="Z12" s="876" t="s">
        <v>89</v>
      </c>
      <c r="AA12" s="875">
        <v>623.76435392210692</v>
      </c>
      <c r="AB12" s="875">
        <v>600.13055558980238</v>
      </c>
      <c r="AC12" s="875">
        <v>645.12499693971131</v>
      </c>
      <c r="AD12" s="875">
        <v>687.05832790036629</v>
      </c>
      <c r="AE12" s="875">
        <v>634.19507945014345</v>
      </c>
      <c r="AF12" s="875">
        <v>695.70928448228108</v>
      </c>
      <c r="AG12" s="875">
        <v>668.39303450240482</v>
      </c>
      <c r="AH12" s="875">
        <v>649.00040566489542</v>
      </c>
      <c r="AI12" s="875">
        <v>625.2976946419642</v>
      </c>
      <c r="AJ12" s="875">
        <v>650.9267210731349</v>
      </c>
      <c r="AK12" s="875">
        <v>684.30699231647168</v>
      </c>
      <c r="AL12" s="875">
        <v>625.66341914585246</v>
      </c>
      <c r="AM12" s="875">
        <v>656.04171848651072</v>
      </c>
      <c r="AN12" s="875">
        <v>571.66551639777629</v>
      </c>
      <c r="AO12" s="875">
        <v>590.42769695504091</v>
      </c>
      <c r="AP12" s="875">
        <v>632.93603209281719</v>
      </c>
      <c r="AQ12" s="875">
        <v>553.96866976938816</v>
      </c>
      <c r="AR12" s="875">
        <v>521.6480771412256</v>
      </c>
      <c r="AS12" s="875">
        <v>475.87680495147401</v>
      </c>
      <c r="AT12" s="875">
        <v>460.03856863657876</v>
      </c>
      <c r="AU12" s="875">
        <v>493.41646282801048</v>
      </c>
      <c r="AV12" s="875">
        <v>472.64800688484343</v>
      </c>
      <c r="AW12" s="875">
        <v>448.5406361619884</v>
      </c>
    </row>
    <row r="13" spans="1:51" s="869" customFormat="1" ht="15" customHeight="1">
      <c r="Y13" s="873"/>
      <c r="Z13" s="876" t="s">
        <v>41</v>
      </c>
      <c r="AA13" s="875">
        <v>314.17323303020203</v>
      </c>
      <c r="AB13" s="875">
        <v>314.40436576836623</v>
      </c>
      <c r="AC13" s="875">
        <v>314.50664845756796</v>
      </c>
      <c r="AD13" s="875">
        <v>337.29998188849265</v>
      </c>
      <c r="AE13" s="875">
        <v>334.47628651595835</v>
      </c>
      <c r="AF13" s="875">
        <v>333.63709368714967</v>
      </c>
      <c r="AG13" s="875">
        <v>334.85580588689771</v>
      </c>
      <c r="AH13" s="875">
        <v>323.19105396101736</v>
      </c>
      <c r="AI13" s="875">
        <v>328.41881752820558</v>
      </c>
      <c r="AJ13" s="875">
        <v>322.5620116394594</v>
      </c>
      <c r="AK13" s="875">
        <v>319.3336129851678</v>
      </c>
      <c r="AL13" s="875">
        <v>302.01809927037726</v>
      </c>
      <c r="AM13" s="875">
        <v>299.08484376307644</v>
      </c>
      <c r="AN13" s="875">
        <v>309.2551491264457</v>
      </c>
      <c r="AO13" s="875">
        <v>277.85573127632415</v>
      </c>
      <c r="AP13" s="875">
        <v>272.00560260717026</v>
      </c>
      <c r="AQ13" s="875">
        <v>264.38486248813041</v>
      </c>
      <c r="AR13" s="875">
        <v>268.87150685495709</v>
      </c>
      <c r="AS13" s="875">
        <v>245.06072257586658</v>
      </c>
      <c r="AT13" s="875">
        <v>233.12646750254169</v>
      </c>
      <c r="AU13" s="875">
        <v>245.48453885967223</v>
      </c>
      <c r="AV13" s="875">
        <v>219.87241790204925</v>
      </c>
      <c r="AW13" s="875">
        <v>231.39304761669419</v>
      </c>
    </row>
    <row r="14" spans="1:51" s="869" customFormat="1" ht="15" customHeight="1">
      <c r="Y14" s="873"/>
      <c r="Z14" s="877" t="s">
        <v>90</v>
      </c>
      <c r="AA14" s="875">
        <v>431.42363349314769</v>
      </c>
      <c r="AB14" s="875">
        <v>446.93234724708822</v>
      </c>
      <c r="AC14" s="875">
        <v>457.44019023375529</v>
      </c>
      <c r="AD14" s="875">
        <v>475.95665999212605</v>
      </c>
      <c r="AE14" s="875">
        <v>438.90076807764228</v>
      </c>
      <c r="AF14" s="875">
        <v>465.91640007611454</v>
      </c>
      <c r="AG14" s="875">
        <v>465.44056171137356</v>
      </c>
      <c r="AH14" s="875">
        <v>451.45335706147245</v>
      </c>
      <c r="AI14" s="875">
        <v>442.52061010802385</v>
      </c>
      <c r="AJ14" s="875">
        <v>447.69527459804232</v>
      </c>
      <c r="AK14" s="875">
        <v>450.56471713327085</v>
      </c>
      <c r="AL14" s="875">
        <v>437.92879949450293</v>
      </c>
      <c r="AM14" s="875">
        <v>445.29847649861028</v>
      </c>
      <c r="AN14" s="875">
        <v>440.28047942367544</v>
      </c>
      <c r="AO14" s="875">
        <v>422.88115380404878</v>
      </c>
      <c r="AP14" s="875">
        <v>436.46132497269031</v>
      </c>
      <c r="AQ14" s="875">
        <v>423.59506533372377</v>
      </c>
      <c r="AR14" s="875">
        <v>419.82344071860763</v>
      </c>
      <c r="AS14" s="875">
        <v>407.0757836853727</v>
      </c>
      <c r="AT14" s="875">
        <v>399.76143682019296</v>
      </c>
      <c r="AU14" s="875">
        <v>405.59218718573686</v>
      </c>
      <c r="AV14" s="875">
        <v>403.38874612516645</v>
      </c>
      <c r="AW14" s="875">
        <v>396.7360012701746</v>
      </c>
    </row>
    <row r="15" spans="1:51" s="869" customFormat="1" ht="15" customHeight="1">
      <c r="Y15" s="873"/>
      <c r="Z15" s="876" t="s">
        <v>91</v>
      </c>
      <c r="AA15" s="875">
        <v>1717.2385346099238</v>
      </c>
      <c r="AB15" s="875">
        <v>1724.8708179500284</v>
      </c>
      <c r="AC15" s="875">
        <v>1784.7568459914555</v>
      </c>
      <c r="AD15" s="875">
        <v>1692.106420320571</v>
      </c>
      <c r="AE15" s="875">
        <v>1906.3913963743107</v>
      </c>
      <c r="AF15" s="875">
        <v>1846.9600490989462</v>
      </c>
      <c r="AG15" s="875">
        <v>1821.2895177958385</v>
      </c>
      <c r="AH15" s="875">
        <v>1741.9305896882827</v>
      </c>
      <c r="AI15" s="875">
        <v>1717.5454746122994</v>
      </c>
      <c r="AJ15" s="875">
        <v>1822.4970056372667</v>
      </c>
      <c r="AK15" s="875">
        <v>1866.4480855946761</v>
      </c>
      <c r="AL15" s="875">
        <v>1834.5909262856087</v>
      </c>
      <c r="AM15" s="875">
        <v>1999.6001362256529</v>
      </c>
      <c r="AN15" s="875">
        <v>2078.0861496595649</v>
      </c>
      <c r="AO15" s="875">
        <v>2069.4859136954119</v>
      </c>
      <c r="AP15" s="875">
        <v>2115.0711792349866</v>
      </c>
      <c r="AQ15" s="875">
        <v>2000.3417908080676</v>
      </c>
      <c r="AR15" s="875">
        <v>2264.5802363216235</v>
      </c>
      <c r="AS15" s="875">
        <v>2139.1466143224252</v>
      </c>
      <c r="AT15" s="875">
        <v>1963.5968113813876</v>
      </c>
      <c r="AU15" s="875">
        <v>2076.9984209143649</v>
      </c>
      <c r="AV15" s="875">
        <v>2412.2797507867413</v>
      </c>
      <c r="AW15" s="875">
        <v>2678.5659550616215</v>
      </c>
    </row>
    <row r="16" spans="1:51" s="869" customFormat="1" ht="15" customHeight="1">
      <c r="Y16" s="873"/>
      <c r="Z16" s="876" t="s">
        <v>92</v>
      </c>
      <c r="AA16" s="875">
        <v>2.5897925532302515</v>
      </c>
      <c r="AB16" s="875">
        <v>2.2736300156451112</v>
      </c>
      <c r="AC16" s="875">
        <v>2.2853084313018015</v>
      </c>
      <c r="AD16" s="875">
        <v>2.1359981837498294</v>
      </c>
      <c r="AE16" s="875">
        <v>1.9784793308424689</v>
      </c>
      <c r="AF16" s="875">
        <v>1.8664025910853606</v>
      </c>
      <c r="AG16" s="875">
        <v>1.7589063076268612</v>
      </c>
      <c r="AH16" s="875">
        <v>1.5972303271951866</v>
      </c>
      <c r="AI16" s="875">
        <v>1.5510190661484986</v>
      </c>
      <c r="AJ16" s="875">
        <v>1.5595076946306035</v>
      </c>
      <c r="AK16" s="875">
        <v>1.5190570829072787</v>
      </c>
      <c r="AL16" s="875">
        <v>1.4145681572634043</v>
      </c>
      <c r="AM16" s="875">
        <v>1.4667695644539438</v>
      </c>
      <c r="AN16" s="875">
        <v>1.4800493304978215</v>
      </c>
      <c r="AO16" s="875">
        <v>1.4167675639566959</v>
      </c>
      <c r="AP16" s="875">
        <v>1.4882398983390408</v>
      </c>
      <c r="AQ16" s="875">
        <v>1.3932808805071761</v>
      </c>
      <c r="AR16" s="875">
        <v>1.4756794168403897</v>
      </c>
      <c r="AS16" s="875">
        <v>1.3917713922224879</v>
      </c>
      <c r="AT16" s="875">
        <v>1.27426116549058</v>
      </c>
      <c r="AU16" s="875">
        <v>1.2564021374448817</v>
      </c>
      <c r="AV16" s="875">
        <v>1.2959756458556981</v>
      </c>
      <c r="AW16" s="875">
        <v>1.280063576681244</v>
      </c>
    </row>
    <row r="17" spans="25:58" s="869" customFormat="1" ht="15" customHeight="1">
      <c r="Y17" s="873"/>
      <c r="Z17" s="876" t="s">
        <v>93</v>
      </c>
      <c r="AA17" s="875">
        <v>1177.3311426384721</v>
      </c>
      <c r="AB17" s="875">
        <v>1177.202505179923</v>
      </c>
      <c r="AC17" s="875">
        <v>1208.8542398710738</v>
      </c>
      <c r="AD17" s="875">
        <v>1262.8085321005265</v>
      </c>
      <c r="AE17" s="875">
        <v>1401.6817937982962</v>
      </c>
      <c r="AF17" s="875">
        <v>1425.9253090248449</v>
      </c>
      <c r="AG17" s="875">
        <v>1424.9633861021157</v>
      </c>
      <c r="AH17" s="875">
        <v>1361.7862849017433</v>
      </c>
      <c r="AI17" s="875">
        <v>1373.6936818295171</v>
      </c>
      <c r="AJ17" s="875">
        <v>1363.3481534770774</v>
      </c>
      <c r="AK17" s="875">
        <v>1347.0900072409181</v>
      </c>
      <c r="AL17" s="875">
        <v>1398.1628415027433</v>
      </c>
      <c r="AM17" s="875">
        <v>1455.4689967919994</v>
      </c>
      <c r="AN17" s="875">
        <v>1456.5415858967187</v>
      </c>
      <c r="AO17" s="875">
        <v>1497.5379120951916</v>
      </c>
      <c r="AP17" s="875">
        <v>1455.5924029340526</v>
      </c>
      <c r="AQ17" s="875">
        <v>1533.4199490427977</v>
      </c>
      <c r="AR17" s="875">
        <v>1430.604860382233</v>
      </c>
      <c r="AS17" s="875">
        <v>1423.2427678346598</v>
      </c>
      <c r="AT17" s="875">
        <v>1441.394334270906</v>
      </c>
      <c r="AU17" s="875">
        <v>1274.7205998519103</v>
      </c>
      <c r="AV17" s="875">
        <v>1266.3716896904862</v>
      </c>
      <c r="AW17" s="875">
        <v>1198.0043376160784</v>
      </c>
    </row>
    <row r="18" spans="25:58" s="869" customFormat="1" ht="15" customHeight="1">
      <c r="Y18" s="873"/>
      <c r="Z18" s="876" t="s">
        <v>94</v>
      </c>
      <c r="AA18" s="875">
        <v>133.50456990973993</v>
      </c>
      <c r="AB18" s="875">
        <v>152.19851601816279</v>
      </c>
      <c r="AC18" s="875">
        <v>170.75784755844202</v>
      </c>
      <c r="AD18" s="875">
        <v>195.01211375789057</v>
      </c>
      <c r="AE18" s="875">
        <v>234.5109806864952</v>
      </c>
      <c r="AF18" s="875">
        <v>250.20799082851269</v>
      </c>
      <c r="AG18" s="875">
        <v>253.62393278449522</v>
      </c>
      <c r="AH18" s="875">
        <v>230.63040345957933</v>
      </c>
      <c r="AI18" s="875">
        <v>218.63002058458102</v>
      </c>
      <c r="AJ18" s="875">
        <v>204.4668965253708</v>
      </c>
      <c r="AK18" s="875">
        <v>173.65938404199233</v>
      </c>
      <c r="AL18" s="875">
        <v>171.9490407875295</v>
      </c>
      <c r="AM18" s="875">
        <v>152.81946225562208</v>
      </c>
      <c r="AN18" s="875">
        <v>131.61773700650983</v>
      </c>
      <c r="AO18" s="875">
        <v>124.35367423366384</v>
      </c>
      <c r="AP18" s="875">
        <v>104.46335046474256</v>
      </c>
      <c r="AQ18" s="875">
        <v>88.093350948641373</v>
      </c>
      <c r="AR18" s="875">
        <v>68.077125563961175</v>
      </c>
      <c r="AS18" s="875">
        <v>54.692302825043619</v>
      </c>
      <c r="AT18" s="875">
        <v>46.040891042652419</v>
      </c>
      <c r="AU18" s="875">
        <v>38.800437989304974</v>
      </c>
      <c r="AV18" s="875">
        <v>40.592599081454104</v>
      </c>
      <c r="AW18" s="875">
        <v>35.4895873034815</v>
      </c>
      <c r="BF18" s="878"/>
    </row>
    <row r="19" spans="25:58" s="869" customFormat="1" ht="15" customHeight="1">
      <c r="Y19" s="873"/>
      <c r="Z19" s="877" t="s">
        <v>95</v>
      </c>
      <c r="AA19" s="875">
        <v>226.12927317346373</v>
      </c>
      <c r="AB19" s="875">
        <v>228.69900781068162</v>
      </c>
      <c r="AC19" s="875">
        <v>228.04931787121504</v>
      </c>
      <c r="AD19" s="875">
        <v>224.25651109167651</v>
      </c>
      <c r="AE19" s="875">
        <v>226.86433463597294</v>
      </c>
      <c r="AF19" s="875">
        <v>230.25411406514851</v>
      </c>
      <c r="AG19" s="875">
        <v>233.68209965185955</v>
      </c>
      <c r="AH19" s="875">
        <v>233.82137059486115</v>
      </c>
      <c r="AI19" s="875">
        <v>228.5744308351546</v>
      </c>
      <c r="AJ19" s="875">
        <v>229.28284204448076</v>
      </c>
      <c r="AK19" s="875">
        <v>233.94439890050469</v>
      </c>
      <c r="AL19" s="875">
        <v>239.659538188532</v>
      </c>
      <c r="AM19" s="875">
        <v>240.60413806720621</v>
      </c>
      <c r="AN19" s="875">
        <v>241.20936521608147</v>
      </c>
      <c r="AO19" s="875">
        <v>221.54785934082082</v>
      </c>
      <c r="AP19" s="875">
        <v>196.60657623522457</v>
      </c>
      <c r="AQ19" s="875">
        <v>172.25861859043636</v>
      </c>
      <c r="AR19" s="875">
        <v>163.02942276848304</v>
      </c>
      <c r="AS19" s="875">
        <v>172.80882268667636</v>
      </c>
      <c r="AT19" s="875">
        <v>160.92689509333789</v>
      </c>
      <c r="AU19" s="875">
        <v>147.34396490081971</v>
      </c>
      <c r="AV19" s="875">
        <v>157.90871556453789</v>
      </c>
      <c r="AW19" s="875">
        <v>165.52773456874488</v>
      </c>
    </row>
    <row r="20" spans="25:58" s="869" customFormat="1" ht="15" customHeight="1">
      <c r="Y20" s="879"/>
      <c r="Z20" s="880" t="s">
        <v>96</v>
      </c>
      <c r="AA20" s="875">
        <v>189.35865726537227</v>
      </c>
      <c r="AB20" s="875">
        <v>187.84750339872164</v>
      </c>
      <c r="AC20" s="875">
        <v>184.1817846518681</v>
      </c>
      <c r="AD20" s="875">
        <v>168.32280668925981</v>
      </c>
      <c r="AE20" s="875">
        <v>169.69673253816848</v>
      </c>
      <c r="AF20" s="875">
        <v>161.61019498609656</v>
      </c>
      <c r="AG20" s="875">
        <v>162.64770873754958</v>
      </c>
      <c r="AH20" s="875">
        <v>157.57152126318934</v>
      </c>
      <c r="AI20" s="875">
        <v>153.30820974491266</v>
      </c>
      <c r="AJ20" s="875">
        <v>154.65710246264842</v>
      </c>
      <c r="AK20" s="875">
        <v>149.4917861093937</v>
      </c>
      <c r="AL20" s="875">
        <v>146.27029472802872</v>
      </c>
      <c r="AM20" s="875">
        <v>144.52634281562166</v>
      </c>
      <c r="AN20" s="875">
        <v>140.12978512748131</v>
      </c>
      <c r="AO20" s="875">
        <v>130.52614378600862</v>
      </c>
      <c r="AP20" s="875">
        <v>120.00032273152229</v>
      </c>
      <c r="AQ20" s="875">
        <v>112.49012953643155</v>
      </c>
      <c r="AR20" s="875">
        <v>112.69045877653338</v>
      </c>
      <c r="AS20" s="875">
        <v>102.7712356391221</v>
      </c>
      <c r="AT20" s="875">
        <v>102.84214431904311</v>
      </c>
      <c r="AU20" s="875">
        <v>97.823245888619027</v>
      </c>
      <c r="AV20" s="875">
        <v>107.0367558032534</v>
      </c>
      <c r="AW20" s="875">
        <v>118.96253564898383</v>
      </c>
    </row>
    <row r="22" spans="25:58">
      <c r="Y22" s="288" t="s">
        <v>409</v>
      </c>
    </row>
    <row r="23" spans="25:58">
      <c r="Y23" s="347" t="s">
        <v>85</v>
      </c>
      <c r="Z23" s="348"/>
      <c r="AA23" s="349">
        <v>1990</v>
      </c>
      <c r="AB23" s="349">
        <v>1991</v>
      </c>
      <c r="AC23" s="349">
        <v>1992</v>
      </c>
      <c r="AD23" s="349">
        <v>1993</v>
      </c>
      <c r="AE23" s="349">
        <v>1994</v>
      </c>
      <c r="AF23" s="349">
        <v>1995</v>
      </c>
      <c r="AG23" s="349">
        <v>1996</v>
      </c>
      <c r="AH23" s="349">
        <v>1997</v>
      </c>
      <c r="AI23" s="349">
        <v>1998</v>
      </c>
      <c r="AJ23" s="349">
        <v>1999</v>
      </c>
      <c r="AK23" s="349">
        <v>2000</v>
      </c>
      <c r="AL23" s="349">
        <v>2001</v>
      </c>
      <c r="AM23" s="349">
        <v>2002</v>
      </c>
      <c r="AN23" s="349">
        <v>2003</v>
      </c>
      <c r="AO23" s="349">
        <v>2004</v>
      </c>
      <c r="AP23" s="349">
        <v>2005</v>
      </c>
      <c r="AQ23" s="349">
        <v>2006</v>
      </c>
      <c r="AR23" s="349">
        <v>2007</v>
      </c>
      <c r="AS23" s="349">
        <v>2008</v>
      </c>
      <c r="AT23" s="349">
        <v>2009</v>
      </c>
      <c r="AU23" s="349">
        <v>2010</v>
      </c>
      <c r="AV23" s="349">
        <v>2011</v>
      </c>
      <c r="AW23" s="349">
        <v>2012</v>
      </c>
    </row>
    <row r="24" spans="25:58" s="869" customFormat="1" ht="15" customHeight="1">
      <c r="Y24" s="870" t="s">
        <v>87</v>
      </c>
      <c r="Z24" s="881"/>
      <c r="AA24" s="882">
        <f t="shared" ref="AA24:AQ24" si="2">SUM(AA25:AA34)</f>
        <v>1</v>
      </c>
      <c r="AB24" s="882">
        <f t="shared" si="2"/>
        <v>0.99999999999999989</v>
      </c>
      <c r="AC24" s="882">
        <f t="shared" si="2"/>
        <v>1.0000000000000002</v>
      </c>
      <c r="AD24" s="882">
        <f t="shared" si="2"/>
        <v>0.99999999999999978</v>
      </c>
      <c r="AE24" s="882">
        <f t="shared" si="2"/>
        <v>1</v>
      </c>
      <c r="AF24" s="882">
        <f t="shared" si="2"/>
        <v>0.99999999999999989</v>
      </c>
      <c r="AG24" s="882">
        <f t="shared" si="2"/>
        <v>0.99999999999999978</v>
      </c>
      <c r="AH24" s="882">
        <f t="shared" si="2"/>
        <v>0.99999999999999989</v>
      </c>
      <c r="AI24" s="882">
        <f t="shared" si="2"/>
        <v>1.0000000000000002</v>
      </c>
      <c r="AJ24" s="882">
        <f t="shared" si="2"/>
        <v>1</v>
      </c>
      <c r="AK24" s="882">
        <f t="shared" si="2"/>
        <v>1</v>
      </c>
      <c r="AL24" s="882">
        <f t="shared" si="2"/>
        <v>1</v>
      </c>
      <c r="AM24" s="882">
        <f t="shared" si="2"/>
        <v>1.0000000000000002</v>
      </c>
      <c r="AN24" s="882">
        <f t="shared" si="2"/>
        <v>1.0000000000000002</v>
      </c>
      <c r="AO24" s="882">
        <f t="shared" si="2"/>
        <v>1</v>
      </c>
      <c r="AP24" s="882">
        <f t="shared" si="2"/>
        <v>0.99999999999999989</v>
      </c>
      <c r="AQ24" s="882">
        <f t="shared" si="2"/>
        <v>0.99999999999999989</v>
      </c>
      <c r="AR24" s="882">
        <f t="shared" ref="AR24:AW24" si="3">SUM(AR25:AR34)</f>
        <v>1.0000000000000002</v>
      </c>
      <c r="AS24" s="882">
        <f t="shared" si="3"/>
        <v>0.99999999999999989</v>
      </c>
      <c r="AT24" s="882">
        <f t="shared" si="3"/>
        <v>0.99999999999999989</v>
      </c>
      <c r="AU24" s="882">
        <f t="shared" si="3"/>
        <v>1.0000000000000002</v>
      </c>
      <c r="AV24" s="882">
        <f t="shared" si="3"/>
        <v>1.0000000000000002</v>
      </c>
      <c r="AW24" s="882">
        <f t="shared" si="3"/>
        <v>1.0000000000000002</v>
      </c>
    </row>
    <row r="25" spans="25:58" s="869" customFormat="1" ht="15" customHeight="1">
      <c r="Y25" s="873"/>
      <c r="Z25" s="883" t="s">
        <v>88</v>
      </c>
      <c r="AA25" s="884">
        <f t="shared" ref="AA25:AQ34" si="4">+AA11/AA$10</f>
        <v>1.5627212340196389E-3</v>
      </c>
      <c r="AB25" s="884">
        <f t="shared" si="4"/>
        <v>1.3611013875393643E-3</v>
      </c>
      <c r="AC25" s="884">
        <f t="shared" si="4"/>
        <v>1.736336725676526E-3</v>
      </c>
      <c r="AD25" s="884">
        <f t="shared" si="4"/>
        <v>1.4126015256843841E-3</v>
      </c>
      <c r="AE25" s="884">
        <f t="shared" si="4"/>
        <v>9.6267802617834022E-4</v>
      </c>
      <c r="AF25" s="884">
        <f t="shared" si="4"/>
        <v>7.3590016876416285E-4</v>
      </c>
      <c r="AG25" s="884">
        <f t="shared" si="4"/>
        <v>1.056379514974977E-3</v>
      </c>
      <c r="AH25" s="884">
        <f t="shared" si="4"/>
        <v>8.8682994915956215E-4</v>
      </c>
      <c r="AI25" s="884">
        <f t="shared" si="4"/>
        <v>5.6901087851292777E-4</v>
      </c>
      <c r="AJ25" s="884">
        <f t="shared" si="4"/>
        <v>0</v>
      </c>
      <c r="AK25" s="884">
        <f t="shared" si="4"/>
        <v>0</v>
      </c>
      <c r="AL25" s="884">
        <f t="shared" si="4"/>
        <v>0</v>
      </c>
      <c r="AM25" s="884">
        <f t="shared" si="4"/>
        <v>0</v>
      </c>
      <c r="AN25" s="884">
        <f t="shared" si="4"/>
        <v>0</v>
      </c>
      <c r="AO25" s="884">
        <f t="shared" si="4"/>
        <v>0</v>
      </c>
      <c r="AP25" s="884">
        <f t="shared" si="4"/>
        <v>0</v>
      </c>
      <c r="AQ25" s="884">
        <f t="shared" si="4"/>
        <v>0</v>
      </c>
      <c r="AR25" s="884">
        <f t="shared" ref="AR25:AW25" si="5">+AR11/AR$10</f>
        <v>0</v>
      </c>
      <c r="AS25" s="884">
        <f t="shared" si="5"/>
        <v>0</v>
      </c>
      <c r="AT25" s="884">
        <f t="shared" si="5"/>
        <v>0</v>
      </c>
      <c r="AU25" s="884">
        <f t="shared" si="5"/>
        <v>0</v>
      </c>
      <c r="AV25" s="884">
        <f t="shared" si="5"/>
        <v>0</v>
      </c>
      <c r="AW25" s="884">
        <f t="shared" si="5"/>
        <v>0</v>
      </c>
    </row>
    <row r="26" spans="25:58" s="869" customFormat="1" ht="15" customHeight="1">
      <c r="Y26" s="873"/>
      <c r="Z26" s="885" t="s">
        <v>89</v>
      </c>
      <c r="AA26" s="884">
        <f t="shared" si="4"/>
        <v>0.12932984699065311</v>
      </c>
      <c r="AB26" s="884">
        <f t="shared" si="4"/>
        <v>0.12396449938730691</v>
      </c>
      <c r="AC26" s="884">
        <f t="shared" si="4"/>
        <v>0.12890519664422928</v>
      </c>
      <c r="AD26" s="884">
        <f t="shared" si="4"/>
        <v>0.1359947647518559</v>
      </c>
      <c r="AE26" s="884">
        <f t="shared" si="4"/>
        <v>0.11845589492924348</v>
      </c>
      <c r="AF26" s="884">
        <f t="shared" si="4"/>
        <v>0.12845272675842762</v>
      </c>
      <c r="AG26" s="884">
        <f t="shared" si="4"/>
        <v>0.1244139903870331</v>
      </c>
      <c r="AH26" s="884">
        <f t="shared" si="4"/>
        <v>0.125883729619159</v>
      </c>
      <c r="AI26" s="884">
        <f t="shared" si="4"/>
        <v>0.12278946594226835</v>
      </c>
      <c r="AJ26" s="884">
        <f t="shared" si="4"/>
        <v>0.12525058356801042</v>
      </c>
      <c r="AK26" s="884">
        <f t="shared" si="4"/>
        <v>0.13093381411972113</v>
      </c>
      <c r="AL26" s="884">
        <f t="shared" si="4"/>
        <v>0.1213076703527832</v>
      </c>
      <c r="AM26" s="884">
        <f t="shared" si="4"/>
        <v>0.12160381006017532</v>
      </c>
      <c r="AN26" s="884">
        <f t="shared" si="4"/>
        <v>0.10645013410108253</v>
      </c>
      <c r="AO26" s="884">
        <f t="shared" si="4"/>
        <v>0.11064918699867149</v>
      </c>
      <c r="AP26" s="884">
        <f t="shared" si="4"/>
        <v>0.1186467705592078</v>
      </c>
      <c r="AQ26" s="884">
        <f t="shared" si="4"/>
        <v>0.10756786579281973</v>
      </c>
      <c r="AR26" s="884">
        <f t="shared" ref="AR26:AS34" si="6">+AR12/AR$10</f>
        <v>9.9346384717540967E-2</v>
      </c>
      <c r="AS26" s="884">
        <f t="shared" si="6"/>
        <v>9.4757163026195634E-2</v>
      </c>
      <c r="AT26" s="884">
        <f t="shared" ref="AT26:AU34" si="7">+AT12/AT$10</f>
        <v>9.5661966202165494E-2</v>
      </c>
      <c r="AU26" s="884">
        <f t="shared" si="7"/>
        <v>0.10319419436758248</v>
      </c>
      <c r="AV26" s="884">
        <f t="shared" ref="AV26:AW34" si="8">+AV12/AV$10</f>
        <v>9.3015409891195944E-2</v>
      </c>
      <c r="AW26" s="884">
        <f t="shared" si="8"/>
        <v>8.5039462463911836E-2</v>
      </c>
    </row>
    <row r="27" spans="25:58" s="869" customFormat="1" ht="15" customHeight="1">
      <c r="Y27" s="873"/>
      <c r="Z27" s="885" t="s">
        <v>41</v>
      </c>
      <c r="AA27" s="884">
        <f t="shared" si="4"/>
        <v>6.5139945719676032E-2</v>
      </c>
      <c r="AB27" s="884">
        <f t="shared" si="4"/>
        <v>6.4944168305769781E-2</v>
      </c>
      <c r="AC27" s="884">
        <f t="shared" si="4"/>
        <v>6.2842924328863056E-2</v>
      </c>
      <c r="AD27" s="884">
        <f t="shared" si="4"/>
        <v>6.6764392228403052E-2</v>
      </c>
      <c r="AE27" s="884">
        <f t="shared" si="4"/>
        <v>6.2473975493801723E-2</v>
      </c>
      <c r="AF27" s="884">
        <f t="shared" si="4"/>
        <v>6.1601297248409598E-2</v>
      </c>
      <c r="AG27" s="884">
        <f t="shared" si="4"/>
        <v>6.2329714500495473E-2</v>
      </c>
      <c r="AH27" s="884">
        <f t="shared" si="4"/>
        <v>6.2687935010578025E-2</v>
      </c>
      <c r="AI27" s="884">
        <f t="shared" si="4"/>
        <v>6.4491475908558873E-2</v>
      </c>
      <c r="AJ27" s="884">
        <f t="shared" si="4"/>
        <v>6.2067017510215858E-2</v>
      </c>
      <c r="AK27" s="884">
        <f t="shared" si="4"/>
        <v>6.1100600160815428E-2</v>
      </c>
      <c r="AL27" s="884">
        <f t="shared" si="4"/>
        <v>5.855722247095984E-2</v>
      </c>
      <c r="AM27" s="884">
        <f t="shared" si="4"/>
        <v>5.5438328856200904E-2</v>
      </c>
      <c r="AN27" s="884">
        <f t="shared" si="4"/>
        <v>5.7586562686866447E-2</v>
      </c>
      <c r="AO27" s="884">
        <f t="shared" si="4"/>
        <v>5.2071593062457053E-2</v>
      </c>
      <c r="AP27" s="884">
        <f t="shared" si="4"/>
        <v>5.0988701364720786E-2</v>
      </c>
      <c r="AQ27" s="884">
        <f t="shared" si="4"/>
        <v>5.1337407614794037E-2</v>
      </c>
      <c r="AR27" s="884">
        <f t="shared" si="6"/>
        <v>5.1205809683001952E-2</v>
      </c>
      <c r="AS27" s="884">
        <f t="shared" si="6"/>
        <v>4.8796786476715544E-2</v>
      </c>
      <c r="AT27" s="884">
        <f t="shared" si="7"/>
        <v>4.8477101215998221E-2</v>
      </c>
      <c r="AU27" s="884">
        <f t="shared" si="7"/>
        <v>5.1341171456112347E-2</v>
      </c>
      <c r="AV27" s="884">
        <f t="shared" si="8"/>
        <v>4.327009270539519E-2</v>
      </c>
      <c r="AW27" s="884">
        <f t="shared" si="8"/>
        <v>4.3870139739364829E-2</v>
      </c>
    </row>
    <row r="28" spans="25:58" s="869" customFormat="1" ht="15" customHeight="1">
      <c r="Y28" s="873"/>
      <c r="Z28" s="886" t="s">
        <v>90</v>
      </c>
      <c r="AA28" s="884">
        <f t="shared" si="4"/>
        <v>8.9450370411496713E-2</v>
      </c>
      <c r="AB28" s="884">
        <f t="shared" si="4"/>
        <v>9.2319486435795711E-2</v>
      </c>
      <c r="AC28" s="884">
        <f t="shared" si="4"/>
        <v>9.1403089253672881E-2</v>
      </c>
      <c r="AD28" s="884">
        <f t="shared" si="4"/>
        <v>9.4209780129605986E-2</v>
      </c>
      <c r="AE28" s="884">
        <f t="shared" si="4"/>
        <v>8.1978534606174949E-2</v>
      </c>
      <c r="AF28" s="884">
        <f t="shared" si="4"/>
        <v>8.6024771217167284E-2</v>
      </c>
      <c r="AG28" s="884">
        <f t="shared" si="4"/>
        <v>8.6636626328106606E-2</v>
      </c>
      <c r="AH28" s="884">
        <f t="shared" si="4"/>
        <v>8.7566404951265858E-2</v>
      </c>
      <c r="AI28" s="884">
        <f t="shared" si="4"/>
        <v>8.6897600693575966E-2</v>
      </c>
      <c r="AJ28" s="884">
        <f t="shared" si="4"/>
        <v>8.6145018461679129E-2</v>
      </c>
      <c r="AK28" s="884">
        <f t="shared" si="4"/>
        <v>8.6210074695173319E-2</v>
      </c>
      <c r="AL28" s="884">
        <f t="shared" si="4"/>
        <v>8.4908468069930645E-2</v>
      </c>
      <c r="AM28" s="884">
        <f t="shared" si="4"/>
        <v>8.2540469348727649E-2</v>
      </c>
      <c r="AN28" s="884">
        <f t="shared" si="4"/>
        <v>8.198485780997769E-2</v>
      </c>
      <c r="AO28" s="884">
        <f t="shared" si="4"/>
        <v>7.9250103114727632E-2</v>
      </c>
      <c r="AP28" s="884">
        <f t="shared" si="4"/>
        <v>8.1816682976280031E-2</v>
      </c>
      <c r="AQ28" s="884">
        <f t="shared" si="4"/>
        <v>8.225233596204469E-2</v>
      </c>
      <c r="AR28" s="884">
        <f t="shared" si="6"/>
        <v>7.9954173863044778E-2</v>
      </c>
      <c r="AS28" s="884">
        <f t="shared" si="6"/>
        <v>8.1057420738597674E-2</v>
      </c>
      <c r="AT28" s="884">
        <f t="shared" si="7"/>
        <v>8.3127736814242625E-2</v>
      </c>
      <c r="AU28" s="884">
        <f t="shared" si="7"/>
        <v>8.4826433959109881E-2</v>
      </c>
      <c r="AV28" s="884">
        <f t="shared" si="8"/>
        <v>7.938543910007366E-2</v>
      </c>
      <c r="AW28" s="884">
        <f t="shared" si="8"/>
        <v>7.5217747441534116E-2</v>
      </c>
    </row>
    <row r="29" spans="25:58" s="869" customFormat="1" ht="15" customHeight="1">
      <c r="Y29" s="873"/>
      <c r="Z29" s="885" t="s">
        <v>91</v>
      </c>
      <c r="AA29" s="884">
        <f t="shared" si="4"/>
        <v>0.35604823445119227</v>
      </c>
      <c r="AB29" s="884">
        <f t="shared" si="4"/>
        <v>0.35629371886390115</v>
      </c>
      <c r="AC29" s="884">
        <f t="shared" si="4"/>
        <v>0.35661993146448046</v>
      </c>
      <c r="AD29" s="884">
        <f t="shared" si="4"/>
        <v>0.33493170116987731</v>
      </c>
      <c r="AE29" s="884">
        <f t="shared" si="4"/>
        <v>0.3560786046128287</v>
      </c>
      <c r="AF29" s="884">
        <f t="shared" si="4"/>
        <v>0.3410146447839757</v>
      </c>
      <c r="AG29" s="884">
        <f t="shared" si="4"/>
        <v>0.33901295325099673</v>
      </c>
      <c r="AH29" s="884">
        <f t="shared" si="4"/>
        <v>0.33787454900434266</v>
      </c>
      <c r="AI29" s="884">
        <f t="shared" si="4"/>
        <v>0.33727373915869002</v>
      </c>
      <c r="AJ29" s="884">
        <f t="shared" si="4"/>
        <v>0.35068281285286501</v>
      </c>
      <c r="AK29" s="884">
        <f t="shared" si="4"/>
        <v>0.35712212420349443</v>
      </c>
      <c r="AL29" s="884">
        <f t="shared" si="4"/>
        <v>0.35570235450537302</v>
      </c>
      <c r="AM29" s="884">
        <f t="shared" si="4"/>
        <v>0.37064562863906458</v>
      </c>
      <c r="AN29" s="884">
        <f t="shared" si="4"/>
        <v>0.38696150626468578</v>
      </c>
      <c r="AO29" s="884">
        <f t="shared" si="4"/>
        <v>0.38783230366145366</v>
      </c>
      <c r="AP29" s="884">
        <f t="shared" si="4"/>
        <v>0.39647982133253934</v>
      </c>
      <c r="AQ29" s="884">
        <f t="shared" si="4"/>
        <v>0.38841997577766468</v>
      </c>
      <c r="AR29" s="884">
        <f t="shared" si="6"/>
        <v>0.4312828307817948</v>
      </c>
      <c r="AS29" s="884">
        <f t="shared" si="6"/>
        <v>0.42594945238180726</v>
      </c>
      <c r="AT29" s="884">
        <f t="shared" si="7"/>
        <v>0.40831692082199583</v>
      </c>
      <c r="AU29" s="884">
        <f t="shared" si="7"/>
        <v>0.43438797627575115</v>
      </c>
      <c r="AV29" s="884">
        <f t="shared" si="8"/>
        <v>0.47472788739872707</v>
      </c>
      <c r="AW29" s="884">
        <f t="shared" si="8"/>
        <v>0.50783316076252194</v>
      </c>
    </row>
    <row r="30" spans="25:58" s="869" customFormat="1" ht="15" customHeight="1">
      <c r="Y30" s="873"/>
      <c r="Z30" s="885" t="s">
        <v>92</v>
      </c>
      <c r="AA30" s="884">
        <f t="shared" si="4"/>
        <v>5.3696155052910708E-4</v>
      </c>
      <c r="AB30" s="884">
        <f t="shared" si="4"/>
        <v>4.6964681943981705E-4</v>
      </c>
      <c r="AC30" s="884">
        <f t="shared" si="4"/>
        <v>4.5663729374480265E-4</v>
      </c>
      <c r="AD30" s="884">
        <f t="shared" si="4"/>
        <v>4.2279462851016356E-4</v>
      </c>
      <c r="AE30" s="884">
        <f t="shared" si="4"/>
        <v>3.6954329563255398E-4</v>
      </c>
      <c r="AF30" s="884">
        <f t="shared" si="4"/>
        <v>3.4460443090437889E-4</v>
      </c>
      <c r="AG30" s="884">
        <f t="shared" si="4"/>
        <v>3.2740100682182208E-4</v>
      </c>
      <c r="AH30" s="884">
        <f t="shared" si="4"/>
        <v>3.0980768100163209E-4</v>
      </c>
      <c r="AI30" s="884">
        <f t="shared" si="4"/>
        <v>3.0457301287140992E-4</v>
      </c>
      <c r="AJ30" s="884">
        <f t="shared" si="4"/>
        <v>3.000787070305867E-4</v>
      </c>
      <c r="AK30" s="884">
        <f t="shared" si="4"/>
        <v>2.9065308401619253E-4</v>
      </c>
      <c r="AL30" s="884">
        <f t="shared" si="4"/>
        <v>2.7426562343554678E-4</v>
      </c>
      <c r="AM30" s="884">
        <f t="shared" si="4"/>
        <v>2.7188022116854285E-4</v>
      </c>
      <c r="AN30" s="884">
        <f t="shared" si="4"/>
        <v>2.756007581154905E-4</v>
      </c>
      <c r="AO30" s="884">
        <f t="shared" si="4"/>
        <v>2.6550952796822094E-4</v>
      </c>
      <c r="AP30" s="884">
        <f t="shared" si="4"/>
        <v>2.7897741446547482E-4</v>
      </c>
      <c r="AQ30" s="884">
        <f t="shared" si="4"/>
        <v>2.7054282840307197E-4</v>
      </c>
      <c r="AR30" s="884">
        <f t="shared" si="6"/>
        <v>2.8103892545451093E-4</v>
      </c>
      <c r="AS30" s="884">
        <f t="shared" si="6"/>
        <v>2.7713119726747266E-4</v>
      </c>
      <c r="AT30" s="884">
        <f t="shared" si="7"/>
        <v>2.6497414968306517E-4</v>
      </c>
      <c r="AU30" s="884">
        <f t="shared" si="7"/>
        <v>2.6276668117684252E-4</v>
      </c>
      <c r="AV30" s="884">
        <f t="shared" si="8"/>
        <v>2.5504329681357371E-4</v>
      </c>
      <c r="AW30" s="884">
        <f t="shared" si="8"/>
        <v>2.426890892474067E-4</v>
      </c>
    </row>
    <row r="31" spans="25:58" s="869" customFormat="1" ht="15" customHeight="1">
      <c r="Y31" s="873"/>
      <c r="Z31" s="885" t="s">
        <v>93</v>
      </c>
      <c r="AA31" s="884">
        <f t="shared" si="4"/>
        <v>0.24410509445972361</v>
      </c>
      <c r="AB31" s="884">
        <f t="shared" si="4"/>
        <v>0.24316595426255685</v>
      </c>
      <c r="AC31" s="884">
        <f t="shared" si="4"/>
        <v>0.24154635806082955</v>
      </c>
      <c r="AD31" s="884">
        <f t="shared" si="4"/>
        <v>0.24995745233809574</v>
      </c>
      <c r="AE31" s="884">
        <f t="shared" si="4"/>
        <v>0.26180819856622262</v>
      </c>
      <c r="AF31" s="884">
        <f t="shared" si="4"/>
        <v>0.26327662744129993</v>
      </c>
      <c r="AG31" s="884">
        <f t="shared" si="4"/>
        <v>0.26524121567539299</v>
      </c>
      <c r="AH31" s="884">
        <f t="shared" si="4"/>
        <v>0.26413964458469769</v>
      </c>
      <c r="AI31" s="884">
        <f t="shared" si="4"/>
        <v>0.26975169588094428</v>
      </c>
      <c r="AJ31" s="884">
        <f t="shared" si="4"/>
        <v>0.26233390994896277</v>
      </c>
      <c r="AK31" s="884">
        <f t="shared" si="4"/>
        <v>0.25774927713882811</v>
      </c>
      <c r="AL31" s="884">
        <f t="shared" si="4"/>
        <v>0.27108485471001631</v>
      </c>
      <c r="AM31" s="884">
        <f t="shared" si="4"/>
        <v>0.26978554937433818</v>
      </c>
      <c r="AN31" s="884">
        <f t="shared" si="4"/>
        <v>0.27122336872707731</v>
      </c>
      <c r="AO31" s="884">
        <f t="shared" si="4"/>
        <v>0.28064630661396384</v>
      </c>
      <c r="AP31" s="884">
        <f t="shared" si="4"/>
        <v>0.2728574912817045</v>
      </c>
      <c r="AQ31" s="884">
        <f t="shared" si="4"/>
        <v>0.29775458484201617</v>
      </c>
      <c r="AR31" s="884">
        <f t="shared" si="6"/>
        <v>0.27245460506095137</v>
      </c>
      <c r="AS31" s="884">
        <f t="shared" si="6"/>
        <v>0.28339781551512039</v>
      </c>
      <c r="AT31" s="884">
        <f t="shared" si="7"/>
        <v>0.29972838255208095</v>
      </c>
      <c r="AU31" s="884">
        <f t="shared" si="7"/>
        <v>0.26659784432715894</v>
      </c>
      <c r="AV31" s="884">
        <f t="shared" si="8"/>
        <v>0.24921734583737698</v>
      </c>
      <c r="AW31" s="884">
        <f t="shared" si="8"/>
        <v>0.22713136043155166</v>
      </c>
    </row>
    <row r="32" spans="25:58" s="869" customFormat="1" ht="15" customHeight="1">
      <c r="Y32" s="873"/>
      <c r="Z32" s="880" t="s">
        <v>94</v>
      </c>
      <c r="AA32" s="884">
        <f t="shared" si="4"/>
        <v>2.7680526292362864E-2</v>
      </c>
      <c r="AB32" s="884">
        <f t="shared" si="4"/>
        <v>3.1438513953251472E-2</v>
      </c>
      <c r="AC32" s="884">
        <f t="shared" si="4"/>
        <v>3.4119858976915968E-2</v>
      </c>
      <c r="AD32" s="884">
        <f t="shared" si="4"/>
        <v>3.8600254821614471E-2</v>
      </c>
      <c r="AE32" s="884">
        <f t="shared" si="4"/>
        <v>4.3802307819919242E-2</v>
      </c>
      <c r="AF32" s="884">
        <f t="shared" si="4"/>
        <v>4.619731171560737E-2</v>
      </c>
      <c r="AG32" s="884">
        <f t="shared" si="4"/>
        <v>4.720929738422968E-2</v>
      </c>
      <c r="AH32" s="884">
        <f t="shared" si="4"/>
        <v>4.4734356246387198E-2</v>
      </c>
      <c r="AI32" s="884">
        <f t="shared" si="4"/>
        <v>4.2932292404978617E-2</v>
      </c>
      <c r="AJ32" s="884">
        <f t="shared" si="4"/>
        <v>3.9343289007896368E-2</v>
      </c>
      <c r="AK32" s="884">
        <f t="shared" si="4"/>
        <v>3.3227609487561531E-2</v>
      </c>
      <c r="AL32" s="884">
        <f t="shared" si="4"/>
        <v>3.3338592155199E-2</v>
      </c>
      <c r="AM32" s="884">
        <f t="shared" si="4"/>
        <v>2.8326596217848461E-2</v>
      </c>
      <c r="AN32" s="884">
        <f t="shared" si="4"/>
        <v>2.4508607485561613E-2</v>
      </c>
      <c r="AO32" s="884">
        <f t="shared" si="4"/>
        <v>2.3304518106474086E-2</v>
      </c>
      <c r="AP32" s="884">
        <f t="shared" si="4"/>
        <v>1.958213554923488E-2</v>
      </c>
      <c r="AQ32" s="884">
        <f t="shared" si="4"/>
        <v>1.7105685337815219E-2</v>
      </c>
      <c r="AR32" s="884">
        <f t="shared" si="6"/>
        <v>1.2965093907382748E-2</v>
      </c>
      <c r="AS32" s="884">
        <f t="shared" si="6"/>
        <v>1.0890397264895449E-2</v>
      </c>
      <c r="AT32" s="884">
        <f t="shared" si="7"/>
        <v>9.5738976318725938E-3</v>
      </c>
      <c r="AU32" s="884">
        <f t="shared" si="7"/>
        <v>8.114808161176679E-3</v>
      </c>
      <c r="AV32" s="884">
        <f t="shared" si="8"/>
        <v>7.988475963319492E-3</v>
      </c>
      <c r="AW32" s="884">
        <f t="shared" si="8"/>
        <v>6.7285217526293307E-3</v>
      </c>
    </row>
    <row r="33" spans="25:51" s="869" customFormat="1" ht="15" customHeight="1">
      <c r="Y33" s="873"/>
      <c r="Z33" s="886" t="s">
        <v>95</v>
      </c>
      <c r="AA33" s="884">
        <f t="shared" si="4"/>
        <v>4.6885116335589269E-2</v>
      </c>
      <c r="AB33" s="884">
        <f t="shared" si="4"/>
        <v>4.7240650804327551E-2</v>
      </c>
      <c r="AC33" s="884">
        <f t="shared" si="4"/>
        <v>4.5567513744190768E-2</v>
      </c>
      <c r="AD33" s="884">
        <f t="shared" si="4"/>
        <v>4.4388824400374831E-2</v>
      </c>
      <c r="AE33" s="884">
        <f t="shared" si="4"/>
        <v>4.2374055961032046E-2</v>
      </c>
      <c r="AF33" s="884">
        <f t="shared" si="4"/>
        <v>4.2513114973051123E-2</v>
      </c>
      <c r="AG33" s="884">
        <f t="shared" si="4"/>
        <v>4.3497345123221148E-2</v>
      </c>
      <c r="AH33" s="884">
        <f t="shared" si="4"/>
        <v>4.5353293985986774E-2</v>
      </c>
      <c r="AI33" s="884">
        <f t="shared" si="4"/>
        <v>4.488507239160229E-2</v>
      </c>
      <c r="AJ33" s="884">
        <f t="shared" si="4"/>
        <v>4.411834518155628E-2</v>
      </c>
      <c r="AK33" s="884">
        <f t="shared" si="4"/>
        <v>4.4762413337758995E-2</v>
      </c>
      <c r="AL33" s="884">
        <f t="shared" si="4"/>
        <v>4.6466741327412346E-2</v>
      </c>
      <c r="AM33" s="884">
        <f t="shared" si="4"/>
        <v>4.4598352636347378E-2</v>
      </c>
      <c r="AN33" s="884">
        <f t="shared" si="4"/>
        <v>4.4915721758914798E-2</v>
      </c>
      <c r="AO33" s="884">
        <f t="shared" si="4"/>
        <v>4.1519208268484258E-2</v>
      </c>
      <c r="AP33" s="884">
        <f t="shared" si="4"/>
        <v>3.6854807055116949E-2</v>
      </c>
      <c r="AQ33" s="884">
        <f t="shared" si="4"/>
        <v>3.344862801339691E-2</v>
      </c>
      <c r="AR33" s="884">
        <f t="shared" si="6"/>
        <v>3.104848740821009E-2</v>
      </c>
      <c r="AS33" s="884">
        <f t="shared" si="6"/>
        <v>3.440990107798194E-2</v>
      </c>
      <c r="AT33" s="884">
        <f t="shared" si="7"/>
        <v>3.3463679458579768E-2</v>
      </c>
      <c r="AU33" s="884">
        <f t="shared" si="7"/>
        <v>3.0815837934790272E-2</v>
      </c>
      <c r="AV33" s="884">
        <f t="shared" si="8"/>
        <v>3.107586129566892E-2</v>
      </c>
      <c r="AW33" s="884">
        <f t="shared" si="8"/>
        <v>3.1382640580889347E-2</v>
      </c>
    </row>
    <row r="34" spans="25:51" s="869" customFormat="1" ht="15" customHeight="1">
      <c r="Y34" s="879"/>
      <c r="Z34" s="885" t="s">
        <v>96</v>
      </c>
      <c r="AA34" s="884">
        <f t="shared" si="4"/>
        <v>3.9261182554757357E-2</v>
      </c>
      <c r="AB34" s="884">
        <f t="shared" si="4"/>
        <v>3.8802259780111176E-2</v>
      </c>
      <c r="AC34" s="884">
        <f t="shared" si="4"/>
        <v>3.6802153507396802E-2</v>
      </c>
      <c r="AD34" s="884">
        <f t="shared" si="4"/>
        <v>3.3317434005977933E-2</v>
      </c>
      <c r="AE34" s="884">
        <f t="shared" si="4"/>
        <v>3.1696206688966402E-2</v>
      </c>
      <c r="AF34" s="884">
        <f t="shared" si="4"/>
        <v>2.9839001262392934E-2</v>
      </c>
      <c r="AG34" s="884">
        <f t="shared" si="4"/>
        <v>3.0275076828727255E-2</v>
      </c>
      <c r="AH34" s="884">
        <f t="shared" si="4"/>
        <v>3.0563448967421514E-2</v>
      </c>
      <c r="AI34" s="884">
        <f t="shared" si="4"/>
        <v>3.0105073727997315E-2</v>
      </c>
      <c r="AJ34" s="884">
        <f t="shared" si="4"/>
        <v>2.9758944761783528E-2</v>
      </c>
      <c r="AK34" s="884">
        <f t="shared" si="4"/>
        <v>2.8603433772630936E-2</v>
      </c>
      <c r="AL34" s="884">
        <f t="shared" si="4"/>
        <v>2.8359830784890107E-2</v>
      </c>
      <c r="AM34" s="884">
        <f t="shared" si="4"/>
        <v>2.6789384646129039E-2</v>
      </c>
      <c r="AN34" s="884">
        <f t="shared" si="4"/>
        <v>2.6093640407718478E-2</v>
      </c>
      <c r="AO34" s="884">
        <f t="shared" si="4"/>
        <v>2.4461270645799848E-2</v>
      </c>
      <c r="AP34" s="884">
        <f t="shared" si="4"/>
        <v>2.2494612466730173E-2</v>
      </c>
      <c r="AQ34" s="884">
        <f t="shared" si="4"/>
        <v>2.1842973831045397E-2</v>
      </c>
      <c r="AR34" s="884">
        <f t="shared" si="6"/>
        <v>2.146157565261906E-2</v>
      </c>
      <c r="AS34" s="884">
        <f t="shared" si="6"/>
        <v>2.0463932321418549E-2</v>
      </c>
      <c r="AT34" s="884">
        <f t="shared" si="7"/>
        <v>2.1385341153381456E-2</v>
      </c>
      <c r="AU34" s="884">
        <f t="shared" si="7"/>
        <v>2.0458966837141577E-2</v>
      </c>
      <c r="AV34" s="884">
        <f t="shared" si="8"/>
        <v>2.1064444511429348E-2</v>
      </c>
      <c r="AW34" s="884">
        <f t="shared" si="8"/>
        <v>2.2554277738349671E-2</v>
      </c>
    </row>
    <row r="36" spans="25:51" ht="16.2">
      <c r="Y36" s="288" t="s">
        <v>411</v>
      </c>
    </row>
    <row r="37" spans="25:51">
      <c r="Y37" s="347" t="s">
        <v>85</v>
      </c>
      <c r="Z37" s="348"/>
      <c r="AA37" s="349">
        <v>1990</v>
      </c>
      <c r="AB37" s="349">
        <v>1991</v>
      </c>
      <c r="AC37" s="349">
        <v>1992</v>
      </c>
      <c r="AD37" s="349">
        <v>1993</v>
      </c>
      <c r="AE37" s="349">
        <v>1994</v>
      </c>
      <c r="AF37" s="349">
        <v>1995</v>
      </c>
      <c r="AG37" s="349">
        <v>1996</v>
      </c>
      <c r="AH37" s="349">
        <v>1997</v>
      </c>
      <c r="AI37" s="349">
        <v>1998</v>
      </c>
      <c r="AJ37" s="349">
        <v>1999</v>
      </c>
      <c r="AK37" s="349">
        <v>2000</v>
      </c>
      <c r="AL37" s="349">
        <v>2001</v>
      </c>
      <c r="AM37" s="349">
        <v>2002</v>
      </c>
      <c r="AN37" s="349">
        <v>2003</v>
      </c>
      <c r="AO37" s="349">
        <v>2004</v>
      </c>
      <c r="AP37" s="349">
        <v>2005</v>
      </c>
      <c r="AQ37" s="349">
        <v>2006</v>
      </c>
      <c r="AR37" s="349">
        <v>2007</v>
      </c>
      <c r="AS37" s="349">
        <v>2008</v>
      </c>
      <c r="AT37" s="349">
        <v>2009</v>
      </c>
      <c r="AU37" s="349">
        <v>2010</v>
      </c>
      <c r="AV37" s="349">
        <v>2011</v>
      </c>
      <c r="AW37" s="349">
        <v>2012</v>
      </c>
    </row>
    <row r="38" spans="25:51" s="869" customFormat="1" ht="15" customHeight="1">
      <c r="Y38" s="870" t="s">
        <v>87</v>
      </c>
      <c r="Z38" s="881"/>
      <c r="AA38" s="872">
        <f t="shared" ref="AA38:AQ38" si="9">SUM(AA39:AA46)</f>
        <v>4823.0502736710696</v>
      </c>
      <c r="AB38" s="872">
        <f t="shared" si="9"/>
        <v>4841.1485429775503</v>
      </c>
      <c r="AC38" s="872">
        <f t="shared" si="9"/>
        <v>5004.6469322739413</v>
      </c>
      <c r="AD38" s="872">
        <f t="shared" si="9"/>
        <v>5052.0939475428595</v>
      </c>
      <c r="AE38" s="872">
        <f t="shared" si="9"/>
        <v>5353.8498850476226</v>
      </c>
      <c r="AF38" s="872">
        <f t="shared" si="9"/>
        <v>5416.0725275272262</v>
      </c>
      <c r="AG38" s="872">
        <f t="shared" si="9"/>
        <v>5372.3301730226249</v>
      </c>
      <c r="AH38" s="872">
        <f t="shared" si="9"/>
        <v>5155.554316894978</v>
      </c>
      <c r="AI38" s="872">
        <f t="shared" si="9"/>
        <v>5092.4376113498129</v>
      </c>
      <c r="AJ38" s="872">
        <f t="shared" si="9"/>
        <v>5196.9955151521117</v>
      </c>
      <c r="AK38" s="872">
        <f t="shared" si="9"/>
        <v>5226.3580414053022</v>
      </c>
      <c r="AL38" s="872">
        <f t="shared" si="9"/>
        <v>5157.6575275604382</v>
      </c>
      <c r="AM38" s="872">
        <f t="shared" si="9"/>
        <v>5394.9108844687526</v>
      </c>
      <c r="AN38" s="872">
        <f t="shared" si="9"/>
        <v>5370.2658171847515</v>
      </c>
      <c r="AO38" s="872">
        <f t="shared" si="9"/>
        <v>5336.0328527504671</v>
      </c>
      <c r="AP38" s="872">
        <f t="shared" si="9"/>
        <v>5334.6250311715448</v>
      </c>
      <c r="AQ38" s="872">
        <f t="shared" si="9"/>
        <v>5149.9457173981245</v>
      </c>
      <c r="AR38" s="872">
        <f t="shared" ref="AR38:AW38" si="10">SUM(AR39:AR46)</f>
        <v>5250.8008079444635</v>
      </c>
      <c r="AS38" s="872">
        <f t="shared" si="10"/>
        <v>5022.0668259128634</v>
      </c>
      <c r="AT38" s="872">
        <f t="shared" si="10"/>
        <v>4809.001810232131</v>
      </c>
      <c r="AU38" s="872">
        <f t="shared" si="10"/>
        <v>4781.4362605558827</v>
      </c>
      <c r="AV38" s="872">
        <f t="shared" si="10"/>
        <v>5081.3946574843867</v>
      </c>
      <c r="AW38" s="872">
        <f t="shared" si="10"/>
        <v>5274.4998988244488</v>
      </c>
    </row>
    <row r="39" spans="25:51" s="869" customFormat="1" ht="15" customHeight="1">
      <c r="Y39" s="873"/>
      <c r="Z39" s="883" t="s">
        <v>97</v>
      </c>
      <c r="AA39" s="887">
        <v>628.35686379910146</v>
      </c>
      <c r="AB39" s="887">
        <v>617.28627524388253</v>
      </c>
      <c r="AC39" s="887">
        <v>649.5354190089829</v>
      </c>
      <c r="AD39" s="887">
        <v>698.52837912062193</v>
      </c>
      <c r="AE39" s="887">
        <v>700.10049561188293</v>
      </c>
      <c r="AF39" s="887">
        <v>759.75097053277216</v>
      </c>
      <c r="AG39" s="887">
        <v>699.92792035132936</v>
      </c>
      <c r="AH39" s="887">
        <v>634.71033392571439</v>
      </c>
      <c r="AI39" s="887">
        <v>666.23450496792304</v>
      </c>
      <c r="AJ39" s="887">
        <v>711.72809937545742</v>
      </c>
      <c r="AK39" s="887">
        <v>731.91897977258964</v>
      </c>
      <c r="AL39" s="887">
        <v>655.56797144998006</v>
      </c>
      <c r="AM39" s="887">
        <v>735.80356960085498</v>
      </c>
      <c r="AN39" s="887">
        <v>645.86864880406392</v>
      </c>
      <c r="AO39" s="887">
        <v>685.40191759813183</v>
      </c>
      <c r="AP39" s="887">
        <v>763.81691294631253</v>
      </c>
      <c r="AQ39" s="887">
        <v>628.4472813303571</v>
      </c>
      <c r="AR39" s="887">
        <v>677.38801584279895</v>
      </c>
      <c r="AS39" s="887">
        <v>626.15799673268339</v>
      </c>
      <c r="AT39" s="887">
        <v>605.36005520727804</v>
      </c>
      <c r="AU39" s="887">
        <v>691.81042929626221</v>
      </c>
      <c r="AV39" s="887">
        <v>699.68546479929842</v>
      </c>
      <c r="AW39" s="887">
        <v>700.53753955705974</v>
      </c>
    </row>
    <row r="40" spans="25:51" s="869" customFormat="1" ht="15" customHeight="1">
      <c r="Y40" s="873"/>
      <c r="Z40" s="885" t="s">
        <v>98</v>
      </c>
      <c r="AA40" s="887">
        <v>103.16889207855299</v>
      </c>
      <c r="AB40" s="887">
        <v>78.253357019080781</v>
      </c>
      <c r="AC40" s="887">
        <v>87.521703777815318</v>
      </c>
      <c r="AD40" s="887">
        <v>50.54200550890728</v>
      </c>
      <c r="AE40" s="887">
        <v>148.53051735931064</v>
      </c>
      <c r="AF40" s="887">
        <v>112.31655277369534</v>
      </c>
      <c r="AG40" s="887">
        <v>88.318424337333624</v>
      </c>
      <c r="AH40" s="887">
        <v>90.925674296422329</v>
      </c>
      <c r="AI40" s="887">
        <v>100.81573698107417</v>
      </c>
      <c r="AJ40" s="887">
        <v>112.25917926940669</v>
      </c>
      <c r="AK40" s="887">
        <v>117.4903148345599</v>
      </c>
      <c r="AL40" s="887">
        <v>102.93668498379132</v>
      </c>
      <c r="AM40" s="887">
        <v>113.09957938837115</v>
      </c>
      <c r="AN40" s="887">
        <v>88.657540208058393</v>
      </c>
      <c r="AO40" s="887">
        <v>128.72698159359774</v>
      </c>
      <c r="AP40" s="887">
        <v>117.28432084231392</v>
      </c>
      <c r="AQ40" s="887">
        <v>101.01875227392117</v>
      </c>
      <c r="AR40" s="887">
        <v>127.27109996747406</v>
      </c>
      <c r="AS40" s="887">
        <v>98.582391443064608</v>
      </c>
      <c r="AT40" s="887">
        <v>73.762056386088403</v>
      </c>
      <c r="AU40" s="887">
        <v>125.03386873920114</v>
      </c>
      <c r="AV40" s="887">
        <v>114.52184379412449</v>
      </c>
      <c r="AW40" s="887">
        <v>123.08508765053402</v>
      </c>
    </row>
    <row r="41" spans="25:51" s="869" customFormat="1" ht="15" customHeight="1">
      <c r="Y41" s="873"/>
      <c r="Z41" s="886" t="s">
        <v>99</v>
      </c>
      <c r="AA41" s="887">
        <v>781.49783990366166</v>
      </c>
      <c r="AB41" s="887">
        <v>783.17991879155022</v>
      </c>
      <c r="AC41" s="887">
        <v>827.77885434894097</v>
      </c>
      <c r="AD41" s="887">
        <v>883.7974460513575</v>
      </c>
      <c r="AE41" s="887">
        <v>781.89683434762571</v>
      </c>
      <c r="AF41" s="887">
        <v>813.725596591564</v>
      </c>
      <c r="AG41" s="887">
        <v>828.67102201755108</v>
      </c>
      <c r="AH41" s="887">
        <v>833.51549630791146</v>
      </c>
      <c r="AI41" s="887">
        <v>745.40580914959583</v>
      </c>
      <c r="AJ41" s="887">
        <v>738.93372375379874</v>
      </c>
      <c r="AK41" s="887">
        <v>767.05490949110651</v>
      </c>
      <c r="AL41" s="887">
        <v>759.55360926979381</v>
      </c>
      <c r="AM41" s="887">
        <v>748.63625197722729</v>
      </c>
      <c r="AN41" s="887">
        <v>773.71240327035116</v>
      </c>
      <c r="AO41" s="887">
        <v>728.55137398371767</v>
      </c>
      <c r="AP41" s="887">
        <v>749.68030575988905</v>
      </c>
      <c r="AQ41" s="887">
        <v>742.1523563378222</v>
      </c>
      <c r="AR41" s="887">
        <v>736.64207702740998</v>
      </c>
      <c r="AS41" s="887">
        <v>685.94345136015193</v>
      </c>
      <c r="AT41" s="887">
        <v>656.71997487087981</v>
      </c>
      <c r="AU41" s="887">
        <v>677.5180966464477</v>
      </c>
      <c r="AV41" s="887">
        <v>691.33268298653059</v>
      </c>
      <c r="AW41" s="887">
        <v>707.879420103548</v>
      </c>
    </row>
    <row r="42" spans="25:51" s="869" customFormat="1" ht="15" customHeight="1">
      <c r="Y42" s="873"/>
      <c r="Z42" s="885" t="s">
        <v>100</v>
      </c>
      <c r="AA42" s="887">
        <v>225.96382534135702</v>
      </c>
      <c r="AB42" s="887">
        <v>221.09295610638003</v>
      </c>
      <c r="AC42" s="887">
        <v>220.46399443222921</v>
      </c>
      <c r="AD42" s="887">
        <v>221.40689770563441</v>
      </c>
      <c r="AE42" s="887">
        <v>231.22874140319172</v>
      </c>
      <c r="AF42" s="887">
        <v>224.0029379101247</v>
      </c>
      <c r="AG42" s="887">
        <v>213.33767962514563</v>
      </c>
      <c r="AH42" s="887">
        <v>213.14826504427126</v>
      </c>
      <c r="AI42" s="887">
        <v>234.35221668484741</v>
      </c>
      <c r="AJ42" s="887">
        <v>241.42902690509837</v>
      </c>
      <c r="AK42" s="887">
        <v>236.40702864956893</v>
      </c>
      <c r="AL42" s="887">
        <v>219.64409634174743</v>
      </c>
      <c r="AM42" s="887">
        <v>220.72720701764067</v>
      </c>
      <c r="AN42" s="887">
        <v>233.48328283179649</v>
      </c>
      <c r="AO42" s="887">
        <v>224.60500255023462</v>
      </c>
      <c r="AP42" s="887">
        <v>215.94904581326554</v>
      </c>
      <c r="AQ42" s="887">
        <v>216.29124642711645</v>
      </c>
      <c r="AR42" s="887">
        <v>223.27797130028353</v>
      </c>
      <c r="AS42" s="887">
        <v>222.58679933358817</v>
      </c>
      <c r="AT42" s="887">
        <v>212.37682231286064</v>
      </c>
      <c r="AU42" s="887">
        <v>214.88442909278555</v>
      </c>
      <c r="AV42" s="887">
        <v>230.68658473330444</v>
      </c>
      <c r="AW42" s="887">
        <v>246.27434252743305</v>
      </c>
    </row>
    <row r="43" spans="25:51" s="869" customFormat="1" ht="15" customHeight="1">
      <c r="Y43" s="873"/>
      <c r="Z43" s="886" t="s">
        <v>407</v>
      </c>
      <c r="AA43" s="887">
        <v>1357.7392095613479</v>
      </c>
      <c r="AB43" s="887">
        <v>1395.3885034091677</v>
      </c>
      <c r="AC43" s="887">
        <v>1427.503770753375</v>
      </c>
      <c r="AD43" s="887">
        <v>1347.419255516985</v>
      </c>
      <c r="AE43" s="887">
        <v>1459.3394546666791</v>
      </c>
      <c r="AF43" s="887">
        <v>1438.2788608144674</v>
      </c>
      <c r="AG43" s="887">
        <v>1467.1579994152446</v>
      </c>
      <c r="AH43" s="887">
        <v>1399.4449671012853</v>
      </c>
      <c r="AI43" s="887">
        <v>1371.4230005722075</v>
      </c>
      <c r="AJ43" s="887">
        <v>1440.8904913387726</v>
      </c>
      <c r="AK43" s="887">
        <v>1469.3012323646685</v>
      </c>
      <c r="AL43" s="887">
        <v>1463.9134503082921</v>
      </c>
      <c r="AM43" s="887">
        <v>1583.2253365542101</v>
      </c>
      <c r="AN43" s="887">
        <v>1659.0454688236903</v>
      </c>
      <c r="AO43" s="887">
        <v>1594.7819875691002</v>
      </c>
      <c r="AP43" s="887">
        <v>1611.2317934442226</v>
      </c>
      <c r="AQ43" s="887">
        <v>1555.7740329106005</v>
      </c>
      <c r="AR43" s="887">
        <v>1711.8197763152875</v>
      </c>
      <c r="AS43" s="887">
        <v>1635.2810580578725</v>
      </c>
      <c r="AT43" s="887">
        <v>1509.578636729085</v>
      </c>
      <c r="AU43" s="887">
        <v>1513.5011881505327</v>
      </c>
      <c r="AV43" s="887">
        <v>1773.2583210313983</v>
      </c>
      <c r="AW43" s="887">
        <v>1978.739313848585</v>
      </c>
    </row>
    <row r="44" spans="25:51" s="869" customFormat="1" ht="15" customHeight="1">
      <c r="Y44" s="873"/>
      <c r="Z44" s="885" t="s">
        <v>101</v>
      </c>
      <c r="AA44" s="887">
        <v>1310.8357125482123</v>
      </c>
      <c r="AB44" s="887">
        <v>1329.4010211980858</v>
      </c>
      <c r="AC44" s="887">
        <v>1379.6120874295157</v>
      </c>
      <c r="AD44" s="887">
        <v>1457.8206458584168</v>
      </c>
      <c r="AE44" s="887">
        <v>1636.1927744847912</v>
      </c>
      <c r="AF44" s="887">
        <v>1676.1332998533576</v>
      </c>
      <c r="AG44" s="887">
        <v>1678.587318886611</v>
      </c>
      <c r="AH44" s="887">
        <v>1592.4166883613227</v>
      </c>
      <c r="AI44" s="887">
        <v>1592.3237024140979</v>
      </c>
      <c r="AJ44" s="887">
        <v>1567.8150500024483</v>
      </c>
      <c r="AK44" s="887">
        <v>1520.7493912829102</v>
      </c>
      <c r="AL44" s="887">
        <v>1570.1118822902729</v>
      </c>
      <c r="AM44" s="887">
        <v>1608.2884590476215</v>
      </c>
      <c r="AN44" s="887">
        <v>1588.1593229032287</v>
      </c>
      <c r="AO44" s="887">
        <v>1621.8915863288551</v>
      </c>
      <c r="AP44" s="887">
        <v>1560.0557533987951</v>
      </c>
      <c r="AQ44" s="887">
        <v>1621.5132999914395</v>
      </c>
      <c r="AR44" s="887">
        <v>1498.6819859461941</v>
      </c>
      <c r="AS44" s="887">
        <v>1477.9350706597036</v>
      </c>
      <c r="AT44" s="887">
        <v>1487.4352253135585</v>
      </c>
      <c r="AU44" s="887">
        <v>1313.5210378412153</v>
      </c>
      <c r="AV44" s="887">
        <v>1306.9642887719403</v>
      </c>
      <c r="AW44" s="887">
        <v>1233.4939249195602</v>
      </c>
    </row>
    <row r="45" spans="25:51" s="869" customFormat="1" ht="15" customHeight="1">
      <c r="Y45" s="873"/>
      <c r="Z45" s="886" t="s">
        <v>95</v>
      </c>
      <c r="AA45" s="887">
        <v>226.12927317346373</v>
      </c>
      <c r="AB45" s="887">
        <v>228.69900781068162</v>
      </c>
      <c r="AC45" s="887">
        <v>228.04931787121504</v>
      </c>
      <c r="AD45" s="887">
        <v>224.25651109167651</v>
      </c>
      <c r="AE45" s="887">
        <v>226.86433463597294</v>
      </c>
      <c r="AF45" s="887">
        <v>230.25411406514851</v>
      </c>
      <c r="AG45" s="887">
        <v>233.68209965185955</v>
      </c>
      <c r="AH45" s="887">
        <v>233.82137059486115</v>
      </c>
      <c r="AI45" s="887">
        <v>228.5744308351546</v>
      </c>
      <c r="AJ45" s="887">
        <v>229.28284204448076</v>
      </c>
      <c r="AK45" s="887">
        <v>233.94439890050469</v>
      </c>
      <c r="AL45" s="887">
        <v>239.659538188532</v>
      </c>
      <c r="AM45" s="887">
        <v>240.60413806720621</v>
      </c>
      <c r="AN45" s="887">
        <v>241.20936521608147</v>
      </c>
      <c r="AO45" s="887">
        <v>221.54785934082082</v>
      </c>
      <c r="AP45" s="887">
        <v>196.60657623522457</v>
      </c>
      <c r="AQ45" s="887">
        <v>172.25861859043636</v>
      </c>
      <c r="AR45" s="887">
        <v>163.02942276848304</v>
      </c>
      <c r="AS45" s="887">
        <v>172.80882268667636</v>
      </c>
      <c r="AT45" s="887">
        <v>160.92689509333789</v>
      </c>
      <c r="AU45" s="887">
        <v>147.34396490081971</v>
      </c>
      <c r="AV45" s="887">
        <v>157.90871556453789</v>
      </c>
      <c r="AW45" s="887">
        <v>165.52773456874488</v>
      </c>
    </row>
    <row r="46" spans="25:51" s="869" customFormat="1" ht="15" customHeight="1">
      <c r="Y46" s="879"/>
      <c r="Z46" s="885" t="s">
        <v>96</v>
      </c>
      <c r="AA46" s="887">
        <v>189.35865726537227</v>
      </c>
      <c r="AB46" s="887">
        <v>187.84750339872164</v>
      </c>
      <c r="AC46" s="887">
        <v>184.1817846518681</v>
      </c>
      <c r="AD46" s="887">
        <v>168.32280668925981</v>
      </c>
      <c r="AE46" s="887">
        <v>169.69673253816848</v>
      </c>
      <c r="AF46" s="887">
        <v>161.61019498609656</v>
      </c>
      <c r="AG46" s="887">
        <v>162.64770873754958</v>
      </c>
      <c r="AH46" s="887">
        <v>157.57152126318934</v>
      </c>
      <c r="AI46" s="887">
        <v>153.30820974491266</v>
      </c>
      <c r="AJ46" s="887">
        <v>154.65710246264842</v>
      </c>
      <c r="AK46" s="887">
        <v>149.4917861093937</v>
      </c>
      <c r="AL46" s="887">
        <v>146.27029472802872</v>
      </c>
      <c r="AM46" s="887">
        <v>144.52634281562166</v>
      </c>
      <c r="AN46" s="887">
        <v>140.12978512748131</v>
      </c>
      <c r="AO46" s="887">
        <v>130.52614378600862</v>
      </c>
      <c r="AP46" s="887">
        <v>120.00032273152229</v>
      </c>
      <c r="AQ46" s="887">
        <v>112.49012953643155</v>
      </c>
      <c r="AR46" s="887">
        <v>112.69045877653338</v>
      </c>
      <c r="AS46" s="887">
        <v>102.7712356391221</v>
      </c>
      <c r="AT46" s="887">
        <v>102.84214431904311</v>
      </c>
      <c r="AU46" s="887">
        <v>97.823245888619027</v>
      </c>
      <c r="AV46" s="887">
        <v>107.0367558032534</v>
      </c>
      <c r="AW46" s="887">
        <v>118.96253564898383</v>
      </c>
    </row>
    <row r="48" spans="25:51">
      <c r="Y48" s="288" t="s">
        <v>410</v>
      </c>
      <c r="AY48" s="291"/>
    </row>
    <row r="49" spans="25:51">
      <c r="Y49" s="347" t="s">
        <v>85</v>
      </c>
      <c r="Z49" s="348"/>
      <c r="AA49" s="349">
        <v>1990</v>
      </c>
      <c r="AB49" s="349">
        <v>1991</v>
      </c>
      <c r="AC49" s="349">
        <v>1992</v>
      </c>
      <c r="AD49" s="349">
        <v>1993</v>
      </c>
      <c r="AE49" s="349">
        <v>1994</v>
      </c>
      <c r="AF49" s="349">
        <v>1995</v>
      </c>
      <c r="AG49" s="349">
        <v>1996</v>
      </c>
      <c r="AH49" s="349">
        <v>1997</v>
      </c>
      <c r="AI49" s="349">
        <v>1998</v>
      </c>
      <c r="AJ49" s="349">
        <v>1999</v>
      </c>
      <c r="AK49" s="349">
        <v>2000</v>
      </c>
      <c r="AL49" s="349">
        <v>2001</v>
      </c>
      <c r="AM49" s="349">
        <v>2002</v>
      </c>
      <c r="AN49" s="349">
        <v>2003</v>
      </c>
      <c r="AO49" s="349">
        <v>2004</v>
      </c>
      <c r="AP49" s="349">
        <v>2005</v>
      </c>
      <c r="AQ49" s="349">
        <v>2006</v>
      </c>
      <c r="AR49" s="349">
        <v>2007</v>
      </c>
      <c r="AS49" s="349">
        <v>2008</v>
      </c>
      <c r="AT49" s="349">
        <v>2009</v>
      </c>
      <c r="AU49" s="349">
        <v>2010</v>
      </c>
      <c r="AV49" s="349">
        <v>2011</v>
      </c>
      <c r="AW49" s="349">
        <v>2012</v>
      </c>
    </row>
    <row r="50" spans="25:51" s="869" customFormat="1" ht="15" customHeight="1">
      <c r="Y50" s="870" t="s">
        <v>87</v>
      </c>
      <c r="Z50" s="881"/>
      <c r="AA50" s="888">
        <f t="shared" ref="AA50:AQ50" si="11">SUM(AA51:AA58)</f>
        <v>1</v>
      </c>
      <c r="AB50" s="888">
        <f t="shared" si="11"/>
        <v>0.99999999999999989</v>
      </c>
      <c r="AC50" s="888">
        <f t="shared" si="11"/>
        <v>0.99999999999999989</v>
      </c>
      <c r="AD50" s="888">
        <f t="shared" si="11"/>
        <v>0.99999999999999989</v>
      </c>
      <c r="AE50" s="888">
        <f t="shared" si="11"/>
        <v>1</v>
      </c>
      <c r="AF50" s="888">
        <f t="shared" si="11"/>
        <v>1.0000000000000002</v>
      </c>
      <c r="AG50" s="888">
        <f t="shared" si="11"/>
        <v>0.99999999999999967</v>
      </c>
      <c r="AH50" s="888">
        <f t="shared" si="11"/>
        <v>1</v>
      </c>
      <c r="AI50" s="888">
        <f t="shared" si="11"/>
        <v>1</v>
      </c>
      <c r="AJ50" s="888">
        <f t="shared" si="11"/>
        <v>0.99999999999999989</v>
      </c>
      <c r="AK50" s="888">
        <f t="shared" si="11"/>
        <v>1</v>
      </c>
      <c r="AL50" s="888">
        <f t="shared" si="11"/>
        <v>1</v>
      </c>
      <c r="AM50" s="888">
        <f t="shared" si="11"/>
        <v>0.99999999999999989</v>
      </c>
      <c r="AN50" s="888">
        <f t="shared" si="11"/>
        <v>1.0000000000000002</v>
      </c>
      <c r="AO50" s="888">
        <f t="shared" si="11"/>
        <v>0.99999999999999989</v>
      </c>
      <c r="AP50" s="888">
        <f t="shared" si="11"/>
        <v>0.99999999999999989</v>
      </c>
      <c r="AQ50" s="888">
        <f t="shared" si="11"/>
        <v>1</v>
      </c>
      <c r="AR50" s="888">
        <f t="shared" ref="AR50:AW50" si="12">SUM(AR51:AR58)</f>
        <v>1.0000000000000002</v>
      </c>
      <c r="AS50" s="888">
        <f t="shared" si="12"/>
        <v>0.99999999999999989</v>
      </c>
      <c r="AT50" s="888">
        <f t="shared" si="12"/>
        <v>1</v>
      </c>
      <c r="AU50" s="888">
        <f t="shared" si="12"/>
        <v>1.0000000000000002</v>
      </c>
      <c r="AV50" s="888">
        <f t="shared" si="12"/>
        <v>1.0000000000000002</v>
      </c>
      <c r="AW50" s="888">
        <f t="shared" si="12"/>
        <v>1.0000000000000002</v>
      </c>
      <c r="AY50" s="889"/>
    </row>
    <row r="51" spans="25:51" s="869" customFormat="1" ht="15" customHeight="1">
      <c r="Y51" s="873"/>
      <c r="Z51" s="883" t="s">
        <v>97</v>
      </c>
      <c r="AA51" s="884">
        <f t="shared" ref="AA51:AQ58" si="13">+AA39/AA$10</f>
        <v>0.13028204728225384</v>
      </c>
      <c r="AB51" s="884">
        <f t="shared" si="13"/>
        <v>0.12750822862878325</v>
      </c>
      <c r="AC51" s="884">
        <f t="shared" si="13"/>
        <v>0.12978646202197844</v>
      </c>
      <c r="AD51" s="884">
        <f t="shared" si="13"/>
        <v>0.13826512063584223</v>
      </c>
      <c r="AE51" s="884">
        <f t="shared" si="13"/>
        <v>0.13076580603560489</v>
      </c>
      <c r="AF51" s="884">
        <f t="shared" si="13"/>
        <v>0.14027710424321918</v>
      </c>
      <c r="AG51" s="884">
        <f t="shared" si="13"/>
        <v>0.13028386152921984</v>
      </c>
      <c r="AH51" s="884">
        <f t="shared" si="13"/>
        <v>0.12311194779691113</v>
      </c>
      <c r="AI51" s="884">
        <f t="shared" si="13"/>
        <v>0.13082821151957705</v>
      </c>
      <c r="AJ51" s="884">
        <f t="shared" si="13"/>
        <v>0.13694991602366732</v>
      </c>
      <c r="AK51" s="884">
        <f t="shared" si="13"/>
        <v>0.14004378842284326</v>
      </c>
      <c r="AL51" s="884">
        <f t="shared" si="13"/>
        <v>0.12710575836935462</v>
      </c>
      <c r="AM51" s="884">
        <f t="shared" si="13"/>
        <v>0.13638845670632627</v>
      </c>
      <c r="AN51" s="884">
        <f t="shared" si="13"/>
        <v>0.12026753810533852</v>
      </c>
      <c r="AO51" s="884">
        <f t="shared" si="13"/>
        <v>0.12844784440276455</v>
      </c>
      <c r="AP51" s="884">
        <f t="shared" si="13"/>
        <v>0.14318099369367848</v>
      </c>
      <c r="AQ51" s="884">
        <f t="shared" si="13"/>
        <v>0.12202988454951398</v>
      </c>
      <c r="AR51" s="884">
        <f t="shared" ref="AR51:AW51" si="14">+AR39/AR$10</f>
        <v>0.12900661072838845</v>
      </c>
      <c r="AS51" s="884">
        <f t="shared" si="14"/>
        <v>0.12468133508336308</v>
      </c>
      <c r="AT51" s="884">
        <f t="shared" si="14"/>
        <v>0.12588060456106528</v>
      </c>
      <c r="AU51" s="884">
        <f t="shared" si="14"/>
        <v>0.14468674088647862</v>
      </c>
      <c r="AV51" s="884">
        <f t="shared" si="14"/>
        <v>0.13769555642932232</v>
      </c>
      <c r="AW51" s="884">
        <f t="shared" si="14"/>
        <v>0.13281591676837301</v>
      </c>
      <c r="AY51" s="889"/>
    </row>
    <row r="52" spans="25:51" s="869" customFormat="1" ht="15" customHeight="1">
      <c r="Y52" s="873"/>
      <c r="Z52" s="885" t="s">
        <v>98</v>
      </c>
      <c r="AA52" s="884">
        <f t="shared" si="13"/>
        <v>2.1390797570937592E-2</v>
      </c>
      <c r="AB52" s="884">
        <f t="shared" si="13"/>
        <v>1.6164213166438186E-2</v>
      </c>
      <c r="AC52" s="884">
        <f t="shared" si="13"/>
        <v>1.7488087563861058E-2</v>
      </c>
      <c r="AD52" s="884">
        <f t="shared" si="13"/>
        <v>1.0004169762814669E-2</v>
      </c>
      <c r="AE52" s="884">
        <f t="shared" si="13"/>
        <v>2.7742749712525692E-2</v>
      </c>
      <c r="AF52" s="884">
        <f t="shared" si="13"/>
        <v>2.0737638242997247E-2</v>
      </c>
      <c r="AG52" s="884">
        <f t="shared" si="13"/>
        <v>1.6439500457516215E-2</v>
      </c>
      <c r="AH52" s="884">
        <f t="shared" si="13"/>
        <v>1.7636449682714991E-2</v>
      </c>
      <c r="AI52" s="884">
        <f t="shared" si="13"/>
        <v>1.9797147196537124E-2</v>
      </c>
      <c r="AJ52" s="884">
        <f t="shared" si="13"/>
        <v>2.1600784326657428E-2</v>
      </c>
      <c r="AK52" s="884">
        <f t="shared" si="13"/>
        <v>2.2480341741563544E-2</v>
      </c>
      <c r="AL52" s="884">
        <f t="shared" si="13"/>
        <v>1.9958030255739018E-2</v>
      </c>
      <c r="AM52" s="884">
        <f t="shared" si="13"/>
        <v>2.0964123747432072E-2</v>
      </c>
      <c r="AN52" s="884">
        <f t="shared" si="13"/>
        <v>1.6508966823272679E-2</v>
      </c>
      <c r="AO52" s="884">
        <f t="shared" si="13"/>
        <v>2.4124098397791012E-2</v>
      </c>
      <c r="AP52" s="884">
        <f t="shared" si="13"/>
        <v>2.1985485419685986E-2</v>
      </c>
      <c r="AQ52" s="884">
        <f t="shared" si="13"/>
        <v>1.9615498457129031E-2</v>
      </c>
      <c r="AR52" s="884">
        <f t="shared" ref="AR52:AS58" si="15">+AR40/AR$10</f>
        <v>2.4238417076289171E-2</v>
      </c>
      <c r="AS52" s="884">
        <f t="shared" si="15"/>
        <v>1.9629844615846034E-2</v>
      </c>
      <c r="AT52" s="884">
        <f t="shared" ref="AT52:AU58" si="16">+AT40/AT$10</f>
        <v>1.533832992725114E-2</v>
      </c>
      <c r="AU52" s="884">
        <f t="shared" si="16"/>
        <v>2.6149855801834924E-2</v>
      </c>
      <c r="AV52" s="884">
        <f t="shared" ref="AV52:AW58" si="17">+AV40/AV$10</f>
        <v>2.2537482623091527E-2</v>
      </c>
      <c r="AW52" s="884">
        <f t="shared" si="17"/>
        <v>2.3335878284492254E-2</v>
      </c>
      <c r="AY52" s="889"/>
    </row>
    <row r="53" spans="25:51" s="869" customFormat="1" ht="15" customHeight="1">
      <c r="Y53" s="873"/>
      <c r="Z53" s="886" t="s">
        <v>99</v>
      </c>
      <c r="AA53" s="884">
        <f t="shared" si="13"/>
        <v>0.16203394025765025</v>
      </c>
      <c r="AB53" s="884">
        <f t="shared" si="13"/>
        <v>0.16177564308114681</v>
      </c>
      <c r="AC53" s="884">
        <f t="shared" si="13"/>
        <v>0.16540204844636788</v>
      </c>
      <c r="AD53" s="884">
        <f t="shared" si="13"/>
        <v>0.17493685890010058</v>
      </c>
      <c r="AE53" s="884">
        <f t="shared" si="13"/>
        <v>0.14604384716338956</v>
      </c>
      <c r="AF53" s="884">
        <f t="shared" si="13"/>
        <v>0.15024274369587892</v>
      </c>
      <c r="AG53" s="884">
        <f t="shared" si="13"/>
        <v>0.15424796975039923</v>
      </c>
      <c r="AH53" s="884">
        <f t="shared" si="13"/>
        <v>0.16167330321328291</v>
      </c>
      <c r="AI53" s="884">
        <f t="shared" si="13"/>
        <v>0.14637504983630362</v>
      </c>
      <c r="AJ53" s="884">
        <f t="shared" si="13"/>
        <v>0.14218479150105073</v>
      </c>
      <c r="AK53" s="884">
        <f t="shared" si="13"/>
        <v>0.1467666209268845</v>
      </c>
      <c r="AL53" s="884">
        <f t="shared" si="13"/>
        <v>0.14726716638533019</v>
      </c>
      <c r="AM53" s="884">
        <f t="shared" si="13"/>
        <v>0.13876712109044353</v>
      </c>
      <c r="AN53" s="884">
        <f t="shared" si="13"/>
        <v>0.14407339033283714</v>
      </c>
      <c r="AO53" s="884">
        <f t="shared" si="13"/>
        <v>0.13653427444851368</v>
      </c>
      <c r="AP53" s="884">
        <f t="shared" si="13"/>
        <v>0.14053102165181619</v>
      </c>
      <c r="AQ53" s="884">
        <f t="shared" si="13"/>
        <v>0.144108772609117</v>
      </c>
      <c r="AR53" s="884">
        <f t="shared" si="15"/>
        <v>0.14029137725294594</v>
      </c>
      <c r="AS53" s="884">
        <f t="shared" si="15"/>
        <v>0.13658588687446779</v>
      </c>
      <c r="AT53" s="884">
        <f t="shared" si="16"/>
        <v>0.13656055888221424</v>
      </c>
      <c r="AU53" s="884">
        <f t="shared" si="16"/>
        <v>0.14169761128796904</v>
      </c>
      <c r="AV53" s="884">
        <f t="shared" si="17"/>
        <v>0.13605175932718916</v>
      </c>
      <c r="AW53" s="884">
        <f t="shared" si="17"/>
        <v>0.13420787443020263</v>
      </c>
      <c r="AY53" s="889"/>
    </row>
    <row r="54" spans="25:51" s="869" customFormat="1" ht="15" customHeight="1">
      <c r="Y54" s="873"/>
      <c r="Z54" s="885" t="s">
        <v>100</v>
      </c>
      <c r="AA54" s="884">
        <f t="shared" si="13"/>
        <v>4.6850812767780768E-2</v>
      </c>
      <c r="AB54" s="884">
        <f t="shared" si="13"/>
        <v>4.5669525349948607E-2</v>
      </c>
      <c r="AC54" s="884">
        <f t="shared" si="13"/>
        <v>4.4051857686603649E-2</v>
      </c>
      <c r="AD54" s="884">
        <f t="shared" si="13"/>
        <v>4.3824778399720377E-2</v>
      </c>
      <c r="AE54" s="884">
        <f t="shared" si="13"/>
        <v>4.3189246312074166E-2</v>
      </c>
      <c r="AF54" s="884">
        <f t="shared" si="13"/>
        <v>4.1358925083005857E-2</v>
      </c>
      <c r="AG54" s="884">
        <f t="shared" si="13"/>
        <v>3.9710455752781065E-2</v>
      </c>
      <c r="AH54" s="884">
        <f t="shared" si="13"/>
        <v>4.1343423411479736E-2</v>
      </c>
      <c r="AI54" s="884">
        <f t="shared" si="13"/>
        <v>4.6019653959536576E-2</v>
      </c>
      <c r="AJ54" s="884">
        <f t="shared" si="13"/>
        <v>4.6455500336915714E-2</v>
      </c>
      <c r="AK54" s="884">
        <f t="shared" si="13"/>
        <v>4.5233607567001295E-2</v>
      </c>
      <c r="AL54" s="884">
        <f t="shared" si="13"/>
        <v>4.2586018006829283E-2</v>
      </c>
      <c r="AM54" s="884">
        <f t="shared" si="13"/>
        <v>4.0913967208074851E-2</v>
      </c>
      <c r="AN54" s="884">
        <f t="shared" si="13"/>
        <v>4.3477043926699925E-2</v>
      </c>
      <c r="AO54" s="884">
        <f t="shared" si="13"/>
        <v>4.2092132628917679E-2</v>
      </c>
      <c r="AP54" s="884">
        <f t="shared" si="13"/>
        <v>4.048064194791974E-2</v>
      </c>
      <c r="AQ54" s="884">
        <f t="shared" si="13"/>
        <v>4.1998742956924205E-2</v>
      </c>
      <c r="AR54" s="884">
        <f t="shared" si="15"/>
        <v>4.2522651204453206E-2</v>
      </c>
      <c r="AS54" s="884">
        <f t="shared" si="15"/>
        <v>4.4321751790534658E-2</v>
      </c>
      <c r="AT54" s="884">
        <f t="shared" si="16"/>
        <v>4.4162350253432153E-2</v>
      </c>
      <c r="AU54" s="884">
        <f t="shared" si="16"/>
        <v>4.4941397810833394E-2</v>
      </c>
      <c r="AV54" s="884">
        <f t="shared" si="17"/>
        <v>4.5398281433134929E-2</v>
      </c>
      <c r="AW54" s="884">
        <f t="shared" si="17"/>
        <v>4.6691505782817694E-2</v>
      </c>
      <c r="AY54" s="889"/>
    </row>
    <row r="55" spans="25:51" s="869" customFormat="1" ht="15" customHeight="1">
      <c r="Y55" s="873"/>
      <c r="Z55" s="886" t="s">
        <v>408</v>
      </c>
      <c r="AA55" s="884">
        <f t="shared" si="13"/>
        <v>0.2815104824789445</v>
      </c>
      <c r="AB55" s="884">
        <f t="shared" si="13"/>
        <v>0.2882350109734359</v>
      </c>
      <c r="AC55" s="884">
        <f t="shared" si="13"/>
        <v>0.28523565999185591</v>
      </c>
      <c r="AD55" s="884">
        <f t="shared" si="13"/>
        <v>0.266705106735459</v>
      </c>
      <c r="AE55" s="884">
        <f t="shared" si="13"/>
        <v>0.27257758174026542</v>
      </c>
      <c r="AF55" s="884">
        <f t="shared" si="13"/>
        <v>0.26555753334254767</v>
      </c>
      <c r="AG55" s="884">
        <f t="shared" si="13"/>
        <v>0.27309527749851231</v>
      </c>
      <c r="AH55" s="884">
        <f t="shared" si="13"/>
        <v>0.27144413211111806</v>
      </c>
      <c r="AI55" s="884">
        <f t="shared" si="13"/>
        <v>0.26930580308252317</v>
      </c>
      <c r="AJ55" s="884">
        <f t="shared" si="13"/>
        <v>0.27725451891150976</v>
      </c>
      <c r="AK55" s="884">
        <f t="shared" si="13"/>
        <v>0.28113290760492787</v>
      </c>
      <c r="AL55" s="884">
        <f t="shared" si="13"/>
        <v>0.28383300800522915</v>
      </c>
      <c r="AM55" s="884">
        <f t="shared" si="13"/>
        <v>0.29346644837306024</v>
      </c>
      <c r="AN55" s="884">
        <f t="shared" si="13"/>
        <v>0.30893172243257971</v>
      </c>
      <c r="AO55" s="884">
        <f t="shared" si="13"/>
        <v>0.29887034648729105</v>
      </c>
      <c r="AP55" s="884">
        <f t="shared" si="13"/>
        <v>0.30203281093411311</v>
      </c>
      <c r="AQ55" s="884">
        <f t="shared" si="13"/>
        <v>0.30209522940304206</v>
      </c>
      <c r="AR55" s="884">
        <f t="shared" si="15"/>
        <v>0.32601118170876026</v>
      </c>
      <c r="AS55" s="884">
        <f t="shared" si="15"/>
        <v>0.32561913545637194</v>
      </c>
      <c r="AT55" s="884">
        <f t="shared" si="16"/>
        <v>0.31390685558012243</v>
      </c>
      <c r="AU55" s="884">
        <f t="shared" si="16"/>
        <v>0.3165369369526167</v>
      </c>
      <c r="AV55" s="884">
        <f t="shared" si="17"/>
        <v>0.3489707925794675</v>
      </c>
      <c r="AW55" s="884">
        <f t="shared" si="17"/>
        <v>0.37515202423069449</v>
      </c>
      <c r="AY55" s="889"/>
    </row>
    <row r="56" spans="25:51" s="869" customFormat="1" ht="15" customHeight="1">
      <c r="Y56" s="873"/>
      <c r="Z56" s="885" t="s">
        <v>101</v>
      </c>
      <c r="AA56" s="884">
        <f t="shared" si="13"/>
        <v>0.27178562075208657</v>
      </c>
      <c r="AB56" s="884">
        <f t="shared" si="13"/>
        <v>0.27460446821580836</v>
      </c>
      <c r="AC56" s="884">
        <f t="shared" si="13"/>
        <v>0.27566621703774546</v>
      </c>
      <c r="AD56" s="884">
        <f t="shared" si="13"/>
        <v>0.28855770715971019</v>
      </c>
      <c r="AE56" s="884">
        <f t="shared" si="13"/>
        <v>0.30561050638614184</v>
      </c>
      <c r="AF56" s="884">
        <f t="shared" si="13"/>
        <v>0.3094739391569073</v>
      </c>
      <c r="AG56" s="884">
        <f t="shared" si="13"/>
        <v>0.31245051305962268</v>
      </c>
      <c r="AH56" s="884">
        <f t="shared" si="13"/>
        <v>0.30887400083108491</v>
      </c>
      <c r="AI56" s="884">
        <f t="shared" si="13"/>
        <v>0.31268398828592286</v>
      </c>
      <c r="AJ56" s="884">
        <f t="shared" si="13"/>
        <v>0.30167719895685913</v>
      </c>
      <c r="AK56" s="884">
        <f t="shared" si="13"/>
        <v>0.2909768866263896</v>
      </c>
      <c r="AL56" s="884">
        <f t="shared" si="13"/>
        <v>0.30442344686521533</v>
      </c>
      <c r="AM56" s="884">
        <f t="shared" si="13"/>
        <v>0.29811214559218663</v>
      </c>
      <c r="AN56" s="884">
        <f t="shared" si="13"/>
        <v>0.29573197621263897</v>
      </c>
      <c r="AO56" s="884">
        <f t="shared" si="13"/>
        <v>0.30395082472043783</v>
      </c>
      <c r="AP56" s="884">
        <f t="shared" si="13"/>
        <v>0.29243962683093938</v>
      </c>
      <c r="AQ56" s="884">
        <f t="shared" si="13"/>
        <v>0.31486027017983148</v>
      </c>
      <c r="AR56" s="884">
        <f t="shared" si="15"/>
        <v>0.28541969896833408</v>
      </c>
      <c r="AS56" s="884">
        <f t="shared" si="15"/>
        <v>0.29428821278001588</v>
      </c>
      <c r="AT56" s="884">
        <f t="shared" si="16"/>
        <v>0.30930228018395356</v>
      </c>
      <c r="AU56" s="884">
        <f t="shared" si="16"/>
        <v>0.27471265248833565</v>
      </c>
      <c r="AV56" s="884">
        <f t="shared" si="17"/>
        <v>0.25720582180069651</v>
      </c>
      <c r="AW56" s="884">
        <f t="shared" si="17"/>
        <v>0.23385988218418105</v>
      </c>
    </row>
    <row r="57" spans="25:51" s="869" customFormat="1" ht="15" customHeight="1">
      <c r="Y57" s="873"/>
      <c r="Z57" s="886" t="s">
        <v>95</v>
      </c>
      <c r="AA57" s="884">
        <f t="shared" si="13"/>
        <v>4.6885116335589269E-2</v>
      </c>
      <c r="AB57" s="884">
        <f t="shared" si="13"/>
        <v>4.7240650804327551E-2</v>
      </c>
      <c r="AC57" s="884">
        <f t="shared" si="13"/>
        <v>4.5567513744190768E-2</v>
      </c>
      <c r="AD57" s="884">
        <f t="shared" si="13"/>
        <v>4.4388824400374831E-2</v>
      </c>
      <c r="AE57" s="884">
        <f t="shared" si="13"/>
        <v>4.2374055961032046E-2</v>
      </c>
      <c r="AF57" s="884">
        <f t="shared" si="13"/>
        <v>4.2513114973051123E-2</v>
      </c>
      <c r="AG57" s="884">
        <f t="shared" si="13"/>
        <v>4.3497345123221148E-2</v>
      </c>
      <c r="AH57" s="884">
        <f t="shared" si="13"/>
        <v>4.5353293985986774E-2</v>
      </c>
      <c r="AI57" s="884">
        <f t="shared" si="13"/>
        <v>4.488507239160229E-2</v>
      </c>
      <c r="AJ57" s="884">
        <f t="shared" si="13"/>
        <v>4.411834518155628E-2</v>
      </c>
      <c r="AK57" s="884">
        <f t="shared" si="13"/>
        <v>4.4762413337758995E-2</v>
      </c>
      <c r="AL57" s="884">
        <f t="shared" si="13"/>
        <v>4.6466741327412346E-2</v>
      </c>
      <c r="AM57" s="884">
        <f t="shared" si="13"/>
        <v>4.4598352636347378E-2</v>
      </c>
      <c r="AN57" s="884">
        <f t="shared" si="13"/>
        <v>4.4915721758914798E-2</v>
      </c>
      <c r="AO57" s="884">
        <f t="shared" si="13"/>
        <v>4.1519208268484258E-2</v>
      </c>
      <c r="AP57" s="884">
        <f t="shared" si="13"/>
        <v>3.6854807055116949E-2</v>
      </c>
      <c r="AQ57" s="884">
        <f t="shared" si="13"/>
        <v>3.344862801339691E-2</v>
      </c>
      <c r="AR57" s="884">
        <f t="shared" si="15"/>
        <v>3.104848740821009E-2</v>
      </c>
      <c r="AS57" s="884">
        <f t="shared" si="15"/>
        <v>3.440990107798194E-2</v>
      </c>
      <c r="AT57" s="884">
        <f t="shared" si="16"/>
        <v>3.3463679458579768E-2</v>
      </c>
      <c r="AU57" s="884">
        <f t="shared" si="16"/>
        <v>3.0815837934790272E-2</v>
      </c>
      <c r="AV57" s="884">
        <f t="shared" si="17"/>
        <v>3.107586129566892E-2</v>
      </c>
      <c r="AW57" s="884">
        <f t="shared" si="17"/>
        <v>3.1382640580889347E-2</v>
      </c>
    </row>
    <row r="58" spans="25:51" s="869" customFormat="1" ht="15" customHeight="1">
      <c r="Y58" s="879"/>
      <c r="Z58" s="885" t="s">
        <v>96</v>
      </c>
      <c r="AA58" s="884">
        <f t="shared" si="13"/>
        <v>3.9261182554757357E-2</v>
      </c>
      <c r="AB58" s="884">
        <f t="shared" si="13"/>
        <v>3.8802259780111176E-2</v>
      </c>
      <c r="AC58" s="884">
        <f t="shared" si="13"/>
        <v>3.6802153507396802E-2</v>
      </c>
      <c r="AD58" s="884">
        <f t="shared" si="13"/>
        <v>3.3317434005977933E-2</v>
      </c>
      <c r="AE58" s="884">
        <f t="shared" si="13"/>
        <v>3.1696206688966402E-2</v>
      </c>
      <c r="AF58" s="884">
        <f t="shared" si="13"/>
        <v>2.9839001262392934E-2</v>
      </c>
      <c r="AG58" s="884">
        <f t="shared" si="13"/>
        <v>3.0275076828727255E-2</v>
      </c>
      <c r="AH58" s="884">
        <f t="shared" si="13"/>
        <v>3.0563448967421514E-2</v>
      </c>
      <c r="AI58" s="884">
        <f t="shared" si="13"/>
        <v>3.0105073727997315E-2</v>
      </c>
      <c r="AJ58" s="884">
        <f t="shared" si="13"/>
        <v>2.9758944761783528E-2</v>
      </c>
      <c r="AK58" s="884">
        <f t="shared" si="13"/>
        <v>2.8603433772630936E-2</v>
      </c>
      <c r="AL58" s="884">
        <f t="shared" si="13"/>
        <v>2.8359830784890107E-2</v>
      </c>
      <c r="AM58" s="884">
        <f t="shared" si="13"/>
        <v>2.6789384646129039E-2</v>
      </c>
      <c r="AN58" s="884">
        <f t="shared" si="13"/>
        <v>2.6093640407718478E-2</v>
      </c>
      <c r="AO58" s="884">
        <f t="shared" si="13"/>
        <v>2.4461270645799848E-2</v>
      </c>
      <c r="AP58" s="884">
        <f t="shared" si="13"/>
        <v>2.2494612466730173E-2</v>
      </c>
      <c r="AQ58" s="884">
        <f t="shared" si="13"/>
        <v>2.1842973831045397E-2</v>
      </c>
      <c r="AR58" s="884">
        <f t="shared" si="15"/>
        <v>2.146157565261906E-2</v>
      </c>
      <c r="AS58" s="884">
        <f t="shared" si="15"/>
        <v>2.0463932321418549E-2</v>
      </c>
      <c r="AT58" s="884">
        <f t="shared" si="16"/>
        <v>2.1385341153381456E-2</v>
      </c>
      <c r="AU58" s="884">
        <f t="shared" si="16"/>
        <v>2.0458966837141577E-2</v>
      </c>
      <c r="AV58" s="884">
        <f t="shared" si="17"/>
        <v>2.1064444511429348E-2</v>
      </c>
      <c r="AW58" s="884">
        <f t="shared" si="17"/>
        <v>2.2554277738349671E-2</v>
      </c>
    </row>
    <row r="60" spans="25:51">
      <c r="Z60" s="288" t="s">
        <v>149</v>
      </c>
    </row>
  </sheetData>
  <phoneticPr fontId="9"/>
  <pageMargins left="0.2" right="0.22" top="0.98425196850393704" bottom="0.98425196850393704" header="0.51181102362204722" footer="0.51181102362204722"/>
  <pageSetup paperSize="9" scale="3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sheetPr>
    <pageSetUpPr fitToPage="1"/>
  </sheetPr>
  <dimension ref="A1:BI60"/>
  <sheetViews>
    <sheetView zoomScale="80" zoomScaleNormal="80" workbookViewId="0">
      <pane xSplit="26" ySplit="4" topLeftCell="AA5" activePane="bottomRight" state="frozen"/>
      <selection activeCell="AH49" sqref="AH49"/>
      <selection pane="topRight" activeCell="AH49" sqref="AH49"/>
      <selection pane="bottomLeft" activeCell="AH49" sqref="AH49"/>
      <selection pane="bottomRight"/>
    </sheetView>
  </sheetViews>
  <sheetFormatPr defaultColWidth="9" defaultRowHeight="13.8"/>
  <cols>
    <col min="1" max="1" width="1.6640625" style="288" customWidth="1"/>
    <col min="2" max="23" width="0" style="288" hidden="1" customWidth="1"/>
    <col min="24" max="24" width="1.6640625" style="288" customWidth="1"/>
    <col min="25" max="25" width="2" style="288" customWidth="1"/>
    <col min="26" max="26" width="24.33203125" style="288" customWidth="1"/>
    <col min="27" max="49" width="10.6640625" style="288" customWidth="1"/>
    <col min="50" max="50" width="2.33203125" style="288" customWidth="1"/>
    <col min="51" max="51" width="13.21875" style="288" customWidth="1"/>
    <col min="52" max="16384" width="9" style="288"/>
  </cols>
  <sheetData>
    <row r="1" spans="1:61" ht="24">
      <c r="A1" s="867" t="s">
        <v>413</v>
      </c>
      <c r="AQ1" s="290"/>
      <c r="AR1" s="290"/>
      <c r="AS1" s="290"/>
      <c r="AT1" s="290"/>
      <c r="AU1" s="290"/>
      <c r="AV1" s="290"/>
      <c r="AW1" s="290"/>
      <c r="AY1" s="289"/>
    </row>
    <row r="3" spans="1:61">
      <c r="Y3" s="288" t="s">
        <v>414</v>
      </c>
    </row>
    <row r="4" spans="1:61">
      <c r="Y4" s="347" t="s">
        <v>85</v>
      </c>
      <c r="Z4" s="348"/>
      <c r="AA4" s="349">
        <v>1990</v>
      </c>
      <c r="AB4" s="349">
        <v>1991</v>
      </c>
      <c r="AC4" s="349">
        <v>1992</v>
      </c>
      <c r="AD4" s="349">
        <v>1993</v>
      </c>
      <c r="AE4" s="349">
        <v>1994</v>
      </c>
      <c r="AF4" s="349">
        <v>1995</v>
      </c>
      <c r="AG4" s="349">
        <v>1996</v>
      </c>
      <c r="AH4" s="349">
        <v>1997</v>
      </c>
      <c r="AI4" s="349">
        <v>1998</v>
      </c>
      <c r="AJ4" s="349">
        <v>1999</v>
      </c>
      <c r="AK4" s="349">
        <v>2000</v>
      </c>
      <c r="AL4" s="349">
        <v>2001</v>
      </c>
      <c r="AM4" s="349">
        <v>2002</v>
      </c>
      <c r="AN4" s="349">
        <v>2003</v>
      </c>
      <c r="AO4" s="349">
        <v>2004</v>
      </c>
      <c r="AP4" s="349">
        <v>2005</v>
      </c>
      <c r="AQ4" s="349">
        <v>2006</v>
      </c>
      <c r="AR4" s="349">
        <v>2007</v>
      </c>
      <c r="AS4" s="349">
        <v>2008</v>
      </c>
      <c r="AT4" s="349">
        <v>2009</v>
      </c>
      <c r="AU4" s="349">
        <v>2010</v>
      </c>
      <c r="AV4" s="349">
        <v>2011</v>
      </c>
      <c r="AW4" s="349">
        <v>2012</v>
      </c>
    </row>
    <row r="5" spans="1:61" s="869" customFormat="1" ht="15" customHeight="1">
      <c r="Y5" s="890" t="s">
        <v>84</v>
      </c>
      <c r="Z5" s="891"/>
      <c r="AA5" s="892">
        <v>123611</v>
      </c>
      <c r="AB5" s="892">
        <v>124101</v>
      </c>
      <c r="AC5" s="892">
        <v>124567</v>
      </c>
      <c r="AD5" s="892">
        <v>124938</v>
      </c>
      <c r="AE5" s="892">
        <v>125265</v>
      </c>
      <c r="AF5" s="892">
        <v>125570</v>
      </c>
      <c r="AG5" s="892">
        <v>125859</v>
      </c>
      <c r="AH5" s="892">
        <v>126157</v>
      </c>
      <c r="AI5" s="892">
        <v>126472</v>
      </c>
      <c r="AJ5" s="892">
        <v>126667</v>
      </c>
      <c r="AK5" s="892">
        <v>126926</v>
      </c>
      <c r="AL5" s="892">
        <v>127316</v>
      </c>
      <c r="AM5" s="892">
        <v>127486</v>
      </c>
      <c r="AN5" s="892">
        <v>127694</v>
      </c>
      <c r="AO5" s="892">
        <v>127787</v>
      </c>
      <c r="AP5" s="892">
        <v>127768</v>
      </c>
      <c r="AQ5" s="892">
        <v>127901</v>
      </c>
      <c r="AR5" s="892">
        <v>128033</v>
      </c>
      <c r="AS5" s="892">
        <v>128084</v>
      </c>
      <c r="AT5" s="892">
        <v>128032</v>
      </c>
      <c r="AU5" s="892">
        <v>128057</v>
      </c>
      <c r="AV5" s="892">
        <v>127799</v>
      </c>
      <c r="AW5" s="892">
        <v>127515</v>
      </c>
    </row>
    <row r="6" spans="1:61">
      <c r="Y6" s="288" t="s">
        <v>480</v>
      </c>
    </row>
    <row r="7" spans="1:61">
      <c r="AM7" s="290"/>
      <c r="BI7" s="288" t="s">
        <v>77</v>
      </c>
    </row>
    <row r="8" spans="1:61" ht="16.2">
      <c r="Y8" s="288" t="s">
        <v>415</v>
      </c>
    </row>
    <row r="9" spans="1:61">
      <c r="Y9" s="347" t="s">
        <v>85</v>
      </c>
      <c r="Z9" s="348"/>
      <c r="AA9" s="349">
        <v>1990</v>
      </c>
      <c r="AB9" s="349">
        <v>1991</v>
      </c>
      <c r="AC9" s="349">
        <v>1992</v>
      </c>
      <c r="AD9" s="349">
        <v>1993</v>
      </c>
      <c r="AE9" s="349">
        <v>1994</v>
      </c>
      <c r="AF9" s="349">
        <v>1995</v>
      </c>
      <c r="AG9" s="349">
        <v>1996</v>
      </c>
      <c r="AH9" s="349">
        <v>1997</v>
      </c>
      <c r="AI9" s="349">
        <v>1998</v>
      </c>
      <c r="AJ9" s="349">
        <v>1999</v>
      </c>
      <c r="AK9" s="349">
        <v>2000</v>
      </c>
      <c r="AL9" s="349">
        <v>2001</v>
      </c>
      <c r="AM9" s="349">
        <v>2002</v>
      </c>
      <c r="AN9" s="349">
        <v>2003</v>
      </c>
      <c r="AO9" s="349">
        <v>2004</v>
      </c>
      <c r="AP9" s="349">
        <v>2005</v>
      </c>
      <c r="AQ9" s="349">
        <v>2006</v>
      </c>
      <c r="AR9" s="349">
        <v>2007</v>
      </c>
      <c r="AS9" s="349">
        <v>2008</v>
      </c>
      <c r="AT9" s="349">
        <v>2009</v>
      </c>
      <c r="AU9" s="349">
        <v>2010</v>
      </c>
      <c r="AV9" s="349">
        <v>2011</v>
      </c>
      <c r="AW9" s="349">
        <v>2012</v>
      </c>
    </row>
    <row r="10" spans="1:61" s="869" customFormat="1" ht="15" customHeight="1">
      <c r="Y10" s="870" t="s">
        <v>87</v>
      </c>
      <c r="Z10" s="871"/>
      <c r="AA10" s="872">
        <f t="shared" ref="AA10:AQ10" si="0">SUM(AA11:AA20)</f>
        <v>1605.8424917085792</v>
      </c>
      <c r="AB10" s="872">
        <f t="shared" si="0"/>
        <v>1630.5077312989765</v>
      </c>
      <c r="AC10" s="872">
        <f t="shared" si="0"/>
        <v>1705.8063077244676</v>
      </c>
      <c r="AD10" s="872">
        <f t="shared" si="0"/>
        <v>1741.9014834729317</v>
      </c>
      <c r="AE10" s="872">
        <f t="shared" si="0"/>
        <v>1866.2864209959487</v>
      </c>
      <c r="AF10" s="872">
        <f t="shared" si="0"/>
        <v>1907.9712436766308</v>
      </c>
      <c r="AG10" s="872">
        <f t="shared" si="0"/>
        <v>1913.6233758881015</v>
      </c>
      <c r="AH10" s="872">
        <f t="shared" si="0"/>
        <v>1859.3364000490221</v>
      </c>
      <c r="AI10" s="872">
        <f t="shared" si="0"/>
        <v>1858.5189130384638</v>
      </c>
      <c r="AJ10" s="872">
        <f t="shared" si="0"/>
        <v>1920.6285561400543</v>
      </c>
      <c r="AK10" s="872">
        <f t="shared" si="0"/>
        <v>1952.5818336623349</v>
      </c>
      <c r="AL10" s="872">
        <f t="shared" si="0"/>
        <v>1945.1303901933286</v>
      </c>
      <c r="AM10" s="872">
        <f t="shared" si="0"/>
        <v>2058.238059650429</v>
      </c>
      <c r="AN10" s="872">
        <f t="shared" si="0"/>
        <v>2071.6990777544929</v>
      </c>
      <c r="AO10" s="872">
        <f t="shared" si="0"/>
        <v>2081.0862601245854</v>
      </c>
      <c r="AP10" s="872">
        <f t="shared" si="0"/>
        <v>2103.574529030057</v>
      </c>
      <c r="AQ10" s="872">
        <f t="shared" si="0"/>
        <v>2057.6270068272138</v>
      </c>
      <c r="AR10" s="872">
        <f t="shared" ref="AR10:AW10" si="1">SUM(AR11:AR20)</f>
        <v>2120.8177749582696</v>
      </c>
      <c r="AS10" s="872">
        <f t="shared" si="1"/>
        <v>2051.6147914780217</v>
      </c>
      <c r="AT10" s="872">
        <f t="shared" si="1"/>
        <v>1986.1397583346059</v>
      </c>
      <c r="AU10" s="872">
        <f t="shared" si="1"/>
        <v>1992.4860270976487</v>
      </c>
      <c r="AV10" s="872">
        <f t="shared" si="1"/>
        <v>2138.4568647914525</v>
      </c>
      <c r="AW10" s="872">
        <f t="shared" si="1"/>
        <v>2240.7162609827801</v>
      </c>
    </row>
    <row r="11" spans="1:61" s="869" customFormat="1" ht="15" customHeight="1">
      <c r="Y11" s="873"/>
      <c r="Z11" s="874" t="s">
        <v>88</v>
      </c>
      <c r="AA11" s="875">
        <v>2.5094841602840035</v>
      </c>
      <c r="AB11" s="875">
        <v>2.2192863354646981</v>
      </c>
      <c r="AC11" s="875">
        <v>2.961854138992666</v>
      </c>
      <c r="AD11" s="875">
        <v>2.4606126931457561</v>
      </c>
      <c r="AE11" s="875">
        <v>1.7966329280478188</v>
      </c>
      <c r="AF11" s="875">
        <v>1.4040763602188022</v>
      </c>
      <c r="AG11" s="875">
        <v>2.0215125336654509</v>
      </c>
      <c r="AH11" s="875">
        <v>1.6489152051259979</v>
      </c>
      <c r="AI11" s="875">
        <v>1.0575174794409079</v>
      </c>
      <c r="AJ11" s="875">
        <v>0</v>
      </c>
      <c r="AK11" s="875">
        <v>0</v>
      </c>
      <c r="AL11" s="875">
        <v>0</v>
      </c>
      <c r="AM11" s="875">
        <v>0</v>
      </c>
      <c r="AN11" s="875">
        <v>0</v>
      </c>
      <c r="AO11" s="875">
        <v>0</v>
      </c>
      <c r="AP11" s="875">
        <v>0</v>
      </c>
      <c r="AQ11" s="875">
        <v>0</v>
      </c>
      <c r="AR11" s="875">
        <v>0</v>
      </c>
      <c r="AS11" s="875">
        <v>0</v>
      </c>
      <c r="AT11" s="875">
        <v>0</v>
      </c>
      <c r="AU11" s="875">
        <v>0</v>
      </c>
      <c r="AV11" s="875">
        <v>0</v>
      </c>
      <c r="AW11" s="875">
        <v>0</v>
      </c>
    </row>
    <row r="12" spans="1:61" s="869" customFormat="1" ht="15" customHeight="1">
      <c r="Y12" s="873"/>
      <c r="Z12" s="876" t="s">
        <v>89</v>
      </c>
      <c r="AA12" s="875">
        <v>207.68336374375974</v>
      </c>
      <c r="AB12" s="875">
        <v>202.12507465761118</v>
      </c>
      <c r="AC12" s="875">
        <v>219.88729753418914</v>
      </c>
      <c r="AD12" s="875">
        <v>236.8894824658102</v>
      </c>
      <c r="AE12" s="875">
        <v>221.07262819336998</v>
      </c>
      <c r="AF12" s="875">
        <v>245.08410882693158</v>
      </c>
      <c r="AG12" s="875">
        <v>238.08152029214412</v>
      </c>
      <c r="AH12" s="875">
        <v>234.06020065483162</v>
      </c>
      <c r="AI12" s="875">
        <v>228.20654477559802</v>
      </c>
      <c r="AJ12" s="875">
        <v>240.55984747392705</v>
      </c>
      <c r="AK12" s="875">
        <v>255.65898686228837</v>
      </c>
      <c r="AL12" s="875">
        <v>235.95923616675287</v>
      </c>
      <c r="AM12" s="875">
        <v>250.2895900643546</v>
      </c>
      <c r="AN12" s="875">
        <v>220.53264464405478</v>
      </c>
      <c r="AO12" s="875">
        <v>230.27050275689115</v>
      </c>
      <c r="AP12" s="875">
        <v>249.58232450002282</v>
      </c>
      <c r="AQ12" s="875">
        <v>221.33454572207114</v>
      </c>
      <c r="AR12" s="875">
        <v>210.69557858680338</v>
      </c>
      <c r="AS12" s="875">
        <v>194.40519726303728</v>
      </c>
      <c r="AT12" s="875">
        <v>189.99803443458214</v>
      </c>
      <c r="AU12" s="875">
        <v>205.61299035500696</v>
      </c>
      <c r="AV12" s="875">
        <v>198.90944181321868</v>
      </c>
      <c r="AW12" s="875">
        <v>190.54930636812199</v>
      </c>
    </row>
    <row r="13" spans="1:61" s="869" customFormat="1" ht="15" customHeight="1">
      <c r="Y13" s="873"/>
      <c r="Z13" s="876" t="s">
        <v>41</v>
      </c>
      <c r="AA13" s="875">
        <v>104.60449274424617</v>
      </c>
      <c r="AB13" s="875">
        <v>105.89196852533961</v>
      </c>
      <c r="AC13" s="875">
        <v>107.197856716026</v>
      </c>
      <c r="AD13" s="875">
        <v>116.29699386582398</v>
      </c>
      <c r="AE13" s="875">
        <v>116.59433212971584</v>
      </c>
      <c r="AF13" s="875">
        <v>117.53350372314189</v>
      </c>
      <c r="AG13" s="875">
        <v>119.27559868057971</v>
      </c>
      <c r="AH13" s="875">
        <v>116.55795940907522</v>
      </c>
      <c r="AI13" s="875">
        <v>119.85862770582112</v>
      </c>
      <c r="AJ13" s="875">
        <v>119.20768622456536</v>
      </c>
      <c r="AK13" s="875">
        <v>119.30392189987413</v>
      </c>
      <c r="AL13" s="875">
        <v>113.90143299357567</v>
      </c>
      <c r="AM13" s="875">
        <v>114.10527841524933</v>
      </c>
      <c r="AN13" s="875">
        <v>119.30202880943251</v>
      </c>
      <c r="AO13" s="875">
        <v>108.36547686507807</v>
      </c>
      <c r="AP13" s="875">
        <v>107.25853345914678</v>
      </c>
      <c r="AQ13" s="875">
        <v>105.63323636869728</v>
      </c>
      <c r="AR13" s="875">
        <v>108.59819135684079</v>
      </c>
      <c r="AS13" s="875">
        <v>100.11220891222433</v>
      </c>
      <c r="AT13" s="875">
        <v>96.282298093904913</v>
      </c>
      <c r="AU13" s="875">
        <v>102.29656674112847</v>
      </c>
      <c r="AV13" s="875">
        <v>92.531226786014869</v>
      </c>
      <c r="AW13" s="875">
        <v>98.300535485581634</v>
      </c>
    </row>
    <row r="14" spans="1:61" s="869" customFormat="1" ht="15" customHeight="1">
      <c r="Y14" s="873"/>
      <c r="Z14" s="877" t="s">
        <v>90</v>
      </c>
      <c r="AA14" s="875">
        <v>143.64320570585329</v>
      </c>
      <c r="AB14" s="875">
        <v>150.52763638311595</v>
      </c>
      <c r="AC14" s="875">
        <v>155.91596619441768</v>
      </c>
      <c r="AD14" s="875">
        <v>164.10415576541945</v>
      </c>
      <c r="AE14" s="875">
        <v>152.99542594865079</v>
      </c>
      <c r="AF14" s="875">
        <v>164.13278972621632</v>
      </c>
      <c r="AG14" s="875">
        <v>165.78987334954735</v>
      </c>
      <c r="AH14" s="875">
        <v>162.81540414732154</v>
      </c>
      <c r="AI14" s="875">
        <v>161.50083438667525</v>
      </c>
      <c r="AJ14" s="875">
        <v>165.45258242671312</v>
      </c>
      <c r="AK14" s="875">
        <v>168.33222572846839</v>
      </c>
      <c r="AL14" s="875">
        <v>165.15804162758201</v>
      </c>
      <c r="AM14" s="875">
        <v>169.8879354749609</v>
      </c>
      <c r="AN14" s="875">
        <v>169.84795431476402</v>
      </c>
      <c r="AO14" s="875">
        <v>164.9263007055163</v>
      </c>
      <c r="AP14" s="875">
        <v>172.10749035862975</v>
      </c>
      <c r="AQ14" s="875">
        <v>169.24462785012844</v>
      </c>
      <c r="AR14" s="875">
        <v>169.56823311084921</v>
      </c>
      <c r="AS14" s="875">
        <v>166.29860334636436</v>
      </c>
      <c r="AT14" s="875">
        <v>165.10330310714255</v>
      </c>
      <c r="AU14" s="875">
        <v>169.01548439204788</v>
      </c>
      <c r="AV14" s="875">
        <v>169.76233720803626</v>
      </c>
      <c r="AW14" s="875">
        <v>168.54162980674138</v>
      </c>
    </row>
    <row r="15" spans="1:61" s="869" customFormat="1" ht="15" customHeight="1">
      <c r="Y15" s="873"/>
      <c r="Z15" s="876" t="s">
        <v>91</v>
      </c>
      <c r="AA15" s="875">
        <v>571.75738397954308</v>
      </c>
      <c r="AB15" s="875">
        <v>580.93966322085498</v>
      </c>
      <c r="AC15" s="875">
        <v>608.32452855237796</v>
      </c>
      <c r="AD15" s="875">
        <v>583.41802712992205</v>
      </c>
      <c r="AE15" s="875">
        <v>664.54466459610762</v>
      </c>
      <c r="AF15" s="875">
        <v>650.64613592042656</v>
      </c>
      <c r="AG15" s="875">
        <v>648.74311206996754</v>
      </c>
      <c r="AH15" s="875">
        <v>628.22244761392153</v>
      </c>
      <c r="AI15" s="875">
        <v>626.82962309762695</v>
      </c>
      <c r="AJ15" s="875">
        <v>673.53142451273106</v>
      </c>
      <c r="AK15" s="875">
        <v>697.31017211864707</v>
      </c>
      <c r="AL15" s="875">
        <v>691.88745961172197</v>
      </c>
      <c r="AM15" s="875">
        <v>762.87693950798177</v>
      </c>
      <c r="AN15" s="875">
        <v>801.66779565503896</v>
      </c>
      <c r="AO15" s="875">
        <v>807.11247838231714</v>
      </c>
      <c r="AP15" s="875">
        <v>834.02485342951775</v>
      </c>
      <c r="AQ15" s="875">
        <v>799.22343215129536</v>
      </c>
      <c r="AR15" s="875">
        <v>914.6722935563497</v>
      </c>
      <c r="AS15" s="875">
        <v>873.88419692847924</v>
      </c>
      <c r="AT15" s="875">
        <v>810.97447044532908</v>
      </c>
      <c r="AU15" s="875">
        <v>865.5119730686589</v>
      </c>
      <c r="AV15" s="875">
        <v>1015.1851097157512</v>
      </c>
      <c r="AW15" s="875">
        <v>1137.9100211868652</v>
      </c>
    </row>
    <row r="16" spans="1:61" s="869" customFormat="1" ht="15" customHeight="1">
      <c r="Y16" s="873"/>
      <c r="Z16" s="876" t="s">
        <v>92</v>
      </c>
      <c r="AA16" s="875">
        <v>0.86227567425336382</v>
      </c>
      <c r="AB16" s="875">
        <v>0.76576277007659621</v>
      </c>
      <c r="AC16" s="875">
        <v>0.77893477601211492</v>
      </c>
      <c r="AD16" s="875">
        <v>0.7364665906062412</v>
      </c>
      <c r="AE16" s="875">
        <v>0.68967363460912701</v>
      </c>
      <c r="AF16" s="875">
        <v>0.65749534460910541</v>
      </c>
      <c r="AG16" s="875">
        <v>0.62652221994353852</v>
      </c>
      <c r="AH16" s="875">
        <v>0.57603669830111059</v>
      </c>
      <c r="AI16" s="875">
        <v>0.56605470482262288</v>
      </c>
      <c r="AJ16" s="875">
        <v>0.57633973381253012</v>
      </c>
      <c r="AK16" s="875">
        <v>0.56752393174794979</v>
      </c>
      <c r="AL16" s="875">
        <v>0.53348239912980167</v>
      </c>
      <c r="AM16" s="875">
        <v>0.55959421887527117</v>
      </c>
      <c r="AN16" s="875">
        <v>0.57096183641630072</v>
      </c>
      <c r="AO16" s="875">
        <v>0.55254823058682889</v>
      </c>
      <c r="AP16" s="875">
        <v>0.5868497832442342</v>
      </c>
      <c r="AQ16" s="875">
        <v>0.55667623022558166</v>
      </c>
      <c r="AR16" s="875">
        <v>0.59603234855909859</v>
      </c>
      <c r="AS16" s="875">
        <v>0.56856646349396045</v>
      </c>
      <c r="AT16" s="875">
        <v>0.52627569361644067</v>
      </c>
      <c r="AU16" s="875">
        <v>0.52355894063168129</v>
      </c>
      <c r="AV16" s="875">
        <v>0.54539908889003053</v>
      </c>
      <c r="AW16" s="875">
        <v>0.54379738863976534</v>
      </c>
    </row>
    <row r="17" spans="25:58" s="869" customFormat="1" ht="15" customHeight="1">
      <c r="Y17" s="873"/>
      <c r="Z17" s="876" t="s">
        <v>93</v>
      </c>
      <c r="AA17" s="875">
        <v>391.99433312596079</v>
      </c>
      <c r="AB17" s="875">
        <v>396.48396841379241</v>
      </c>
      <c r="AC17" s="875">
        <v>412.03130118803574</v>
      </c>
      <c r="AD17" s="875">
        <v>435.40125703284366</v>
      </c>
      <c r="AE17" s="875">
        <v>488.60908588955232</v>
      </c>
      <c r="AF17" s="875">
        <v>502.32423429016603</v>
      </c>
      <c r="AG17" s="875">
        <v>507.57179056540963</v>
      </c>
      <c r="AH17" s="875">
        <v>491.12445587234004</v>
      </c>
      <c r="AI17" s="875">
        <v>501.33862861893482</v>
      </c>
      <c r="AJ17" s="875">
        <v>503.84599869185149</v>
      </c>
      <c r="AK17" s="875">
        <v>503.27655618087431</v>
      </c>
      <c r="AL17" s="875">
        <v>527.29538921759581</v>
      </c>
      <c r="AM17" s="875">
        <v>555.28288566596291</v>
      </c>
      <c r="AN17" s="875">
        <v>561.89320285735278</v>
      </c>
      <c r="AO17" s="875">
        <v>584.04917264903168</v>
      </c>
      <c r="AP17" s="875">
        <v>573.97606871523442</v>
      </c>
      <c r="AQ17" s="875">
        <v>612.66787517755756</v>
      </c>
      <c r="AR17" s="875">
        <v>577.82656928250071</v>
      </c>
      <c r="AS17" s="875">
        <v>581.4231501833807</v>
      </c>
      <c r="AT17" s="875">
        <v>595.30245728801219</v>
      </c>
      <c r="AU17" s="875">
        <v>531.19247967621823</v>
      </c>
      <c r="AV17" s="875">
        <v>532.94054403104417</v>
      </c>
      <c r="AW17" s="875">
        <v>508.93693269811854</v>
      </c>
    </row>
    <row r="18" spans="25:58" s="869" customFormat="1" ht="15" customHeight="1">
      <c r="Y18" s="873"/>
      <c r="Z18" s="876" t="s">
        <v>94</v>
      </c>
      <c r="AA18" s="875">
        <v>44.450565313132827</v>
      </c>
      <c r="AB18" s="875">
        <v>51.260740061327297</v>
      </c>
      <c r="AC18" s="875">
        <v>58.201870661492549</v>
      </c>
      <c r="AD18" s="875">
        <v>67.237841136203443</v>
      </c>
      <c r="AE18" s="875">
        <v>81.747652292599938</v>
      </c>
      <c r="AF18" s="875">
        <v>88.143142288544382</v>
      </c>
      <c r="AG18" s="875">
        <v>90.340815033714932</v>
      </c>
      <c r="AH18" s="875">
        <v>83.17621690166807</v>
      </c>
      <c r="AI18" s="875">
        <v>79.790477414750356</v>
      </c>
      <c r="AJ18" s="875">
        <v>75.563844361036885</v>
      </c>
      <c r="AK18" s="875">
        <v>64.879626661438891</v>
      </c>
      <c r="AL18" s="875">
        <v>64.847908767338481</v>
      </c>
      <c r="AM18" s="875">
        <v>58.302878435925606</v>
      </c>
      <c r="AN18" s="875">
        <v>50.774459524884854</v>
      </c>
      <c r="AO18" s="875">
        <v>48.498712430207846</v>
      </c>
      <c r="AP18" s="875">
        <v>41.192481565384504</v>
      </c>
      <c r="AQ18" s="875">
        <v>35.197120121376891</v>
      </c>
      <c r="AR18" s="875">
        <v>27.496601612780488</v>
      </c>
      <c r="AS18" s="875">
        <v>22.3429001137313</v>
      </c>
      <c r="AT18" s="875">
        <v>19.015098728887686</v>
      </c>
      <c r="AU18" s="875">
        <v>16.168641873722493</v>
      </c>
      <c r="AV18" s="875">
        <v>17.083011262982076</v>
      </c>
      <c r="AW18" s="875">
        <v>15.076708103492892</v>
      </c>
      <c r="BF18" s="878"/>
    </row>
    <row r="19" spans="25:58" s="869" customFormat="1" ht="15" customHeight="1">
      <c r="Y19" s="873"/>
      <c r="Z19" s="877" t="s">
        <v>95</v>
      </c>
      <c r="AA19" s="875">
        <v>75.290112040389303</v>
      </c>
      <c r="AB19" s="875">
        <v>77.026246368051318</v>
      </c>
      <c r="AC19" s="875">
        <v>77.729352372161983</v>
      </c>
      <c r="AD19" s="875">
        <v>77.320959072632405</v>
      </c>
      <c r="AE19" s="875">
        <v>79.082125242596547</v>
      </c>
      <c r="AF19" s="875">
        <v>81.113800847699949</v>
      </c>
      <c r="AG19" s="875">
        <v>83.237536416868309</v>
      </c>
      <c r="AH19" s="875">
        <v>84.327030370269625</v>
      </c>
      <c r="AI19" s="875">
        <v>83.419755952893453</v>
      </c>
      <c r="AJ19" s="875">
        <v>84.734953605340962</v>
      </c>
      <c r="AK19" s="875">
        <v>87.402275114192818</v>
      </c>
      <c r="AL19" s="875">
        <v>90.383870689202055</v>
      </c>
      <c r="AM19" s="875">
        <v>91.79402679384124</v>
      </c>
      <c r="AN19" s="875">
        <v>93.051859344621207</v>
      </c>
      <c r="AO19" s="875">
        <v>86.40505385879365</v>
      </c>
      <c r="AP19" s="875">
        <v>77.52683339346126</v>
      </c>
      <c r="AQ19" s="875">
        <v>68.824800341682803</v>
      </c>
      <c r="AR19" s="875">
        <v>65.848183980899961</v>
      </c>
      <c r="AS19" s="875">
        <v>70.595862024883274</v>
      </c>
      <c r="AT19" s="875">
        <v>66.463544232850325</v>
      </c>
      <c r="AU19" s="875">
        <v>61.400126498375272</v>
      </c>
      <c r="AV19" s="875">
        <v>66.454388917030187</v>
      </c>
      <c r="AW19" s="875">
        <v>70.319593062176835</v>
      </c>
    </row>
    <row r="20" spans="25:58" s="869" customFormat="1" ht="15" customHeight="1">
      <c r="Y20" s="879"/>
      <c r="Z20" s="880" t="s">
        <v>96</v>
      </c>
      <c r="AA20" s="875">
        <v>63.04727522115698</v>
      </c>
      <c r="AB20" s="875">
        <v>63.26738456334261</v>
      </c>
      <c r="AC20" s="875">
        <v>62.777345590761591</v>
      </c>
      <c r="AD20" s="875">
        <v>58.035687720524479</v>
      </c>
      <c r="AE20" s="875">
        <v>59.154200140698961</v>
      </c>
      <c r="AF20" s="875">
        <v>56.931956348676408</v>
      </c>
      <c r="AG20" s="875">
        <v>57.935094726260694</v>
      </c>
      <c r="AH20" s="875">
        <v>56.827733176167527</v>
      </c>
      <c r="AI20" s="875">
        <v>55.950848901900386</v>
      </c>
      <c r="AJ20" s="875">
        <v>57.155879110075936</v>
      </c>
      <c r="AK20" s="875">
        <v>55.850545164802867</v>
      </c>
      <c r="AL20" s="875">
        <v>55.163568720430078</v>
      </c>
      <c r="AM20" s="875">
        <v>55.138931073277639</v>
      </c>
      <c r="AN20" s="875">
        <v>54.058170767927741</v>
      </c>
      <c r="AO20" s="875">
        <v>50.906014246162911</v>
      </c>
      <c r="AP20" s="875">
        <v>47.319093825415578</v>
      </c>
      <c r="AQ20" s="875">
        <v>44.94469286417911</v>
      </c>
      <c r="AR20" s="875">
        <v>45.516091122686113</v>
      </c>
      <c r="AS20" s="875">
        <v>41.984106242427472</v>
      </c>
      <c r="AT20" s="875">
        <v>42.474276310280139</v>
      </c>
      <c r="AU20" s="875">
        <v>40.764205551858758</v>
      </c>
      <c r="AV20" s="875">
        <v>45.045405968484715</v>
      </c>
      <c r="AW20" s="875">
        <v>50.537736883042015</v>
      </c>
    </row>
    <row r="22" spans="25:58">
      <c r="Y22" s="288" t="s">
        <v>409</v>
      </c>
    </row>
    <row r="23" spans="25:58">
      <c r="Y23" s="347" t="s">
        <v>85</v>
      </c>
      <c r="Z23" s="348"/>
      <c r="AA23" s="349">
        <v>1990</v>
      </c>
      <c r="AB23" s="349">
        <v>1991</v>
      </c>
      <c r="AC23" s="349">
        <v>1992</v>
      </c>
      <c r="AD23" s="349">
        <v>1993</v>
      </c>
      <c r="AE23" s="349">
        <v>1994</v>
      </c>
      <c r="AF23" s="349">
        <v>1995</v>
      </c>
      <c r="AG23" s="349">
        <v>1996</v>
      </c>
      <c r="AH23" s="349">
        <v>1997</v>
      </c>
      <c r="AI23" s="349">
        <v>1998</v>
      </c>
      <c r="AJ23" s="349">
        <v>1999</v>
      </c>
      <c r="AK23" s="349">
        <v>2000</v>
      </c>
      <c r="AL23" s="349">
        <v>2001</v>
      </c>
      <c r="AM23" s="349">
        <v>2002</v>
      </c>
      <c r="AN23" s="349">
        <v>2003</v>
      </c>
      <c r="AO23" s="349">
        <v>2004</v>
      </c>
      <c r="AP23" s="349">
        <v>2005</v>
      </c>
      <c r="AQ23" s="349">
        <v>2006</v>
      </c>
      <c r="AR23" s="349">
        <v>2007</v>
      </c>
      <c r="AS23" s="349">
        <v>2008</v>
      </c>
      <c r="AT23" s="349">
        <v>2009</v>
      </c>
      <c r="AU23" s="349">
        <v>2010</v>
      </c>
      <c r="AV23" s="349">
        <v>2011</v>
      </c>
      <c r="AW23" s="349">
        <v>2012</v>
      </c>
    </row>
    <row r="24" spans="25:58" s="869" customFormat="1" ht="15" customHeight="1">
      <c r="Y24" s="870" t="s">
        <v>87</v>
      </c>
      <c r="Z24" s="881"/>
      <c r="AA24" s="882">
        <f t="shared" ref="AA24:AQ24" si="2">SUM(AA25:AA34)</f>
        <v>1</v>
      </c>
      <c r="AB24" s="882">
        <f t="shared" si="2"/>
        <v>1</v>
      </c>
      <c r="AC24" s="882">
        <f t="shared" si="2"/>
        <v>0.99999999999999978</v>
      </c>
      <c r="AD24" s="882">
        <f t="shared" si="2"/>
        <v>1</v>
      </c>
      <c r="AE24" s="882">
        <f t="shared" si="2"/>
        <v>1.0000000000000002</v>
      </c>
      <c r="AF24" s="882">
        <f t="shared" si="2"/>
        <v>0.99999999999999989</v>
      </c>
      <c r="AG24" s="882">
        <f t="shared" si="2"/>
        <v>0.99999999999999989</v>
      </c>
      <c r="AH24" s="882">
        <f t="shared" si="2"/>
        <v>1</v>
      </c>
      <c r="AI24" s="882">
        <f t="shared" si="2"/>
        <v>1.0000000000000002</v>
      </c>
      <c r="AJ24" s="882">
        <f t="shared" si="2"/>
        <v>1</v>
      </c>
      <c r="AK24" s="882">
        <f t="shared" si="2"/>
        <v>1</v>
      </c>
      <c r="AL24" s="882">
        <f t="shared" si="2"/>
        <v>1</v>
      </c>
      <c r="AM24" s="882">
        <f t="shared" si="2"/>
        <v>1.0000000000000002</v>
      </c>
      <c r="AN24" s="882">
        <f t="shared" si="2"/>
        <v>1</v>
      </c>
      <c r="AO24" s="882">
        <f t="shared" si="2"/>
        <v>1</v>
      </c>
      <c r="AP24" s="882">
        <f t="shared" si="2"/>
        <v>0.99999999999999989</v>
      </c>
      <c r="AQ24" s="882">
        <f t="shared" si="2"/>
        <v>1.0000000000000002</v>
      </c>
      <c r="AR24" s="882">
        <f t="shared" ref="AR24:AW24" si="3">SUM(AR25:AR34)</f>
        <v>1</v>
      </c>
      <c r="AS24" s="882">
        <f t="shared" si="3"/>
        <v>1</v>
      </c>
      <c r="AT24" s="882">
        <f t="shared" si="3"/>
        <v>0.99999999999999978</v>
      </c>
      <c r="AU24" s="882">
        <f t="shared" si="3"/>
        <v>1.0000000000000002</v>
      </c>
      <c r="AV24" s="882">
        <f t="shared" si="3"/>
        <v>0.99999999999999978</v>
      </c>
      <c r="AW24" s="882">
        <f t="shared" si="3"/>
        <v>1</v>
      </c>
    </row>
    <row r="25" spans="25:58" s="869" customFormat="1" ht="15" customHeight="1">
      <c r="Y25" s="873"/>
      <c r="Z25" s="883" t="s">
        <v>88</v>
      </c>
      <c r="AA25" s="884">
        <f t="shared" ref="AA25:AQ34" si="4">+AA11/AA$10</f>
        <v>1.5627212340196394E-3</v>
      </c>
      <c r="AB25" s="884">
        <f t="shared" si="4"/>
        <v>1.3611013875393645E-3</v>
      </c>
      <c r="AC25" s="884">
        <f t="shared" si="4"/>
        <v>1.7363367256765256E-3</v>
      </c>
      <c r="AD25" s="884">
        <f t="shared" si="4"/>
        <v>1.4126015256843846E-3</v>
      </c>
      <c r="AE25" s="884">
        <f t="shared" si="4"/>
        <v>9.6267802617834022E-4</v>
      </c>
      <c r="AF25" s="884">
        <f t="shared" si="4"/>
        <v>7.3590016876416285E-4</v>
      </c>
      <c r="AG25" s="884">
        <f t="shared" si="4"/>
        <v>1.056379514974977E-3</v>
      </c>
      <c r="AH25" s="884">
        <f t="shared" si="4"/>
        <v>8.8682994915956226E-4</v>
      </c>
      <c r="AI25" s="884">
        <f t="shared" si="4"/>
        <v>5.6901087851292777E-4</v>
      </c>
      <c r="AJ25" s="884">
        <f t="shared" si="4"/>
        <v>0</v>
      </c>
      <c r="AK25" s="884">
        <f t="shared" si="4"/>
        <v>0</v>
      </c>
      <c r="AL25" s="884">
        <f t="shared" si="4"/>
        <v>0</v>
      </c>
      <c r="AM25" s="884">
        <f t="shared" si="4"/>
        <v>0</v>
      </c>
      <c r="AN25" s="884">
        <f t="shared" si="4"/>
        <v>0</v>
      </c>
      <c r="AO25" s="884">
        <f t="shared" si="4"/>
        <v>0</v>
      </c>
      <c r="AP25" s="884">
        <f t="shared" si="4"/>
        <v>0</v>
      </c>
      <c r="AQ25" s="884">
        <f t="shared" si="4"/>
        <v>0</v>
      </c>
      <c r="AR25" s="884">
        <f t="shared" ref="AR25:AW25" si="5">+AR11/AR$10</f>
        <v>0</v>
      </c>
      <c r="AS25" s="884">
        <f t="shared" si="5"/>
        <v>0</v>
      </c>
      <c r="AT25" s="884">
        <f t="shared" si="5"/>
        <v>0</v>
      </c>
      <c r="AU25" s="884">
        <f t="shared" si="5"/>
        <v>0</v>
      </c>
      <c r="AV25" s="884">
        <f t="shared" si="5"/>
        <v>0</v>
      </c>
      <c r="AW25" s="884">
        <f t="shared" si="5"/>
        <v>0</v>
      </c>
    </row>
    <row r="26" spans="25:58" s="869" customFormat="1" ht="15" customHeight="1">
      <c r="Y26" s="873"/>
      <c r="Z26" s="885" t="s">
        <v>89</v>
      </c>
      <c r="AA26" s="884">
        <f t="shared" si="4"/>
        <v>0.12932984699065314</v>
      </c>
      <c r="AB26" s="884">
        <f t="shared" si="4"/>
        <v>0.12396449938730693</v>
      </c>
      <c r="AC26" s="884">
        <f t="shared" si="4"/>
        <v>0.12890519664422925</v>
      </c>
      <c r="AD26" s="884">
        <f t="shared" si="4"/>
        <v>0.13599476475185593</v>
      </c>
      <c r="AE26" s="884">
        <f t="shared" si="4"/>
        <v>0.11845589492924349</v>
      </c>
      <c r="AF26" s="884">
        <f t="shared" si="4"/>
        <v>0.12845272675842762</v>
      </c>
      <c r="AG26" s="884">
        <f t="shared" si="4"/>
        <v>0.12441399038703312</v>
      </c>
      <c r="AH26" s="884">
        <f t="shared" si="4"/>
        <v>0.12588372961915903</v>
      </c>
      <c r="AI26" s="884">
        <f t="shared" si="4"/>
        <v>0.12278946594226833</v>
      </c>
      <c r="AJ26" s="884">
        <f t="shared" si="4"/>
        <v>0.12525058356801042</v>
      </c>
      <c r="AK26" s="884">
        <f t="shared" si="4"/>
        <v>0.1309338141197211</v>
      </c>
      <c r="AL26" s="884">
        <f t="shared" si="4"/>
        <v>0.1213076703527832</v>
      </c>
      <c r="AM26" s="884">
        <f t="shared" si="4"/>
        <v>0.12160381006017533</v>
      </c>
      <c r="AN26" s="884">
        <f t="shared" si="4"/>
        <v>0.10645013410108253</v>
      </c>
      <c r="AO26" s="884">
        <f t="shared" si="4"/>
        <v>0.11064918699867149</v>
      </c>
      <c r="AP26" s="884">
        <f t="shared" si="4"/>
        <v>0.11864677055920782</v>
      </c>
      <c r="AQ26" s="884">
        <f t="shared" si="4"/>
        <v>0.10756786579281975</v>
      </c>
      <c r="AR26" s="884">
        <f t="shared" ref="AR26:AS34" si="6">+AR12/AR$10</f>
        <v>9.9346384717540925E-2</v>
      </c>
      <c r="AS26" s="884">
        <f t="shared" si="6"/>
        <v>9.4757163026195634E-2</v>
      </c>
      <c r="AT26" s="884">
        <f t="shared" ref="AT26:AU34" si="7">+AT12/AT$10</f>
        <v>9.5661966202165452E-2</v>
      </c>
      <c r="AU26" s="884">
        <f t="shared" si="7"/>
        <v>0.10319419436758247</v>
      </c>
      <c r="AV26" s="884">
        <f t="shared" ref="AV26:AW34" si="8">+AV12/AV$10</f>
        <v>9.3015409891195916E-2</v>
      </c>
      <c r="AW26" s="884">
        <f t="shared" si="8"/>
        <v>8.5039462463911822E-2</v>
      </c>
    </row>
    <row r="27" spans="25:58" s="869" customFormat="1" ht="15" customHeight="1">
      <c r="Y27" s="873"/>
      <c r="Z27" s="885" t="s">
        <v>41</v>
      </c>
      <c r="AA27" s="884">
        <f t="shared" si="4"/>
        <v>6.5139945719676046E-2</v>
      </c>
      <c r="AB27" s="884">
        <f t="shared" si="4"/>
        <v>6.4944168305769795E-2</v>
      </c>
      <c r="AC27" s="884">
        <f t="shared" si="4"/>
        <v>6.2842924328863056E-2</v>
      </c>
      <c r="AD27" s="884">
        <f t="shared" si="4"/>
        <v>6.6764392228403066E-2</v>
      </c>
      <c r="AE27" s="884">
        <f t="shared" si="4"/>
        <v>6.247397549380173E-2</v>
      </c>
      <c r="AF27" s="884">
        <f t="shared" si="4"/>
        <v>6.1601297248409605E-2</v>
      </c>
      <c r="AG27" s="884">
        <f t="shared" si="4"/>
        <v>6.232971450049548E-2</v>
      </c>
      <c r="AH27" s="884">
        <f t="shared" si="4"/>
        <v>6.2687935010578039E-2</v>
      </c>
      <c r="AI27" s="884">
        <f t="shared" si="4"/>
        <v>6.4491475908558873E-2</v>
      </c>
      <c r="AJ27" s="884">
        <f t="shared" si="4"/>
        <v>6.2067017510215865E-2</v>
      </c>
      <c r="AK27" s="884">
        <f t="shared" si="4"/>
        <v>6.1100600160815421E-2</v>
      </c>
      <c r="AL27" s="884">
        <f t="shared" si="4"/>
        <v>5.855722247095984E-2</v>
      </c>
      <c r="AM27" s="884">
        <f t="shared" si="4"/>
        <v>5.5438328856200904E-2</v>
      </c>
      <c r="AN27" s="884">
        <f t="shared" si="4"/>
        <v>5.7586562686866447E-2</v>
      </c>
      <c r="AO27" s="884">
        <f t="shared" si="4"/>
        <v>5.207159306245706E-2</v>
      </c>
      <c r="AP27" s="884">
        <f t="shared" si="4"/>
        <v>5.09887013647208E-2</v>
      </c>
      <c r="AQ27" s="884">
        <f t="shared" si="4"/>
        <v>5.1337407614794044E-2</v>
      </c>
      <c r="AR27" s="884">
        <f t="shared" si="6"/>
        <v>5.1205809683001938E-2</v>
      </c>
      <c r="AS27" s="884">
        <f t="shared" si="6"/>
        <v>4.8796786476715551E-2</v>
      </c>
      <c r="AT27" s="884">
        <f t="shared" si="7"/>
        <v>4.8477101215998207E-2</v>
      </c>
      <c r="AU27" s="884">
        <f t="shared" si="7"/>
        <v>5.1341171456112333E-2</v>
      </c>
      <c r="AV27" s="884">
        <f t="shared" si="8"/>
        <v>4.3270092705395176E-2</v>
      </c>
      <c r="AW27" s="884">
        <f t="shared" si="8"/>
        <v>4.3870139739364829E-2</v>
      </c>
    </row>
    <row r="28" spans="25:58" s="869" customFormat="1" ht="15" customHeight="1">
      <c r="Y28" s="873"/>
      <c r="Z28" s="886" t="s">
        <v>90</v>
      </c>
      <c r="AA28" s="884">
        <f t="shared" si="4"/>
        <v>8.9450370411496741E-2</v>
      </c>
      <c r="AB28" s="884">
        <f t="shared" si="4"/>
        <v>9.2319486435795739E-2</v>
      </c>
      <c r="AC28" s="884">
        <f t="shared" si="4"/>
        <v>9.1403089253672867E-2</v>
      </c>
      <c r="AD28" s="884">
        <f t="shared" si="4"/>
        <v>9.4209780129606027E-2</v>
      </c>
      <c r="AE28" s="884">
        <f t="shared" si="4"/>
        <v>8.1978534606174963E-2</v>
      </c>
      <c r="AF28" s="884">
        <f t="shared" si="4"/>
        <v>8.6024771217167298E-2</v>
      </c>
      <c r="AG28" s="884">
        <f t="shared" si="4"/>
        <v>8.663662632810662E-2</v>
      </c>
      <c r="AH28" s="884">
        <f t="shared" si="4"/>
        <v>8.7566404951265872E-2</v>
      </c>
      <c r="AI28" s="884">
        <f t="shared" si="4"/>
        <v>8.6897600693575966E-2</v>
      </c>
      <c r="AJ28" s="884">
        <f t="shared" si="4"/>
        <v>8.6145018461679129E-2</v>
      </c>
      <c r="AK28" s="884">
        <f t="shared" si="4"/>
        <v>8.6210074695173319E-2</v>
      </c>
      <c r="AL28" s="884">
        <f t="shared" si="4"/>
        <v>8.4908468069930659E-2</v>
      </c>
      <c r="AM28" s="884">
        <f t="shared" si="4"/>
        <v>8.2540469348727649E-2</v>
      </c>
      <c r="AN28" s="884">
        <f t="shared" si="4"/>
        <v>8.198485780997769E-2</v>
      </c>
      <c r="AO28" s="884">
        <f t="shared" si="4"/>
        <v>7.9250103114727646E-2</v>
      </c>
      <c r="AP28" s="884">
        <f t="shared" si="4"/>
        <v>8.1816682976280031E-2</v>
      </c>
      <c r="AQ28" s="884">
        <f t="shared" si="4"/>
        <v>8.2252335962044704E-2</v>
      </c>
      <c r="AR28" s="884">
        <f t="shared" si="6"/>
        <v>7.995417386304475E-2</v>
      </c>
      <c r="AS28" s="884">
        <f t="shared" si="6"/>
        <v>8.1057420738597688E-2</v>
      </c>
      <c r="AT28" s="884">
        <f t="shared" si="7"/>
        <v>8.3127736814242612E-2</v>
      </c>
      <c r="AU28" s="884">
        <f t="shared" si="7"/>
        <v>8.4826433959109868E-2</v>
      </c>
      <c r="AV28" s="884">
        <f t="shared" si="8"/>
        <v>7.9385439100073632E-2</v>
      </c>
      <c r="AW28" s="884">
        <f t="shared" si="8"/>
        <v>7.5217747441534102E-2</v>
      </c>
    </row>
    <row r="29" spans="25:58" s="869" customFormat="1" ht="15" customHeight="1">
      <c r="Y29" s="873"/>
      <c r="Z29" s="885" t="s">
        <v>91</v>
      </c>
      <c r="AA29" s="884">
        <f t="shared" si="4"/>
        <v>0.35604823445119232</v>
      </c>
      <c r="AB29" s="884">
        <f t="shared" si="4"/>
        <v>0.35629371886390127</v>
      </c>
      <c r="AC29" s="884">
        <f t="shared" si="4"/>
        <v>0.35661993146448034</v>
      </c>
      <c r="AD29" s="884">
        <f t="shared" si="4"/>
        <v>0.33493170116987736</v>
      </c>
      <c r="AE29" s="884">
        <f t="shared" si="4"/>
        <v>0.35607860461282875</v>
      </c>
      <c r="AF29" s="884">
        <f t="shared" si="4"/>
        <v>0.3410146447839757</v>
      </c>
      <c r="AG29" s="884">
        <f t="shared" si="4"/>
        <v>0.33901295325099678</v>
      </c>
      <c r="AH29" s="884">
        <f t="shared" si="4"/>
        <v>0.33787454900434272</v>
      </c>
      <c r="AI29" s="884">
        <f t="shared" si="4"/>
        <v>0.33727373915869002</v>
      </c>
      <c r="AJ29" s="884">
        <f t="shared" si="4"/>
        <v>0.35068281285286501</v>
      </c>
      <c r="AK29" s="884">
        <f t="shared" si="4"/>
        <v>0.35712212420349432</v>
      </c>
      <c r="AL29" s="884">
        <f t="shared" si="4"/>
        <v>0.35570235450537302</v>
      </c>
      <c r="AM29" s="884">
        <f t="shared" si="4"/>
        <v>0.37064562863906458</v>
      </c>
      <c r="AN29" s="884">
        <f t="shared" si="4"/>
        <v>0.38696150626468578</v>
      </c>
      <c r="AO29" s="884">
        <f t="shared" si="4"/>
        <v>0.38783230366145366</v>
      </c>
      <c r="AP29" s="884">
        <f t="shared" si="4"/>
        <v>0.39647982133253939</v>
      </c>
      <c r="AQ29" s="884">
        <f t="shared" si="4"/>
        <v>0.38841997577766485</v>
      </c>
      <c r="AR29" s="884">
        <f t="shared" si="6"/>
        <v>0.43128283078179469</v>
      </c>
      <c r="AS29" s="884">
        <f t="shared" si="6"/>
        <v>0.42594945238180737</v>
      </c>
      <c r="AT29" s="884">
        <f t="shared" si="7"/>
        <v>0.40831692082199578</v>
      </c>
      <c r="AU29" s="884">
        <f t="shared" si="7"/>
        <v>0.43438797627575104</v>
      </c>
      <c r="AV29" s="884">
        <f t="shared" si="8"/>
        <v>0.4747278873987269</v>
      </c>
      <c r="AW29" s="884">
        <f t="shared" si="8"/>
        <v>0.50783316076252194</v>
      </c>
    </row>
    <row r="30" spans="25:58" s="869" customFormat="1" ht="15" customHeight="1">
      <c r="Y30" s="873"/>
      <c r="Z30" s="885" t="s">
        <v>92</v>
      </c>
      <c r="AA30" s="884">
        <f t="shared" si="4"/>
        <v>5.369615505291073E-4</v>
      </c>
      <c r="AB30" s="884">
        <f t="shared" si="4"/>
        <v>4.696468194398171E-4</v>
      </c>
      <c r="AC30" s="884">
        <f t="shared" si="4"/>
        <v>4.5663729374480265E-4</v>
      </c>
      <c r="AD30" s="884">
        <f t="shared" si="4"/>
        <v>4.2279462851016372E-4</v>
      </c>
      <c r="AE30" s="884">
        <f t="shared" si="4"/>
        <v>3.6954329563255398E-4</v>
      </c>
      <c r="AF30" s="884">
        <f t="shared" si="4"/>
        <v>3.4460443090437889E-4</v>
      </c>
      <c r="AG30" s="884">
        <f t="shared" si="4"/>
        <v>3.2740100682182208E-4</v>
      </c>
      <c r="AH30" s="884">
        <f t="shared" si="4"/>
        <v>3.098076810016322E-4</v>
      </c>
      <c r="AI30" s="884">
        <f t="shared" si="4"/>
        <v>3.0457301287140998E-4</v>
      </c>
      <c r="AJ30" s="884">
        <f t="shared" si="4"/>
        <v>3.000787070305867E-4</v>
      </c>
      <c r="AK30" s="884">
        <f t="shared" si="4"/>
        <v>2.9065308401619248E-4</v>
      </c>
      <c r="AL30" s="884">
        <f t="shared" si="4"/>
        <v>2.7426562343554678E-4</v>
      </c>
      <c r="AM30" s="884">
        <f t="shared" si="4"/>
        <v>2.7188022116854285E-4</v>
      </c>
      <c r="AN30" s="884">
        <f t="shared" si="4"/>
        <v>2.756007581154905E-4</v>
      </c>
      <c r="AO30" s="884">
        <f t="shared" si="4"/>
        <v>2.6550952796822094E-4</v>
      </c>
      <c r="AP30" s="884">
        <f t="shared" si="4"/>
        <v>2.7897741446547482E-4</v>
      </c>
      <c r="AQ30" s="884">
        <f t="shared" si="4"/>
        <v>2.7054282840307202E-4</v>
      </c>
      <c r="AR30" s="884">
        <f t="shared" si="6"/>
        <v>2.8103892545451077E-4</v>
      </c>
      <c r="AS30" s="884">
        <f t="shared" si="6"/>
        <v>2.7713119726747266E-4</v>
      </c>
      <c r="AT30" s="884">
        <f t="shared" si="7"/>
        <v>2.6497414968306511E-4</v>
      </c>
      <c r="AU30" s="884">
        <f t="shared" si="7"/>
        <v>2.6276668117684241E-4</v>
      </c>
      <c r="AV30" s="884">
        <f t="shared" si="8"/>
        <v>2.5504329681357366E-4</v>
      </c>
      <c r="AW30" s="884">
        <f t="shared" si="8"/>
        <v>2.426890892474067E-4</v>
      </c>
    </row>
    <row r="31" spans="25:58" s="869" customFormat="1" ht="15" customHeight="1">
      <c r="Y31" s="873"/>
      <c r="Z31" s="885" t="s">
        <v>93</v>
      </c>
      <c r="AA31" s="884">
        <f t="shared" si="4"/>
        <v>0.2441050944597237</v>
      </c>
      <c r="AB31" s="884">
        <f t="shared" si="4"/>
        <v>0.24316595426255694</v>
      </c>
      <c r="AC31" s="884">
        <f t="shared" si="4"/>
        <v>0.2415463580608295</v>
      </c>
      <c r="AD31" s="884">
        <f t="shared" si="4"/>
        <v>0.2499574523380958</v>
      </c>
      <c r="AE31" s="884">
        <f t="shared" si="4"/>
        <v>0.26180819856622262</v>
      </c>
      <c r="AF31" s="884">
        <f t="shared" si="4"/>
        <v>0.26327662744129993</v>
      </c>
      <c r="AG31" s="884">
        <f t="shared" si="4"/>
        <v>0.26524121567539305</v>
      </c>
      <c r="AH31" s="884">
        <f t="shared" si="4"/>
        <v>0.26413964458469774</v>
      </c>
      <c r="AI31" s="884">
        <f t="shared" si="4"/>
        <v>0.26975169588094428</v>
      </c>
      <c r="AJ31" s="884">
        <f t="shared" si="4"/>
        <v>0.26233390994896283</v>
      </c>
      <c r="AK31" s="884">
        <f t="shared" si="4"/>
        <v>0.25774927713882811</v>
      </c>
      <c r="AL31" s="884">
        <f t="shared" si="4"/>
        <v>0.27108485471001631</v>
      </c>
      <c r="AM31" s="884">
        <f t="shared" si="4"/>
        <v>0.26978554937433824</v>
      </c>
      <c r="AN31" s="884">
        <f t="shared" si="4"/>
        <v>0.27122336872707725</v>
      </c>
      <c r="AO31" s="884">
        <f t="shared" si="4"/>
        <v>0.28064630661396384</v>
      </c>
      <c r="AP31" s="884">
        <f t="shared" si="4"/>
        <v>0.2728574912817045</v>
      </c>
      <c r="AQ31" s="884">
        <f t="shared" si="4"/>
        <v>0.29775458484201622</v>
      </c>
      <c r="AR31" s="884">
        <f t="shared" si="6"/>
        <v>0.27245460506095126</v>
      </c>
      <c r="AS31" s="884">
        <f t="shared" si="6"/>
        <v>0.28339781551512044</v>
      </c>
      <c r="AT31" s="884">
        <f t="shared" si="7"/>
        <v>0.2997283825520809</v>
      </c>
      <c r="AU31" s="884">
        <f t="shared" si="7"/>
        <v>0.26659784432715888</v>
      </c>
      <c r="AV31" s="884">
        <f t="shared" si="8"/>
        <v>0.2492173458373769</v>
      </c>
      <c r="AW31" s="884">
        <f t="shared" si="8"/>
        <v>0.22713136043155163</v>
      </c>
    </row>
    <row r="32" spans="25:58" s="869" customFormat="1" ht="15" customHeight="1">
      <c r="Y32" s="873"/>
      <c r="Z32" s="880" t="s">
        <v>94</v>
      </c>
      <c r="AA32" s="884">
        <f t="shared" si="4"/>
        <v>2.7680526292362867E-2</v>
      </c>
      <c r="AB32" s="884">
        <f t="shared" si="4"/>
        <v>3.1438513953251486E-2</v>
      </c>
      <c r="AC32" s="884">
        <f t="shared" si="4"/>
        <v>3.4119858976915961E-2</v>
      </c>
      <c r="AD32" s="884">
        <f t="shared" si="4"/>
        <v>3.8600254821614478E-2</v>
      </c>
      <c r="AE32" s="884">
        <f t="shared" si="4"/>
        <v>4.3802307819919242E-2</v>
      </c>
      <c r="AF32" s="884">
        <f t="shared" si="4"/>
        <v>4.619731171560737E-2</v>
      </c>
      <c r="AG32" s="884">
        <f t="shared" si="4"/>
        <v>4.7209297384229687E-2</v>
      </c>
      <c r="AH32" s="884">
        <f t="shared" si="4"/>
        <v>4.4734356246387205E-2</v>
      </c>
      <c r="AI32" s="884">
        <f t="shared" si="4"/>
        <v>4.2932292404978617E-2</v>
      </c>
      <c r="AJ32" s="884">
        <f t="shared" si="4"/>
        <v>3.9343289007896375E-2</v>
      </c>
      <c r="AK32" s="884">
        <f t="shared" si="4"/>
        <v>3.3227609487561531E-2</v>
      </c>
      <c r="AL32" s="884">
        <f t="shared" si="4"/>
        <v>3.3338592155199007E-2</v>
      </c>
      <c r="AM32" s="884">
        <f t="shared" si="4"/>
        <v>2.8326596217848464E-2</v>
      </c>
      <c r="AN32" s="884">
        <f t="shared" si="4"/>
        <v>2.4508607485561613E-2</v>
      </c>
      <c r="AO32" s="884">
        <f t="shared" si="4"/>
        <v>2.330451810647409E-2</v>
      </c>
      <c r="AP32" s="884">
        <f t="shared" si="4"/>
        <v>1.9582135549234884E-2</v>
      </c>
      <c r="AQ32" s="884">
        <f t="shared" si="4"/>
        <v>1.7105685337815223E-2</v>
      </c>
      <c r="AR32" s="884">
        <f t="shared" si="6"/>
        <v>1.2965093907382744E-2</v>
      </c>
      <c r="AS32" s="884">
        <f t="shared" si="6"/>
        <v>1.0890397264895452E-2</v>
      </c>
      <c r="AT32" s="884">
        <f t="shared" si="7"/>
        <v>9.5738976318725921E-3</v>
      </c>
      <c r="AU32" s="884">
        <f t="shared" si="7"/>
        <v>8.1148081611766773E-3</v>
      </c>
      <c r="AV32" s="884">
        <f t="shared" si="8"/>
        <v>7.9884759633194902E-3</v>
      </c>
      <c r="AW32" s="884">
        <f t="shared" si="8"/>
        <v>6.728521752629329E-3</v>
      </c>
    </row>
    <row r="33" spans="25:49" s="869" customFormat="1" ht="15" customHeight="1">
      <c r="Y33" s="873"/>
      <c r="Z33" s="886" t="s">
        <v>95</v>
      </c>
      <c r="AA33" s="884">
        <f t="shared" si="4"/>
        <v>4.6885116335589283E-2</v>
      </c>
      <c r="AB33" s="884">
        <f t="shared" si="4"/>
        <v>4.7240650804327572E-2</v>
      </c>
      <c r="AC33" s="884">
        <f t="shared" si="4"/>
        <v>4.5567513744190768E-2</v>
      </c>
      <c r="AD33" s="884">
        <f t="shared" si="4"/>
        <v>4.4388824400374845E-2</v>
      </c>
      <c r="AE33" s="884">
        <f t="shared" si="4"/>
        <v>4.2374055961032046E-2</v>
      </c>
      <c r="AF33" s="884">
        <f t="shared" si="4"/>
        <v>4.2513114973051123E-2</v>
      </c>
      <c r="AG33" s="884">
        <f t="shared" si="4"/>
        <v>4.3497345123221155E-2</v>
      </c>
      <c r="AH33" s="884">
        <f t="shared" si="4"/>
        <v>4.5353293985986781E-2</v>
      </c>
      <c r="AI33" s="884">
        <f t="shared" si="4"/>
        <v>4.488507239160229E-2</v>
      </c>
      <c r="AJ33" s="884">
        <f t="shared" si="4"/>
        <v>4.411834518155628E-2</v>
      </c>
      <c r="AK33" s="884">
        <f t="shared" si="4"/>
        <v>4.4762413337758995E-2</v>
      </c>
      <c r="AL33" s="884">
        <f t="shared" si="4"/>
        <v>4.6466741327412353E-2</v>
      </c>
      <c r="AM33" s="884">
        <f t="shared" si="4"/>
        <v>4.4598352636347385E-2</v>
      </c>
      <c r="AN33" s="884">
        <f t="shared" si="4"/>
        <v>4.4915721758914805E-2</v>
      </c>
      <c r="AO33" s="884">
        <f t="shared" si="4"/>
        <v>4.1519208268484251E-2</v>
      </c>
      <c r="AP33" s="884">
        <f t="shared" si="4"/>
        <v>3.6854807055116949E-2</v>
      </c>
      <c r="AQ33" s="884">
        <f t="shared" si="4"/>
        <v>3.3448628013396924E-2</v>
      </c>
      <c r="AR33" s="884">
        <f t="shared" si="6"/>
        <v>3.1048487408210083E-2</v>
      </c>
      <c r="AS33" s="884">
        <f t="shared" si="6"/>
        <v>3.440990107798194E-2</v>
      </c>
      <c r="AT33" s="884">
        <f t="shared" si="7"/>
        <v>3.3463679458579761E-2</v>
      </c>
      <c r="AU33" s="884">
        <f t="shared" si="7"/>
        <v>3.0815837934790268E-2</v>
      </c>
      <c r="AV33" s="884">
        <f t="shared" si="8"/>
        <v>3.1075861295668913E-2</v>
      </c>
      <c r="AW33" s="884">
        <f t="shared" si="8"/>
        <v>3.1382640580889347E-2</v>
      </c>
    </row>
    <row r="34" spans="25:49" s="869" customFormat="1" ht="15" customHeight="1">
      <c r="Y34" s="879"/>
      <c r="Z34" s="885" t="s">
        <v>96</v>
      </c>
      <c r="AA34" s="884">
        <f t="shared" si="4"/>
        <v>3.9261182554757371E-2</v>
      </c>
      <c r="AB34" s="884">
        <f t="shared" si="4"/>
        <v>3.8802259780111183E-2</v>
      </c>
      <c r="AC34" s="884">
        <f t="shared" si="4"/>
        <v>3.6802153507396795E-2</v>
      </c>
      <c r="AD34" s="884">
        <f t="shared" si="4"/>
        <v>3.331743400597794E-2</v>
      </c>
      <c r="AE34" s="884">
        <f t="shared" si="4"/>
        <v>3.1696206688966402E-2</v>
      </c>
      <c r="AF34" s="884">
        <f t="shared" si="4"/>
        <v>2.9839001262392938E-2</v>
      </c>
      <c r="AG34" s="884">
        <f t="shared" si="4"/>
        <v>3.0275076828727258E-2</v>
      </c>
      <c r="AH34" s="884">
        <f t="shared" si="4"/>
        <v>3.0563448967421518E-2</v>
      </c>
      <c r="AI34" s="884">
        <f t="shared" si="4"/>
        <v>3.0105073727997318E-2</v>
      </c>
      <c r="AJ34" s="884">
        <f t="shared" si="4"/>
        <v>2.9758944761783531E-2</v>
      </c>
      <c r="AK34" s="884">
        <f t="shared" si="4"/>
        <v>2.8603433772630932E-2</v>
      </c>
      <c r="AL34" s="884">
        <f t="shared" si="4"/>
        <v>2.8359830784890114E-2</v>
      </c>
      <c r="AM34" s="884">
        <f t="shared" si="4"/>
        <v>2.6789384646129046E-2</v>
      </c>
      <c r="AN34" s="884">
        <f t="shared" si="4"/>
        <v>2.6093640407718478E-2</v>
      </c>
      <c r="AO34" s="884">
        <f t="shared" si="4"/>
        <v>2.4461270645799851E-2</v>
      </c>
      <c r="AP34" s="884">
        <f t="shared" si="4"/>
        <v>2.2494612466730176E-2</v>
      </c>
      <c r="AQ34" s="884">
        <f t="shared" si="4"/>
        <v>2.1842973831045401E-2</v>
      </c>
      <c r="AR34" s="884">
        <f t="shared" si="6"/>
        <v>2.1461575652619053E-2</v>
      </c>
      <c r="AS34" s="884">
        <f t="shared" si="6"/>
        <v>2.0463932321418552E-2</v>
      </c>
      <c r="AT34" s="884">
        <f t="shared" si="7"/>
        <v>2.1385341153381452E-2</v>
      </c>
      <c r="AU34" s="884">
        <f t="shared" si="7"/>
        <v>2.0458966837141573E-2</v>
      </c>
      <c r="AV34" s="884">
        <f t="shared" si="8"/>
        <v>2.1064444511429345E-2</v>
      </c>
      <c r="AW34" s="884">
        <f t="shared" si="8"/>
        <v>2.2554277738349664E-2</v>
      </c>
    </row>
    <row r="35" spans="25:49">
      <c r="Y35" s="344"/>
      <c r="Z35" s="344"/>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row>
    <row r="36" spans="25:49" ht="16.2">
      <c r="Y36" s="288" t="s">
        <v>416</v>
      </c>
    </row>
    <row r="37" spans="25:49">
      <c r="Y37" s="347" t="s">
        <v>85</v>
      </c>
      <c r="Z37" s="348"/>
      <c r="AA37" s="349">
        <v>1990</v>
      </c>
      <c r="AB37" s="349">
        <v>1991</v>
      </c>
      <c r="AC37" s="349">
        <v>1992</v>
      </c>
      <c r="AD37" s="349">
        <v>1993</v>
      </c>
      <c r="AE37" s="349">
        <v>1994</v>
      </c>
      <c r="AF37" s="349">
        <v>1995</v>
      </c>
      <c r="AG37" s="349">
        <v>1996</v>
      </c>
      <c r="AH37" s="349">
        <v>1997</v>
      </c>
      <c r="AI37" s="349">
        <v>1998</v>
      </c>
      <c r="AJ37" s="349">
        <v>1999</v>
      </c>
      <c r="AK37" s="349">
        <v>2000</v>
      </c>
      <c r="AL37" s="349">
        <v>2001</v>
      </c>
      <c r="AM37" s="349">
        <v>2002</v>
      </c>
      <c r="AN37" s="349">
        <v>2003</v>
      </c>
      <c r="AO37" s="349">
        <v>2004</v>
      </c>
      <c r="AP37" s="349">
        <v>2005</v>
      </c>
      <c r="AQ37" s="349">
        <v>2006</v>
      </c>
      <c r="AR37" s="349">
        <v>2007</v>
      </c>
      <c r="AS37" s="349">
        <v>2008</v>
      </c>
      <c r="AT37" s="349">
        <v>2009</v>
      </c>
      <c r="AU37" s="349">
        <v>2010</v>
      </c>
      <c r="AV37" s="349">
        <v>2011</v>
      </c>
      <c r="AW37" s="349">
        <v>2012</v>
      </c>
    </row>
    <row r="38" spans="25:49" s="869" customFormat="1" ht="15" customHeight="1">
      <c r="Y38" s="870" t="s">
        <v>87</v>
      </c>
      <c r="Z38" s="881"/>
      <c r="AA38" s="872">
        <f t="shared" ref="AA38:AQ38" si="9">SUM(AA39:AA46)</f>
        <v>1605.8424917085799</v>
      </c>
      <c r="AB38" s="872">
        <f t="shared" si="9"/>
        <v>1630.5077312989768</v>
      </c>
      <c r="AC38" s="872">
        <f t="shared" si="9"/>
        <v>1705.8063077244672</v>
      </c>
      <c r="AD38" s="872">
        <f t="shared" si="9"/>
        <v>1741.9014834729319</v>
      </c>
      <c r="AE38" s="872">
        <f t="shared" si="9"/>
        <v>1866.2864209959489</v>
      </c>
      <c r="AF38" s="872">
        <f t="shared" si="9"/>
        <v>1907.9712436766313</v>
      </c>
      <c r="AG38" s="872">
        <f t="shared" si="9"/>
        <v>1913.6233758881015</v>
      </c>
      <c r="AH38" s="872">
        <f t="shared" si="9"/>
        <v>1859.3364000490224</v>
      </c>
      <c r="AI38" s="872">
        <f t="shared" si="9"/>
        <v>1858.5189130384638</v>
      </c>
      <c r="AJ38" s="872">
        <f t="shared" si="9"/>
        <v>1920.6285561400541</v>
      </c>
      <c r="AK38" s="872">
        <f t="shared" si="9"/>
        <v>1952.5818336623352</v>
      </c>
      <c r="AL38" s="872">
        <f t="shared" si="9"/>
        <v>1945.1303901933288</v>
      </c>
      <c r="AM38" s="872">
        <f t="shared" si="9"/>
        <v>2058.238059650429</v>
      </c>
      <c r="AN38" s="872">
        <f t="shared" si="9"/>
        <v>2071.6990777544934</v>
      </c>
      <c r="AO38" s="872">
        <f t="shared" si="9"/>
        <v>2081.0862601245854</v>
      </c>
      <c r="AP38" s="872">
        <f t="shared" si="9"/>
        <v>2103.5745290300574</v>
      </c>
      <c r="AQ38" s="872">
        <f t="shared" si="9"/>
        <v>2057.6270068272142</v>
      </c>
      <c r="AR38" s="872">
        <f t="shared" ref="AR38:AW38" si="10">SUM(AR39:AR46)</f>
        <v>2120.8177749582696</v>
      </c>
      <c r="AS38" s="872">
        <f t="shared" si="10"/>
        <v>2051.6147914780217</v>
      </c>
      <c r="AT38" s="872">
        <f t="shared" si="10"/>
        <v>1986.1397583346056</v>
      </c>
      <c r="AU38" s="872">
        <f t="shared" si="10"/>
        <v>1992.486027097649</v>
      </c>
      <c r="AV38" s="872">
        <f t="shared" si="10"/>
        <v>2138.4568647914525</v>
      </c>
      <c r="AW38" s="872">
        <f t="shared" si="10"/>
        <v>2240.7162609827797</v>
      </c>
    </row>
    <row r="39" spans="25:49" s="869" customFormat="1" ht="15" customHeight="1">
      <c r="Y39" s="873"/>
      <c r="Z39" s="883" t="s">
        <v>97</v>
      </c>
      <c r="AA39" s="887">
        <v>209.21244743262946</v>
      </c>
      <c r="AB39" s="887">
        <v>207.90315258346862</v>
      </c>
      <c r="AC39" s="887">
        <v>221.39056557433287</v>
      </c>
      <c r="AD39" s="887">
        <v>240.84421874813748</v>
      </c>
      <c r="AE39" s="887">
        <v>244.04644813483947</v>
      </c>
      <c r="AF39" s="887">
        <v>267.64468104229127</v>
      </c>
      <c r="AG39" s="887">
        <v>249.31424292328364</v>
      </c>
      <c r="AH39" s="887">
        <v>228.90652581973197</v>
      </c>
      <c r="AI39" s="887">
        <v>243.14670546813059</v>
      </c>
      <c r="AJ39" s="887">
        <v>263.02991947603789</v>
      </c>
      <c r="AK39" s="887">
        <v>273.44695719169533</v>
      </c>
      <c r="AL39" s="887">
        <v>247.23727337280175</v>
      </c>
      <c r="AM39" s="887">
        <v>280.71991248994556</v>
      </c>
      <c r="AN39" s="887">
        <v>249.15814777663314</v>
      </c>
      <c r="AO39" s="887">
        <v>267.31104412921388</v>
      </c>
      <c r="AP39" s="887">
        <v>301.19189137523529</v>
      </c>
      <c r="AQ39" s="887">
        <v>251.09198608908702</v>
      </c>
      <c r="AR39" s="887">
        <v>273.59951311988834</v>
      </c>
      <c r="AS39" s="887">
        <v>255.79807127825538</v>
      </c>
      <c r="AT39" s="887">
        <v>250.01647352192822</v>
      </c>
      <c r="AU39" s="887">
        <v>288.28630952260659</v>
      </c>
      <c r="AV39" s="887">
        <v>294.4560078975631</v>
      </c>
      <c r="AW39" s="887">
        <v>297.60278442022883</v>
      </c>
    </row>
    <row r="40" spans="25:49" s="869" customFormat="1" ht="15" customHeight="1">
      <c r="Y40" s="873"/>
      <c r="Z40" s="885" t="s">
        <v>98</v>
      </c>
      <c r="AA40" s="887">
        <v>34.350251670948261</v>
      </c>
      <c r="AB40" s="887">
        <v>26.35587453824218</v>
      </c>
      <c r="AC40" s="887">
        <v>29.831290076472005</v>
      </c>
      <c r="AD40" s="887">
        <v>17.426278150761924</v>
      </c>
      <c r="AE40" s="887">
        <v>51.775917069575968</v>
      </c>
      <c r="AF40" s="887">
        <v>39.566817429407514</v>
      </c>
      <c r="AG40" s="887">
        <v>31.459012363426169</v>
      </c>
      <c r="AH40" s="887">
        <v>32.792092862705019</v>
      </c>
      <c r="AI40" s="887">
        <v>36.793372488970654</v>
      </c>
      <c r="AJ40" s="887">
        <v>41.487083212800776</v>
      </c>
      <c r="AK40" s="887">
        <v>43.894706899098061</v>
      </c>
      <c r="AL40" s="887">
        <v>38.820971178835897</v>
      </c>
      <c r="AM40" s="887">
        <v>43.149157384186068</v>
      </c>
      <c r="AN40" s="887">
        <v>34.201611342453532</v>
      </c>
      <c r="AO40" s="887">
        <v>50.204329713536396</v>
      </c>
      <c r="AP40" s="887">
        <v>46.248107137213132</v>
      </c>
      <c r="AQ40" s="887">
        <v>40.361379377766248</v>
      </c>
      <c r="AR40" s="887">
        <v>51.405265772246111</v>
      </c>
      <c r="AS40" s="887">
        <v>40.272879568284942</v>
      </c>
      <c r="AT40" s="887">
        <v>30.464066894967026</v>
      </c>
      <c r="AU40" s="887">
        <v>52.103222295774458</v>
      </c>
      <c r="AV40" s="887">
        <v>48.195434430468147</v>
      </c>
      <c r="AW40" s="887">
        <v>52.289081936376732</v>
      </c>
    </row>
    <row r="41" spans="25:49" s="869" customFormat="1" ht="15" customHeight="1">
      <c r="Y41" s="873"/>
      <c r="Z41" s="886" t="s">
        <v>99</v>
      </c>
      <c r="AA41" s="887">
        <v>260.20098636470425</v>
      </c>
      <c r="AB41" s="887">
        <v>263.77643677967376</v>
      </c>
      <c r="AC41" s="887">
        <v>282.14385755036221</v>
      </c>
      <c r="AD41" s="887">
        <v>304.72277403218021</v>
      </c>
      <c r="AE41" s="887">
        <v>272.55964883104167</v>
      </c>
      <c r="AF41" s="887">
        <v>286.65883454281538</v>
      </c>
      <c r="AG41" s="887">
        <v>295.17252059764473</v>
      </c>
      <c r="AH41" s="887">
        <v>300.60505758061953</v>
      </c>
      <c r="AI41" s="887">
        <v>272.04079851771797</v>
      </c>
      <c r="AJ41" s="887">
        <v>273.08417080573776</v>
      </c>
      <c r="AK41" s="887">
        <v>286.57383780984094</v>
      </c>
      <c r="AL41" s="887">
        <v>286.45384081376318</v>
      </c>
      <c r="AM41" s="887">
        <v>285.61577005647058</v>
      </c>
      <c r="AN41" s="887">
        <v>298.47670988150173</v>
      </c>
      <c r="AO41" s="887">
        <v>284.13960259088111</v>
      </c>
      <c r="AP41" s="887">
        <v>295.61747768533201</v>
      </c>
      <c r="AQ41" s="887">
        <v>296.52210244124109</v>
      </c>
      <c r="AR41" s="887">
        <v>297.53244655142385</v>
      </c>
      <c r="AS41" s="887">
        <v>280.22162581880201</v>
      </c>
      <c r="AT41" s="887">
        <v>271.22835541635965</v>
      </c>
      <c r="AU41" s="887">
        <v>282.3305105643924</v>
      </c>
      <c r="AV41" s="887">
        <v>290.94081870018215</v>
      </c>
      <c r="AW41" s="887">
        <v>300.72176658769007</v>
      </c>
    </row>
    <row r="42" spans="25:49" s="869" customFormat="1" ht="15" customHeight="1">
      <c r="Y42" s="873"/>
      <c r="Z42" s="885" t="s">
        <v>100</v>
      </c>
      <c r="AA42" s="887">
        <v>75.23502591358519</v>
      </c>
      <c r="AB42" s="887">
        <v>74.46451416784582</v>
      </c>
      <c r="AC42" s="887">
        <v>75.143936708789056</v>
      </c>
      <c r="AD42" s="887">
        <v>76.338446507345438</v>
      </c>
      <c r="AE42" s="887">
        <v>80.603503925273372</v>
      </c>
      <c r="AF42" s="887">
        <v>78.911639727751293</v>
      </c>
      <c r="AG42" s="887">
        <v>75.990856395691992</v>
      </c>
      <c r="AH42" s="887">
        <v>76.871332051603204</v>
      </c>
      <c r="AI42" s="887">
        <v>85.528397255284162</v>
      </c>
      <c r="AJ42" s="887">
        <v>89.223760536854243</v>
      </c>
      <c r="AK42" s="887">
        <v>88.322320406337838</v>
      </c>
      <c r="AL42" s="887">
        <v>82.835357822403978</v>
      </c>
      <c r="AM42" s="887">
        <v>84.210684478949261</v>
      </c>
      <c r="AN42" s="887">
        <v>90.0713518064358</v>
      </c>
      <c r="AO42" s="887">
        <v>87.597358873382333</v>
      </c>
      <c r="AP42" s="887">
        <v>85.15404732042964</v>
      </c>
      <c r="AQ42" s="887">
        <v>86.417747760961504</v>
      </c>
      <c r="AR42" s="887">
        <v>90.182794512755024</v>
      </c>
      <c r="AS42" s="887">
        <v>90.931161557678422</v>
      </c>
      <c r="AT42" s="887">
        <v>87.712599659839938</v>
      </c>
      <c r="AU42" s="887">
        <v>89.545107176322389</v>
      </c>
      <c r="AV42" s="887">
        <v>97.082266580421717</v>
      </c>
      <c r="AW42" s="887">
        <v>104.62241625733111</v>
      </c>
    </row>
    <row r="43" spans="25:49" s="869" customFormat="1" ht="15" customHeight="1">
      <c r="Y43" s="873"/>
      <c r="Z43" s="893" t="s">
        <v>148</v>
      </c>
      <c r="AA43" s="887">
        <v>452.06149462607272</v>
      </c>
      <c r="AB43" s="887">
        <v>469.96941382323268</v>
      </c>
      <c r="AC43" s="887">
        <v>486.55678800205936</v>
      </c>
      <c r="AD43" s="887">
        <v>464.57402107230268</v>
      </c>
      <c r="AE43" s="887">
        <v>508.7078394697707</v>
      </c>
      <c r="AF43" s="887">
        <v>506.67613715927894</v>
      </c>
      <c r="AG43" s="887">
        <v>522.60150686580107</v>
      </c>
      <c r="AH43" s="887">
        <v>504.70595541391748</v>
      </c>
      <c r="AI43" s="887">
        <v>500.50992841988153</v>
      </c>
      <c r="AJ43" s="887">
        <v>532.50294634031843</v>
      </c>
      <c r="AK43" s="887">
        <v>548.93500823405373</v>
      </c>
      <c r="AL43" s="887">
        <v>552.09220961095753</v>
      </c>
      <c r="AM43" s="887">
        <v>604.02381327187038</v>
      </c>
      <c r="AN43" s="887">
        <v>640.01356445268243</v>
      </c>
      <c r="AO43" s="887">
        <v>621.97497163337562</v>
      </c>
      <c r="AP43" s="887">
        <v>635.34852801235127</v>
      </c>
      <c r="AQ43" s="887">
        <v>621.59930265336209</v>
      </c>
      <c r="AR43" s="887">
        <v>691.41030900308886</v>
      </c>
      <c r="AS43" s="887">
        <v>668.0450346905784</v>
      </c>
      <c r="AT43" s="887">
        <v>623.46288628148034</v>
      </c>
      <c r="AU43" s="887">
        <v>630.69542393837798</v>
      </c>
      <c r="AV43" s="887">
        <v>746.25898700327616</v>
      </c>
      <c r="AW43" s="887">
        <v>840.60924103432296</v>
      </c>
    </row>
    <row r="44" spans="25:49" s="869" customFormat="1" ht="15" customHeight="1">
      <c r="Y44" s="873"/>
      <c r="Z44" s="885" t="s">
        <v>101</v>
      </c>
      <c r="AA44" s="887">
        <v>436.44489843909372</v>
      </c>
      <c r="AB44" s="887">
        <v>447.74470847511969</v>
      </c>
      <c r="AC44" s="887">
        <v>470.23317184952828</v>
      </c>
      <c r="AD44" s="887">
        <v>502.63909816904709</v>
      </c>
      <c r="AE44" s="887">
        <v>570.3567381821523</v>
      </c>
      <c r="AF44" s="887">
        <v>590.4673765787104</v>
      </c>
      <c r="AG44" s="887">
        <v>597.91260559912462</v>
      </c>
      <c r="AH44" s="887">
        <v>574.30067277400815</v>
      </c>
      <c r="AI44" s="887">
        <v>581.12910603368505</v>
      </c>
      <c r="AJ44" s="887">
        <v>579.40984305288839</v>
      </c>
      <c r="AK44" s="887">
        <v>568.15618284231311</v>
      </c>
      <c r="AL44" s="887">
        <v>592.14329798493441</v>
      </c>
      <c r="AM44" s="887">
        <v>613.58576410188846</v>
      </c>
      <c r="AN44" s="887">
        <v>612.66766238223772</v>
      </c>
      <c r="AO44" s="887">
        <v>632.54788507923934</v>
      </c>
      <c r="AP44" s="887">
        <v>615.168550280619</v>
      </c>
      <c r="AQ44" s="887">
        <v>647.86499529893467</v>
      </c>
      <c r="AR44" s="887">
        <v>605.32317089528112</v>
      </c>
      <c r="AS44" s="887">
        <v>603.76605029711197</v>
      </c>
      <c r="AT44" s="887">
        <v>614.31755601689997</v>
      </c>
      <c r="AU44" s="887">
        <v>547.36112154994078</v>
      </c>
      <c r="AV44" s="887">
        <v>550.02355529402632</v>
      </c>
      <c r="AW44" s="887">
        <v>524.01364080161147</v>
      </c>
    </row>
    <row r="45" spans="25:49" s="869" customFormat="1" ht="15" customHeight="1">
      <c r="Y45" s="873"/>
      <c r="Z45" s="886" t="s">
        <v>95</v>
      </c>
      <c r="AA45" s="887">
        <v>75.290112040389303</v>
      </c>
      <c r="AB45" s="887">
        <v>77.026246368051318</v>
      </c>
      <c r="AC45" s="887">
        <v>77.729352372161983</v>
      </c>
      <c r="AD45" s="887">
        <v>77.320959072632391</v>
      </c>
      <c r="AE45" s="887">
        <v>79.082125242596547</v>
      </c>
      <c r="AF45" s="887">
        <v>81.113800847699949</v>
      </c>
      <c r="AG45" s="887">
        <v>83.237536416868309</v>
      </c>
      <c r="AH45" s="887">
        <v>84.327030370269625</v>
      </c>
      <c r="AI45" s="887">
        <v>83.419755952893453</v>
      </c>
      <c r="AJ45" s="887">
        <v>84.734953605340962</v>
      </c>
      <c r="AK45" s="887">
        <v>87.402275114192818</v>
      </c>
      <c r="AL45" s="887">
        <v>90.383870689202055</v>
      </c>
      <c r="AM45" s="887">
        <v>91.794026793841226</v>
      </c>
      <c r="AN45" s="887">
        <v>93.051859344621207</v>
      </c>
      <c r="AO45" s="887">
        <v>86.405053858793664</v>
      </c>
      <c r="AP45" s="887">
        <v>77.52683339346126</v>
      </c>
      <c r="AQ45" s="887">
        <v>68.824800341682803</v>
      </c>
      <c r="AR45" s="887">
        <v>65.848183980899947</v>
      </c>
      <c r="AS45" s="887">
        <v>70.595862024883274</v>
      </c>
      <c r="AT45" s="887">
        <v>66.46354423285031</v>
      </c>
      <c r="AU45" s="887">
        <v>61.400126498375272</v>
      </c>
      <c r="AV45" s="887">
        <v>66.454388917030187</v>
      </c>
      <c r="AW45" s="887">
        <v>70.319593062176835</v>
      </c>
    </row>
    <row r="46" spans="25:49" s="869" customFormat="1" ht="15" customHeight="1">
      <c r="Y46" s="879"/>
      <c r="Z46" s="885" t="s">
        <v>96</v>
      </c>
      <c r="AA46" s="887">
        <v>63.04727522115698</v>
      </c>
      <c r="AB46" s="887">
        <v>63.26738456334261</v>
      </c>
      <c r="AC46" s="887">
        <v>62.777345590761591</v>
      </c>
      <c r="AD46" s="887">
        <v>58.035687720524479</v>
      </c>
      <c r="AE46" s="887">
        <v>59.154200140698968</v>
      </c>
      <c r="AF46" s="887">
        <v>56.931956348676408</v>
      </c>
      <c r="AG46" s="887">
        <v>57.935094726260694</v>
      </c>
      <c r="AH46" s="887">
        <v>56.827733176167527</v>
      </c>
      <c r="AI46" s="887">
        <v>55.950848901900393</v>
      </c>
      <c r="AJ46" s="887">
        <v>57.155879110075936</v>
      </c>
      <c r="AK46" s="887">
        <v>55.850545164802867</v>
      </c>
      <c r="AL46" s="887">
        <v>55.163568720430078</v>
      </c>
      <c r="AM46" s="887">
        <v>55.138931073277632</v>
      </c>
      <c r="AN46" s="887">
        <v>54.058170767927749</v>
      </c>
      <c r="AO46" s="887">
        <v>50.906014246162904</v>
      </c>
      <c r="AP46" s="887">
        <v>47.319093825415578</v>
      </c>
      <c r="AQ46" s="887">
        <v>44.944692864179117</v>
      </c>
      <c r="AR46" s="887">
        <v>45.516091122686113</v>
      </c>
      <c r="AS46" s="887">
        <v>41.984106242427472</v>
      </c>
      <c r="AT46" s="887">
        <v>42.474276310280139</v>
      </c>
      <c r="AU46" s="887">
        <v>40.764205551858758</v>
      </c>
      <c r="AV46" s="887">
        <v>45.045405968484715</v>
      </c>
      <c r="AW46" s="887">
        <v>50.537736883042015</v>
      </c>
    </row>
    <row r="48" spans="25:49">
      <c r="Y48" s="868" t="s">
        <v>405</v>
      </c>
    </row>
    <row r="49" spans="25:49">
      <c r="Y49" s="347" t="s">
        <v>85</v>
      </c>
      <c r="Z49" s="348"/>
      <c r="AA49" s="349">
        <v>1990</v>
      </c>
      <c r="AB49" s="349">
        <v>1991</v>
      </c>
      <c r="AC49" s="349">
        <v>1992</v>
      </c>
      <c r="AD49" s="349">
        <v>1993</v>
      </c>
      <c r="AE49" s="349">
        <v>1994</v>
      </c>
      <c r="AF49" s="349">
        <v>1995</v>
      </c>
      <c r="AG49" s="349">
        <v>1996</v>
      </c>
      <c r="AH49" s="349">
        <v>1997</v>
      </c>
      <c r="AI49" s="349">
        <v>1998</v>
      </c>
      <c r="AJ49" s="349">
        <v>1999</v>
      </c>
      <c r="AK49" s="349">
        <v>2000</v>
      </c>
      <c r="AL49" s="349">
        <v>2001</v>
      </c>
      <c r="AM49" s="349">
        <v>2002</v>
      </c>
      <c r="AN49" s="349">
        <v>2003</v>
      </c>
      <c r="AO49" s="349">
        <v>2004</v>
      </c>
      <c r="AP49" s="349">
        <v>2005</v>
      </c>
      <c r="AQ49" s="349">
        <v>2006</v>
      </c>
      <c r="AR49" s="349">
        <v>2007</v>
      </c>
      <c r="AS49" s="349">
        <v>2008</v>
      </c>
      <c r="AT49" s="349">
        <v>2009</v>
      </c>
      <c r="AU49" s="349">
        <v>2010</v>
      </c>
      <c r="AV49" s="349">
        <v>2011</v>
      </c>
      <c r="AW49" s="349">
        <v>2012</v>
      </c>
    </row>
    <row r="50" spans="25:49" s="869" customFormat="1" ht="15" customHeight="1">
      <c r="Y50" s="870" t="s">
        <v>87</v>
      </c>
      <c r="Z50" s="881"/>
      <c r="AA50" s="888">
        <f t="shared" ref="AA50:AQ50" si="11">SUM(AA51:AA58)</f>
        <v>1.0000000000000002</v>
      </c>
      <c r="AB50" s="888">
        <f t="shared" si="11"/>
        <v>1</v>
      </c>
      <c r="AC50" s="888">
        <f t="shared" si="11"/>
        <v>0.99999999999999989</v>
      </c>
      <c r="AD50" s="888">
        <f t="shared" si="11"/>
        <v>1</v>
      </c>
      <c r="AE50" s="888">
        <f t="shared" si="11"/>
        <v>1.0000000000000002</v>
      </c>
      <c r="AF50" s="888">
        <f t="shared" si="11"/>
        <v>1.0000000000000002</v>
      </c>
      <c r="AG50" s="888">
        <f t="shared" si="11"/>
        <v>0.99999999999999989</v>
      </c>
      <c r="AH50" s="888">
        <f t="shared" si="11"/>
        <v>1.0000000000000002</v>
      </c>
      <c r="AI50" s="888">
        <f t="shared" si="11"/>
        <v>1</v>
      </c>
      <c r="AJ50" s="888">
        <f t="shared" si="11"/>
        <v>1</v>
      </c>
      <c r="AK50" s="888">
        <f t="shared" si="11"/>
        <v>1</v>
      </c>
      <c r="AL50" s="888">
        <f t="shared" si="11"/>
        <v>1</v>
      </c>
      <c r="AM50" s="888">
        <f t="shared" si="11"/>
        <v>1.0000000000000002</v>
      </c>
      <c r="AN50" s="888">
        <f t="shared" si="11"/>
        <v>1.0000000000000002</v>
      </c>
      <c r="AO50" s="888">
        <f t="shared" si="11"/>
        <v>0.99999999999999989</v>
      </c>
      <c r="AP50" s="888">
        <f t="shared" si="11"/>
        <v>0.99999999999999989</v>
      </c>
      <c r="AQ50" s="888">
        <f t="shared" si="11"/>
        <v>1.0000000000000002</v>
      </c>
      <c r="AR50" s="888">
        <f t="shared" ref="AR50:AW50" si="12">SUM(AR51:AR58)</f>
        <v>0.99999999999999989</v>
      </c>
      <c r="AS50" s="888">
        <f t="shared" si="12"/>
        <v>0.99999999999999989</v>
      </c>
      <c r="AT50" s="888">
        <f t="shared" si="12"/>
        <v>0.99999999999999978</v>
      </c>
      <c r="AU50" s="888">
        <f t="shared" si="12"/>
        <v>1</v>
      </c>
      <c r="AV50" s="888">
        <f t="shared" si="12"/>
        <v>1</v>
      </c>
      <c r="AW50" s="888">
        <f t="shared" si="12"/>
        <v>1</v>
      </c>
    </row>
    <row r="51" spans="25:49" s="869" customFormat="1" ht="15" customHeight="1">
      <c r="Y51" s="873"/>
      <c r="Z51" s="883" t="s">
        <v>97</v>
      </c>
      <c r="AA51" s="884">
        <f t="shared" ref="AA51:AQ58" si="13">+AA39/AA$10</f>
        <v>0.13028204728225384</v>
      </c>
      <c r="AB51" s="884">
        <f t="shared" si="13"/>
        <v>0.12750822862878328</v>
      </c>
      <c r="AC51" s="884">
        <f t="shared" si="13"/>
        <v>0.12978646202197844</v>
      </c>
      <c r="AD51" s="884">
        <f t="shared" si="13"/>
        <v>0.13826512063584226</v>
      </c>
      <c r="AE51" s="884">
        <f t="shared" si="13"/>
        <v>0.13076580603560489</v>
      </c>
      <c r="AF51" s="884">
        <f t="shared" si="13"/>
        <v>0.14027710424321918</v>
      </c>
      <c r="AG51" s="884">
        <f t="shared" si="13"/>
        <v>0.13028386152921986</v>
      </c>
      <c r="AH51" s="884">
        <f t="shared" si="13"/>
        <v>0.12311194779691118</v>
      </c>
      <c r="AI51" s="884">
        <f t="shared" si="13"/>
        <v>0.13082821151957708</v>
      </c>
      <c r="AJ51" s="884">
        <f t="shared" si="13"/>
        <v>0.13694991602366735</v>
      </c>
      <c r="AK51" s="884">
        <f t="shared" si="13"/>
        <v>0.14004378842284324</v>
      </c>
      <c r="AL51" s="884">
        <f t="shared" si="13"/>
        <v>0.12710575836935464</v>
      </c>
      <c r="AM51" s="884">
        <f t="shared" si="13"/>
        <v>0.13638845670632629</v>
      </c>
      <c r="AN51" s="884">
        <f t="shared" si="13"/>
        <v>0.12026753810533852</v>
      </c>
      <c r="AO51" s="884">
        <f t="shared" si="13"/>
        <v>0.12844784440276452</v>
      </c>
      <c r="AP51" s="884">
        <f t="shared" si="13"/>
        <v>0.14318099369367848</v>
      </c>
      <c r="AQ51" s="884">
        <f t="shared" si="13"/>
        <v>0.12202988454951404</v>
      </c>
      <c r="AR51" s="884">
        <f t="shared" ref="AR51:AW51" si="14">+AR39/AR$10</f>
        <v>0.1290066107283884</v>
      </c>
      <c r="AS51" s="884">
        <f t="shared" si="14"/>
        <v>0.12468133508336311</v>
      </c>
      <c r="AT51" s="884">
        <f t="shared" si="14"/>
        <v>0.12588060456106526</v>
      </c>
      <c r="AU51" s="884">
        <f t="shared" si="14"/>
        <v>0.14468674088647857</v>
      </c>
      <c r="AV51" s="884">
        <f t="shared" si="14"/>
        <v>0.1376955564293223</v>
      </c>
      <c r="AW51" s="884">
        <f t="shared" si="14"/>
        <v>0.13281591676837298</v>
      </c>
    </row>
    <row r="52" spans="25:49" s="869" customFormat="1" ht="15" customHeight="1">
      <c r="Y52" s="873"/>
      <c r="Z52" s="885" t="s">
        <v>98</v>
      </c>
      <c r="AA52" s="884">
        <f t="shared" si="13"/>
        <v>2.1390797570937599E-2</v>
      </c>
      <c r="AB52" s="884">
        <f t="shared" si="13"/>
        <v>1.616421316643819E-2</v>
      </c>
      <c r="AC52" s="884">
        <f t="shared" si="13"/>
        <v>1.7488087563861054E-2</v>
      </c>
      <c r="AD52" s="884">
        <f t="shared" si="13"/>
        <v>1.0004169762814671E-2</v>
      </c>
      <c r="AE52" s="884">
        <f t="shared" si="13"/>
        <v>2.7742749712525699E-2</v>
      </c>
      <c r="AF52" s="884">
        <f t="shared" si="13"/>
        <v>2.0737638242997243E-2</v>
      </c>
      <c r="AG52" s="884">
        <f t="shared" si="13"/>
        <v>1.6439500457516215E-2</v>
      </c>
      <c r="AH52" s="884">
        <f t="shared" si="13"/>
        <v>1.7636449682714994E-2</v>
      </c>
      <c r="AI52" s="884">
        <f t="shared" si="13"/>
        <v>1.9797147196537128E-2</v>
      </c>
      <c r="AJ52" s="884">
        <f t="shared" si="13"/>
        <v>2.1600784326657432E-2</v>
      </c>
      <c r="AK52" s="884">
        <f t="shared" si="13"/>
        <v>2.2480341741563537E-2</v>
      </c>
      <c r="AL52" s="884">
        <f t="shared" si="13"/>
        <v>1.9958030255739018E-2</v>
      </c>
      <c r="AM52" s="884">
        <f t="shared" si="13"/>
        <v>2.0964123747432072E-2</v>
      </c>
      <c r="AN52" s="884">
        <f t="shared" si="13"/>
        <v>1.6508966823272679E-2</v>
      </c>
      <c r="AO52" s="884">
        <f t="shared" si="13"/>
        <v>2.4124098397791012E-2</v>
      </c>
      <c r="AP52" s="884">
        <f t="shared" si="13"/>
        <v>2.1985485419685986E-2</v>
      </c>
      <c r="AQ52" s="884">
        <f t="shared" si="13"/>
        <v>1.9615498457129035E-2</v>
      </c>
      <c r="AR52" s="884">
        <f t="shared" ref="AR52:AS58" si="15">+AR40/AR$10</f>
        <v>2.4238417076289164E-2</v>
      </c>
      <c r="AS52" s="884">
        <f t="shared" si="15"/>
        <v>1.9629844615846041E-2</v>
      </c>
      <c r="AT52" s="884">
        <f t="shared" ref="AT52:AU58" si="16">+AT40/AT$10</f>
        <v>1.5338329927251136E-2</v>
      </c>
      <c r="AU52" s="884">
        <f t="shared" si="16"/>
        <v>2.6149855801834921E-2</v>
      </c>
      <c r="AV52" s="884">
        <f t="shared" ref="AV52:AW58" si="17">+AV40/AV$10</f>
        <v>2.2537482623091527E-2</v>
      </c>
      <c r="AW52" s="884">
        <f t="shared" si="17"/>
        <v>2.3335878284492254E-2</v>
      </c>
    </row>
    <row r="53" spans="25:49" s="869" customFormat="1" ht="15" customHeight="1">
      <c r="Y53" s="873"/>
      <c r="Z53" s="886" t="s">
        <v>99</v>
      </c>
      <c r="AA53" s="884">
        <f t="shared" si="13"/>
        <v>0.16203394025765031</v>
      </c>
      <c r="AB53" s="884">
        <f t="shared" si="13"/>
        <v>0.16177564308114686</v>
      </c>
      <c r="AC53" s="884">
        <f t="shared" si="13"/>
        <v>0.16540204844636783</v>
      </c>
      <c r="AD53" s="884">
        <f t="shared" si="13"/>
        <v>0.17493685890010063</v>
      </c>
      <c r="AE53" s="884">
        <f t="shared" si="13"/>
        <v>0.14604384716338958</v>
      </c>
      <c r="AF53" s="884">
        <f t="shared" si="13"/>
        <v>0.15024274369587892</v>
      </c>
      <c r="AG53" s="884">
        <f t="shared" si="13"/>
        <v>0.15424796975039923</v>
      </c>
      <c r="AH53" s="884">
        <f t="shared" si="13"/>
        <v>0.16167330321328297</v>
      </c>
      <c r="AI53" s="884">
        <f t="shared" si="13"/>
        <v>0.14637504983630362</v>
      </c>
      <c r="AJ53" s="884">
        <f t="shared" si="13"/>
        <v>0.14218479150105073</v>
      </c>
      <c r="AK53" s="884">
        <f t="shared" si="13"/>
        <v>0.1467666209268845</v>
      </c>
      <c r="AL53" s="884">
        <f t="shared" si="13"/>
        <v>0.14726716638533019</v>
      </c>
      <c r="AM53" s="884">
        <f t="shared" si="13"/>
        <v>0.13876712109044351</v>
      </c>
      <c r="AN53" s="884">
        <f t="shared" si="13"/>
        <v>0.14407339033283711</v>
      </c>
      <c r="AO53" s="884">
        <f t="shared" si="13"/>
        <v>0.13653427444851371</v>
      </c>
      <c r="AP53" s="884">
        <f t="shared" si="13"/>
        <v>0.14053102165181619</v>
      </c>
      <c r="AQ53" s="884">
        <f t="shared" si="13"/>
        <v>0.14410877260911706</v>
      </c>
      <c r="AR53" s="884">
        <f t="shared" si="15"/>
        <v>0.14029137725294585</v>
      </c>
      <c r="AS53" s="884">
        <f t="shared" si="15"/>
        <v>0.13658588687446785</v>
      </c>
      <c r="AT53" s="884">
        <f t="shared" si="16"/>
        <v>0.13656055888221422</v>
      </c>
      <c r="AU53" s="884">
        <f t="shared" si="16"/>
        <v>0.14169761128796904</v>
      </c>
      <c r="AV53" s="884">
        <f t="shared" si="17"/>
        <v>0.13605175932718913</v>
      </c>
      <c r="AW53" s="884">
        <f t="shared" si="17"/>
        <v>0.13420787443020263</v>
      </c>
    </row>
    <row r="54" spans="25:49" s="869" customFormat="1" ht="15" customHeight="1">
      <c r="Y54" s="873"/>
      <c r="Z54" s="885" t="s">
        <v>100</v>
      </c>
      <c r="AA54" s="884">
        <f t="shared" si="13"/>
        <v>4.6850812767780768E-2</v>
      </c>
      <c r="AB54" s="884">
        <f t="shared" si="13"/>
        <v>4.5669525349948621E-2</v>
      </c>
      <c r="AC54" s="884">
        <f t="shared" si="13"/>
        <v>4.4051857686603635E-2</v>
      </c>
      <c r="AD54" s="884">
        <f t="shared" si="13"/>
        <v>4.382477839972039E-2</v>
      </c>
      <c r="AE54" s="884">
        <f t="shared" si="13"/>
        <v>4.3189246312074166E-2</v>
      </c>
      <c r="AF54" s="884">
        <f t="shared" si="13"/>
        <v>4.1358925083005864E-2</v>
      </c>
      <c r="AG54" s="884">
        <f t="shared" si="13"/>
        <v>3.9710455752781072E-2</v>
      </c>
      <c r="AH54" s="884">
        <f t="shared" si="13"/>
        <v>4.1343423411479743E-2</v>
      </c>
      <c r="AI54" s="884">
        <f t="shared" si="13"/>
        <v>4.6019653959536583E-2</v>
      </c>
      <c r="AJ54" s="884">
        <f t="shared" si="13"/>
        <v>4.6455500336915721E-2</v>
      </c>
      <c r="AK54" s="884">
        <f t="shared" si="13"/>
        <v>4.5233607567001288E-2</v>
      </c>
      <c r="AL54" s="884">
        <f t="shared" si="13"/>
        <v>4.258601800682929E-2</v>
      </c>
      <c r="AM54" s="884">
        <f t="shared" si="13"/>
        <v>4.0913967208074851E-2</v>
      </c>
      <c r="AN54" s="884">
        <f t="shared" si="13"/>
        <v>4.3477043926699918E-2</v>
      </c>
      <c r="AO54" s="884">
        <f t="shared" si="13"/>
        <v>4.2092132628917686E-2</v>
      </c>
      <c r="AP54" s="884">
        <f t="shared" si="13"/>
        <v>4.048064194791974E-2</v>
      </c>
      <c r="AQ54" s="884">
        <f t="shared" si="13"/>
        <v>4.1998742956924219E-2</v>
      </c>
      <c r="AR54" s="884">
        <f t="shared" si="15"/>
        <v>4.2522651204453199E-2</v>
      </c>
      <c r="AS54" s="884">
        <f t="shared" si="15"/>
        <v>4.4321751790534672E-2</v>
      </c>
      <c r="AT54" s="884">
        <f t="shared" si="16"/>
        <v>4.4162350253432146E-2</v>
      </c>
      <c r="AU54" s="884">
        <f t="shared" si="16"/>
        <v>4.4941397810833388E-2</v>
      </c>
      <c r="AV54" s="884">
        <f t="shared" si="17"/>
        <v>4.5398281433134922E-2</v>
      </c>
      <c r="AW54" s="884">
        <f t="shared" si="17"/>
        <v>4.6691505782817687E-2</v>
      </c>
    </row>
    <row r="55" spans="25:49" s="869" customFormat="1" ht="15" customHeight="1">
      <c r="Y55" s="873"/>
      <c r="Z55" s="893" t="s">
        <v>150</v>
      </c>
      <c r="AA55" s="884">
        <f t="shared" si="13"/>
        <v>0.28151048247894461</v>
      </c>
      <c r="AB55" s="884">
        <f t="shared" si="13"/>
        <v>0.28823501097343596</v>
      </c>
      <c r="AC55" s="884">
        <f t="shared" si="13"/>
        <v>0.28523565999185591</v>
      </c>
      <c r="AD55" s="884">
        <f t="shared" si="13"/>
        <v>0.26670510673545905</v>
      </c>
      <c r="AE55" s="884">
        <f t="shared" si="13"/>
        <v>0.27257758174026547</v>
      </c>
      <c r="AF55" s="884">
        <f t="shared" si="13"/>
        <v>0.26555753334254761</v>
      </c>
      <c r="AG55" s="884">
        <f t="shared" si="13"/>
        <v>0.27309527749851237</v>
      </c>
      <c r="AH55" s="884">
        <f t="shared" si="13"/>
        <v>0.27144413211111806</v>
      </c>
      <c r="AI55" s="884">
        <f t="shared" si="13"/>
        <v>0.26930580308252317</v>
      </c>
      <c r="AJ55" s="884">
        <f t="shared" si="13"/>
        <v>0.27725451891150976</v>
      </c>
      <c r="AK55" s="884">
        <f t="shared" si="13"/>
        <v>0.28113290760492782</v>
      </c>
      <c r="AL55" s="884">
        <f t="shared" si="13"/>
        <v>0.28383300800522915</v>
      </c>
      <c r="AM55" s="884">
        <f t="shared" si="13"/>
        <v>0.2934664483730603</v>
      </c>
      <c r="AN55" s="884">
        <f t="shared" si="13"/>
        <v>0.30893172243257971</v>
      </c>
      <c r="AO55" s="884">
        <f t="shared" si="13"/>
        <v>0.29887034648729111</v>
      </c>
      <c r="AP55" s="884">
        <f t="shared" si="13"/>
        <v>0.30203281093411311</v>
      </c>
      <c r="AQ55" s="884">
        <f t="shared" si="13"/>
        <v>0.30209522940304212</v>
      </c>
      <c r="AR55" s="884">
        <f t="shared" si="15"/>
        <v>0.32601118170876014</v>
      </c>
      <c r="AS55" s="884">
        <f t="shared" si="15"/>
        <v>0.325619135456372</v>
      </c>
      <c r="AT55" s="884">
        <f t="shared" si="16"/>
        <v>0.31390685558012238</v>
      </c>
      <c r="AU55" s="884">
        <f t="shared" si="16"/>
        <v>0.31653693695261659</v>
      </c>
      <c r="AV55" s="884">
        <f t="shared" si="17"/>
        <v>0.34897079257946739</v>
      </c>
      <c r="AW55" s="884">
        <f t="shared" si="17"/>
        <v>0.37515202423069444</v>
      </c>
    </row>
    <row r="56" spans="25:49" s="869" customFormat="1" ht="15" customHeight="1">
      <c r="Y56" s="873"/>
      <c r="Z56" s="885" t="s">
        <v>101</v>
      </c>
      <c r="AA56" s="884">
        <f t="shared" si="13"/>
        <v>0.27178562075208662</v>
      </c>
      <c r="AB56" s="884">
        <f t="shared" si="13"/>
        <v>0.27460446821580842</v>
      </c>
      <c r="AC56" s="884">
        <f t="shared" si="13"/>
        <v>0.27566621703774546</v>
      </c>
      <c r="AD56" s="884">
        <f t="shared" si="13"/>
        <v>0.28855770715971024</v>
      </c>
      <c r="AE56" s="884">
        <f t="shared" si="13"/>
        <v>0.3056105063861419</v>
      </c>
      <c r="AF56" s="884">
        <f t="shared" si="13"/>
        <v>0.3094739391569073</v>
      </c>
      <c r="AG56" s="884">
        <f t="shared" si="13"/>
        <v>0.31245051305962274</v>
      </c>
      <c r="AH56" s="884">
        <f t="shared" si="13"/>
        <v>0.30887400083108496</v>
      </c>
      <c r="AI56" s="884">
        <f t="shared" si="13"/>
        <v>0.31268398828592281</v>
      </c>
      <c r="AJ56" s="884">
        <f t="shared" si="13"/>
        <v>0.30167719895685918</v>
      </c>
      <c r="AK56" s="884">
        <f t="shared" si="13"/>
        <v>0.2909768866263896</v>
      </c>
      <c r="AL56" s="884">
        <f t="shared" si="13"/>
        <v>0.30442344686521539</v>
      </c>
      <c r="AM56" s="884">
        <f t="shared" si="13"/>
        <v>0.29811214559218663</v>
      </c>
      <c r="AN56" s="884">
        <f t="shared" si="13"/>
        <v>0.29573197621263891</v>
      </c>
      <c r="AO56" s="884">
        <f t="shared" si="13"/>
        <v>0.30395082472043783</v>
      </c>
      <c r="AP56" s="884">
        <f t="shared" si="13"/>
        <v>0.29243962683093944</v>
      </c>
      <c r="AQ56" s="884">
        <f t="shared" si="13"/>
        <v>0.31486027017983159</v>
      </c>
      <c r="AR56" s="884">
        <f t="shared" si="15"/>
        <v>0.28541969896833397</v>
      </c>
      <c r="AS56" s="884">
        <f t="shared" si="15"/>
        <v>0.29428821278001588</v>
      </c>
      <c r="AT56" s="884">
        <f t="shared" si="16"/>
        <v>0.3093022801839535</v>
      </c>
      <c r="AU56" s="884">
        <f t="shared" si="16"/>
        <v>0.2747126524883356</v>
      </c>
      <c r="AV56" s="884">
        <f t="shared" si="17"/>
        <v>0.25720582180069645</v>
      </c>
      <c r="AW56" s="884">
        <f t="shared" si="17"/>
        <v>0.23385988218418097</v>
      </c>
    </row>
    <row r="57" spans="25:49" s="869" customFormat="1" ht="15" customHeight="1">
      <c r="Y57" s="873"/>
      <c r="Z57" s="886" t="s">
        <v>95</v>
      </c>
      <c r="AA57" s="884">
        <f t="shared" si="13"/>
        <v>4.6885116335589283E-2</v>
      </c>
      <c r="AB57" s="884">
        <f t="shared" si="13"/>
        <v>4.7240650804327572E-2</v>
      </c>
      <c r="AC57" s="884">
        <f t="shared" si="13"/>
        <v>4.5567513744190768E-2</v>
      </c>
      <c r="AD57" s="884">
        <f t="shared" si="13"/>
        <v>4.4388824400374838E-2</v>
      </c>
      <c r="AE57" s="884">
        <f t="shared" si="13"/>
        <v>4.2374055961032046E-2</v>
      </c>
      <c r="AF57" s="884">
        <f t="shared" si="13"/>
        <v>4.2513114973051123E-2</v>
      </c>
      <c r="AG57" s="884">
        <f t="shared" si="13"/>
        <v>4.3497345123221155E-2</v>
      </c>
      <c r="AH57" s="884">
        <f t="shared" si="13"/>
        <v>4.5353293985986781E-2</v>
      </c>
      <c r="AI57" s="884">
        <f t="shared" si="13"/>
        <v>4.488507239160229E-2</v>
      </c>
      <c r="AJ57" s="884">
        <f t="shared" si="13"/>
        <v>4.411834518155628E-2</v>
      </c>
      <c r="AK57" s="884">
        <f t="shared" si="13"/>
        <v>4.4762413337758995E-2</v>
      </c>
      <c r="AL57" s="884">
        <f t="shared" si="13"/>
        <v>4.6466741327412353E-2</v>
      </c>
      <c r="AM57" s="884">
        <f t="shared" si="13"/>
        <v>4.4598352636347378E-2</v>
      </c>
      <c r="AN57" s="884">
        <f t="shared" si="13"/>
        <v>4.4915721758914805E-2</v>
      </c>
      <c r="AO57" s="884">
        <f t="shared" si="13"/>
        <v>4.1519208268484258E-2</v>
      </c>
      <c r="AP57" s="884">
        <f t="shared" si="13"/>
        <v>3.6854807055116949E-2</v>
      </c>
      <c r="AQ57" s="884">
        <f t="shared" si="13"/>
        <v>3.3448628013396924E-2</v>
      </c>
      <c r="AR57" s="884">
        <f t="shared" si="15"/>
        <v>3.1048487408210076E-2</v>
      </c>
      <c r="AS57" s="884">
        <f t="shared" si="15"/>
        <v>3.440990107798194E-2</v>
      </c>
      <c r="AT57" s="884">
        <f t="shared" si="16"/>
        <v>3.3463679458579754E-2</v>
      </c>
      <c r="AU57" s="884">
        <f t="shared" si="16"/>
        <v>3.0815837934790268E-2</v>
      </c>
      <c r="AV57" s="884">
        <f t="shared" si="17"/>
        <v>3.1075861295668913E-2</v>
      </c>
      <c r="AW57" s="884">
        <f t="shared" si="17"/>
        <v>3.1382640580889347E-2</v>
      </c>
    </row>
    <row r="58" spans="25:49" s="869" customFormat="1" ht="15" customHeight="1">
      <c r="Y58" s="879"/>
      <c r="Z58" s="885" t="s">
        <v>96</v>
      </c>
      <c r="AA58" s="884">
        <f t="shared" si="13"/>
        <v>3.9261182554757371E-2</v>
      </c>
      <c r="AB58" s="884">
        <f t="shared" si="13"/>
        <v>3.8802259780111183E-2</v>
      </c>
      <c r="AC58" s="884">
        <f t="shared" si="13"/>
        <v>3.6802153507396795E-2</v>
      </c>
      <c r="AD58" s="884">
        <f t="shared" si="13"/>
        <v>3.331743400597794E-2</v>
      </c>
      <c r="AE58" s="884">
        <f t="shared" si="13"/>
        <v>3.1696206688966409E-2</v>
      </c>
      <c r="AF58" s="884">
        <f t="shared" si="13"/>
        <v>2.9839001262392938E-2</v>
      </c>
      <c r="AG58" s="884">
        <f t="shared" si="13"/>
        <v>3.0275076828727258E-2</v>
      </c>
      <c r="AH58" s="884">
        <f t="shared" si="13"/>
        <v>3.0563448967421518E-2</v>
      </c>
      <c r="AI58" s="884">
        <f t="shared" si="13"/>
        <v>3.0105073727997322E-2</v>
      </c>
      <c r="AJ58" s="884">
        <f t="shared" si="13"/>
        <v>2.9758944761783531E-2</v>
      </c>
      <c r="AK58" s="884">
        <f t="shared" si="13"/>
        <v>2.8603433772630932E-2</v>
      </c>
      <c r="AL58" s="884">
        <f t="shared" si="13"/>
        <v>2.8359830784890114E-2</v>
      </c>
      <c r="AM58" s="884">
        <f t="shared" si="13"/>
        <v>2.6789384646129042E-2</v>
      </c>
      <c r="AN58" s="884">
        <f t="shared" si="13"/>
        <v>2.6093640407718482E-2</v>
      </c>
      <c r="AO58" s="884">
        <f t="shared" si="13"/>
        <v>2.4461270645799848E-2</v>
      </c>
      <c r="AP58" s="884">
        <f t="shared" si="13"/>
        <v>2.2494612466730176E-2</v>
      </c>
      <c r="AQ58" s="884">
        <f t="shared" si="13"/>
        <v>2.1842973831045404E-2</v>
      </c>
      <c r="AR58" s="884">
        <f t="shared" si="15"/>
        <v>2.1461575652619053E-2</v>
      </c>
      <c r="AS58" s="884">
        <f t="shared" si="15"/>
        <v>2.0463932321418552E-2</v>
      </c>
      <c r="AT58" s="884">
        <f t="shared" si="16"/>
        <v>2.1385341153381452E-2</v>
      </c>
      <c r="AU58" s="884">
        <f t="shared" si="16"/>
        <v>2.0458966837141573E-2</v>
      </c>
      <c r="AV58" s="884">
        <f t="shared" si="17"/>
        <v>2.1064444511429345E-2</v>
      </c>
      <c r="AW58" s="884">
        <f t="shared" si="17"/>
        <v>2.2554277738349664E-2</v>
      </c>
    </row>
    <row r="60" spans="25:49">
      <c r="Z60" s="288" t="s">
        <v>538</v>
      </c>
    </row>
  </sheetData>
  <phoneticPr fontId="9"/>
  <pageMargins left="0.24" right="0.22" top="0.98425196850393704" bottom="0.98425196850393704" header="0.51181102362204722" footer="0.51181102362204722"/>
  <pageSetup paperSize="9" scale="3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F26"/>
  <sheetViews>
    <sheetView zoomScaleNormal="100" workbookViewId="0"/>
  </sheetViews>
  <sheetFormatPr defaultColWidth="9" defaultRowHeight="13.8"/>
  <cols>
    <col min="1" max="1" width="9" style="592"/>
    <col min="2" max="2" width="8.109375" style="592" customWidth="1"/>
    <col min="3" max="3" width="18.77734375" style="592" customWidth="1"/>
    <col min="4" max="4" width="8.77734375" style="592" customWidth="1"/>
    <col min="5" max="5" width="9" style="592"/>
    <col min="6" max="6" width="11.6640625" style="592" customWidth="1"/>
    <col min="7" max="16384" width="9" style="592"/>
  </cols>
  <sheetData>
    <row r="1" spans="1:6" ht="24.9" customHeight="1">
      <c r="A1" s="594" t="s">
        <v>449</v>
      </c>
    </row>
    <row r="3" spans="1:6" s="668" customFormat="1" ht="18" customHeight="1">
      <c r="B3" s="668" t="s">
        <v>239</v>
      </c>
    </row>
    <row r="4" spans="1:6" s="668" customFormat="1" ht="18" customHeight="1">
      <c r="B4" s="669" t="s">
        <v>469</v>
      </c>
      <c r="C4" s="670" t="s">
        <v>65</v>
      </c>
      <c r="D4" s="671" t="s">
        <v>240</v>
      </c>
      <c r="E4" s="671" t="s">
        <v>66</v>
      </c>
      <c r="F4" s="671" t="s">
        <v>159</v>
      </c>
    </row>
    <row r="5" spans="1:6" s="668" customFormat="1" ht="18" customHeight="1">
      <c r="B5" s="669" t="s">
        <v>470</v>
      </c>
      <c r="C5" s="670" t="s">
        <v>67</v>
      </c>
      <c r="D5" s="671" t="s">
        <v>241</v>
      </c>
      <c r="E5" s="671" t="s">
        <v>68</v>
      </c>
      <c r="F5" s="671" t="s">
        <v>160</v>
      </c>
    </row>
    <row r="6" spans="1:6" s="668" customFormat="1" ht="18" customHeight="1">
      <c r="B6" s="669" t="s">
        <v>471</v>
      </c>
      <c r="C6" s="670" t="s">
        <v>69</v>
      </c>
      <c r="D6" s="671" t="s">
        <v>242</v>
      </c>
      <c r="E6" s="671" t="s">
        <v>70</v>
      </c>
      <c r="F6" s="671" t="s">
        <v>166</v>
      </c>
    </row>
    <row r="7" spans="1:6" s="668" customFormat="1" ht="18" customHeight="1">
      <c r="B7" s="669" t="s">
        <v>472</v>
      </c>
      <c r="C7" s="670" t="s">
        <v>71</v>
      </c>
      <c r="D7" s="671" t="s">
        <v>243</v>
      </c>
      <c r="E7" s="671" t="s">
        <v>72</v>
      </c>
      <c r="F7" s="671" t="s">
        <v>72</v>
      </c>
    </row>
    <row r="8" spans="1:6" s="668" customFormat="1" ht="18" customHeight="1">
      <c r="B8" s="669" t="s">
        <v>73</v>
      </c>
      <c r="C8" s="672" t="s">
        <v>73</v>
      </c>
      <c r="D8" s="671" t="s">
        <v>73</v>
      </c>
      <c r="E8" s="671" t="s">
        <v>72</v>
      </c>
      <c r="F8" s="671" t="s">
        <v>72</v>
      </c>
    </row>
    <row r="9" spans="1:6" s="668" customFormat="1"/>
    <row r="10" spans="1:6" s="668" customFormat="1"/>
    <row r="11" spans="1:6" s="668" customFormat="1" ht="18" customHeight="1">
      <c r="B11" s="673" t="s">
        <v>244</v>
      </c>
    </row>
    <row r="12" spans="1:6" s="668" customFormat="1" ht="18" customHeight="1">
      <c r="B12" s="669" t="s">
        <v>245</v>
      </c>
      <c r="C12" s="674">
        <v>1</v>
      </c>
    </row>
    <row r="13" spans="1:6" s="668" customFormat="1" ht="18" customHeight="1">
      <c r="B13" s="669" t="s">
        <v>246</v>
      </c>
      <c r="C13" s="674">
        <v>21</v>
      </c>
    </row>
    <row r="14" spans="1:6" s="668" customFormat="1" ht="18" customHeight="1">
      <c r="B14" s="669" t="s">
        <v>247</v>
      </c>
      <c r="C14" s="674">
        <v>310</v>
      </c>
    </row>
    <row r="15" spans="1:6" s="668" customFormat="1" ht="18" customHeight="1">
      <c r="B15" s="669" t="s">
        <v>74</v>
      </c>
      <c r="C15" s="671" t="s">
        <v>167</v>
      </c>
    </row>
    <row r="16" spans="1:6" s="668" customFormat="1" ht="18" customHeight="1">
      <c r="B16" s="669" t="s">
        <v>75</v>
      </c>
      <c r="C16" s="671" t="s">
        <v>168</v>
      </c>
    </row>
    <row r="17" spans="2:3" s="668" customFormat="1" ht="18" customHeight="1">
      <c r="B17" s="669" t="s">
        <v>248</v>
      </c>
      <c r="C17" s="674">
        <v>23900</v>
      </c>
    </row>
    <row r="18" spans="2:3" s="668" customFormat="1" ht="18" customHeight="1">
      <c r="B18" s="668" t="s">
        <v>249</v>
      </c>
    </row>
    <row r="19" spans="2:3" s="668" customFormat="1"/>
    <row r="20" spans="2:3" s="668" customFormat="1"/>
    <row r="21" spans="2:3" s="668" customFormat="1" ht="18" customHeight="1">
      <c r="B21" s="673" t="s">
        <v>250</v>
      </c>
    </row>
    <row r="22" spans="2:3" s="668" customFormat="1" ht="18" customHeight="1">
      <c r="B22" s="668" t="s">
        <v>251</v>
      </c>
    </row>
    <row r="23" spans="2:3" s="668" customFormat="1" ht="18" customHeight="1">
      <c r="B23" s="668" t="s">
        <v>170</v>
      </c>
    </row>
    <row r="24" spans="2:3" s="668" customFormat="1">
      <c r="B24" s="675" t="s">
        <v>252</v>
      </c>
    </row>
    <row r="25" spans="2:3" s="668" customFormat="1" ht="16.2">
      <c r="B25" s="675" t="s">
        <v>253</v>
      </c>
    </row>
    <row r="26" spans="2:3" s="668" customFormat="1">
      <c r="B26" s="675" t="s">
        <v>254</v>
      </c>
    </row>
  </sheetData>
  <phoneticPr fontId="9"/>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AP32"/>
  <sheetViews>
    <sheetView zoomScale="85" zoomScaleNormal="85" zoomScaleSheetLayoutView="70" workbookViewId="0"/>
  </sheetViews>
  <sheetFormatPr defaultColWidth="9" defaultRowHeight="13.8"/>
  <cols>
    <col min="1" max="1" width="4.44140625" style="1" customWidth="1"/>
    <col min="2" max="3" width="1.6640625" style="1" customWidth="1"/>
    <col min="4" max="4" width="49.44140625" style="1" customWidth="1"/>
    <col min="5" max="10" width="9.77734375" style="1" customWidth="1"/>
    <col min="11" max="11" width="2.21875" style="1" customWidth="1"/>
    <col min="12" max="13" width="9.77734375" style="1" customWidth="1"/>
    <col min="14" max="53" width="9" style="1" customWidth="1"/>
    <col min="54" max="55" width="9" style="1"/>
    <col min="56" max="56" width="9.21875" style="1" bestFit="1" customWidth="1"/>
    <col min="57" max="58" width="9" style="1"/>
    <col min="59" max="59" width="9.33203125" style="1" bestFit="1" customWidth="1"/>
    <col min="60" max="61" width="9" style="1"/>
    <col min="62" max="62" width="9.33203125" style="1" bestFit="1" customWidth="1"/>
    <col min="63" max="16384" width="9" style="1"/>
  </cols>
  <sheetData>
    <row r="1" spans="1:18" ht="19.2">
      <c r="A1" s="1084" t="s">
        <v>512</v>
      </c>
      <c r="B1" s="1042"/>
      <c r="C1" s="1042"/>
      <c r="D1" s="664"/>
      <c r="E1" s="664"/>
      <c r="F1" s="664"/>
      <c r="G1" s="664"/>
      <c r="H1" s="664"/>
      <c r="I1" s="664"/>
      <c r="J1" s="664"/>
      <c r="K1" s="664"/>
      <c r="L1" s="1043"/>
      <c r="M1" s="664"/>
      <c r="N1" s="664"/>
      <c r="O1" s="664"/>
      <c r="P1" s="664"/>
      <c r="Q1" s="664"/>
      <c r="R1" s="664"/>
    </row>
    <row r="2" spans="1:18" ht="20.399999999999999">
      <c r="A2" s="993"/>
      <c r="B2" s="1042"/>
      <c r="C2" s="1042"/>
      <c r="D2" s="664"/>
      <c r="E2" s="664"/>
      <c r="F2" s="664"/>
      <c r="G2" s="664"/>
      <c r="H2" s="664"/>
      <c r="I2" s="664"/>
      <c r="J2" s="664"/>
      <c r="K2" s="664"/>
      <c r="L2" s="1043"/>
      <c r="M2" s="664"/>
      <c r="N2" s="664"/>
      <c r="O2" s="664"/>
      <c r="P2" s="664"/>
      <c r="Q2" s="664"/>
      <c r="R2" s="664"/>
    </row>
    <row r="3" spans="1:18">
      <c r="A3" s="664"/>
      <c r="B3" s="1123" t="s">
        <v>513</v>
      </c>
      <c r="C3" s="1123"/>
      <c r="D3" s="1123"/>
      <c r="E3" s="1123"/>
      <c r="F3" s="1123"/>
      <c r="G3" s="1123"/>
      <c r="H3" s="1123"/>
      <c r="I3" s="1123"/>
      <c r="J3" s="1123"/>
      <c r="K3" s="664"/>
      <c r="L3" s="1043"/>
      <c r="M3" s="664"/>
      <c r="N3" s="664"/>
      <c r="O3" s="664"/>
      <c r="P3" s="664"/>
      <c r="Q3" s="664"/>
      <c r="R3" s="664"/>
    </row>
    <row r="4" spans="1:18" ht="16.2">
      <c r="A4" s="664"/>
      <c r="B4" s="664"/>
      <c r="C4" s="664"/>
      <c r="D4" s="664"/>
      <c r="E4" s="664"/>
      <c r="F4" s="664"/>
      <c r="G4" s="664"/>
      <c r="H4" s="664"/>
      <c r="I4" s="664"/>
      <c r="J4" s="1044" t="s">
        <v>514</v>
      </c>
      <c r="K4" s="664"/>
      <c r="L4" s="664"/>
      <c r="M4" s="1043"/>
      <c r="N4" s="664"/>
      <c r="O4" s="664"/>
      <c r="P4" s="664"/>
      <c r="Q4" s="664"/>
      <c r="R4" s="664"/>
    </row>
    <row r="5" spans="1:18">
      <c r="A5" s="664"/>
      <c r="B5" s="1124" t="s">
        <v>515</v>
      </c>
      <c r="C5" s="1124"/>
      <c r="D5" s="1124"/>
      <c r="E5" s="1126" t="s">
        <v>516</v>
      </c>
      <c r="F5" s="1126"/>
      <c r="G5" s="1126"/>
      <c r="H5" s="1126"/>
      <c r="I5" s="1126"/>
      <c r="J5" s="1126"/>
      <c r="K5" s="664"/>
      <c r="L5" s="664"/>
      <c r="M5" s="1043"/>
      <c r="N5" s="664"/>
      <c r="O5" s="664"/>
      <c r="P5" s="664"/>
      <c r="Q5" s="664"/>
      <c r="R5" s="664"/>
    </row>
    <row r="6" spans="1:18">
      <c r="A6" s="664"/>
      <c r="B6" s="1125"/>
      <c r="C6" s="1125"/>
      <c r="D6" s="1125"/>
      <c r="E6" s="1045" t="s">
        <v>517</v>
      </c>
      <c r="F6" s="1045" t="s">
        <v>518</v>
      </c>
      <c r="G6" s="1045" t="s">
        <v>519</v>
      </c>
      <c r="H6" s="1045" t="s">
        <v>520</v>
      </c>
      <c r="I6" s="1045" t="s">
        <v>521</v>
      </c>
      <c r="J6" s="1046" t="s">
        <v>522</v>
      </c>
      <c r="K6" s="664"/>
      <c r="L6" s="664"/>
      <c r="M6" s="1047"/>
      <c r="N6" s="664"/>
      <c r="O6" s="664"/>
      <c r="P6" s="664"/>
      <c r="Q6" s="664"/>
      <c r="R6" s="664"/>
    </row>
    <row r="7" spans="1:18">
      <c r="A7" s="664"/>
      <c r="B7" s="1048" t="s">
        <v>510</v>
      </c>
      <c r="C7" s="1049"/>
      <c r="D7" s="1050"/>
      <c r="E7" s="1051"/>
      <c r="F7" s="1051"/>
      <c r="G7" s="1051"/>
      <c r="H7" s="1051"/>
      <c r="I7" s="1051"/>
      <c r="J7" s="1052"/>
      <c r="K7" s="664"/>
      <c r="L7" s="664"/>
      <c r="M7" s="1047"/>
      <c r="N7" s="664"/>
      <c r="O7" s="664"/>
      <c r="P7" s="664"/>
      <c r="Q7" s="664"/>
      <c r="R7" s="664"/>
    </row>
    <row r="8" spans="1:18" ht="16.2">
      <c r="A8" s="664"/>
      <c r="B8" s="1053"/>
      <c r="C8" s="1054"/>
      <c r="D8" s="1055" t="s">
        <v>523</v>
      </c>
      <c r="E8" s="1056">
        <v>-0.4262766891736503</v>
      </c>
      <c r="F8" s="1056">
        <v>-0.44799464829037794</v>
      </c>
      <c r="G8" s="1056">
        <v>-0.46967136425954326</v>
      </c>
      <c r="H8" s="1056">
        <v>-0.48224852132427348</v>
      </c>
      <c r="I8" s="1056">
        <v>-0.4943913661513083</v>
      </c>
      <c r="J8" s="1056">
        <f>SUM(E8:I8)</f>
        <v>-2.3205825891991534</v>
      </c>
      <c r="K8" s="664"/>
      <c r="L8" s="664"/>
      <c r="M8" s="1057"/>
      <c r="N8" s="664"/>
      <c r="O8" s="664"/>
      <c r="P8" s="664"/>
      <c r="Q8" s="664"/>
      <c r="R8" s="664"/>
    </row>
    <row r="9" spans="1:18" ht="16.2">
      <c r="A9" s="664"/>
      <c r="B9" s="1053"/>
      <c r="C9" s="1054"/>
      <c r="D9" s="1055" t="s">
        <v>524</v>
      </c>
      <c r="E9" s="1056">
        <v>2.1677544186172546</v>
      </c>
      <c r="F9" s="1056">
        <v>2.6467539127413326</v>
      </c>
      <c r="G9" s="1056">
        <v>3.0360388198859347</v>
      </c>
      <c r="H9" s="1056">
        <v>1.6329827533132615</v>
      </c>
      <c r="I9" s="1056">
        <v>1.9548884324388152</v>
      </c>
      <c r="J9" s="1056">
        <f>SUM(E9:I9)</f>
        <v>11.438418336996598</v>
      </c>
      <c r="K9" s="664"/>
      <c r="L9" s="664"/>
      <c r="M9" s="1057"/>
      <c r="N9" s="664"/>
      <c r="O9" s="664"/>
      <c r="P9" s="664"/>
      <c r="Q9" s="664"/>
      <c r="R9" s="664"/>
    </row>
    <row r="10" spans="1:18" ht="16.8" thickBot="1">
      <c r="A10" s="664"/>
      <c r="B10" s="1058"/>
      <c r="C10" s="1059"/>
      <c r="D10" s="1060" t="s">
        <v>525</v>
      </c>
      <c r="E10" s="1056">
        <v>-46.363731838177166</v>
      </c>
      <c r="F10" s="1056">
        <v>-48.096391870358872</v>
      </c>
      <c r="G10" s="1056">
        <v>-50.931495704836465</v>
      </c>
      <c r="H10" s="1056">
        <v>-51.638699963299942</v>
      </c>
      <c r="I10" s="1056">
        <v>-53.140337558144452</v>
      </c>
      <c r="J10" s="1061">
        <f>SUM(E10:I10)</f>
        <v>-250.17065693481686</v>
      </c>
      <c r="K10" s="664"/>
      <c r="L10" s="664"/>
      <c r="M10" s="1057"/>
      <c r="N10" s="664"/>
      <c r="O10" s="664"/>
      <c r="P10" s="664"/>
      <c r="Q10" s="664"/>
      <c r="R10" s="664"/>
    </row>
    <row r="11" spans="1:18" ht="16.8" thickTop="1">
      <c r="A11" s="664"/>
      <c r="B11" s="1062"/>
      <c r="C11" s="1063" t="s">
        <v>526</v>
      </c>
      <c r="D11" s="1064"/>
      <c r="E11" s="1065">
        <f>SUM(E8:E10)</f>
        <v>-44.622254108733564</v>
      </c>
      <c r="F11" s="1065">
        <f t="shared" ref="F11:H11" si="0">SUM(F8:F10)</f>
        <v>-45.897632605907916</v>
      </c>
      <c r="G11" s="1065">
        <f t="shared" si="0"/>
        <v>-48.365128249210073</v>
      </c>
      <c r="H11" s="1065">
        <f t="shared" si="0"/>
        <v>-50.48796573131095</v>
      </c>
      <c r="I11" s="1065">
        <f>SUM(I8:I10)</f>
        <v>-51.679840491856943</v>
      </c>
      <c r="J11" s="1065">
        <f t="shared" ref="J11" si="1">SUM(E11:I11)</f>
        <v>-241.05282118701942</v>
      </c>
      <c r="K11" s="664"/>
      <c r="L11" s="1046" t="s">
        <v>527</v>
      </c>
      <c r="M11" s="1046" t="s">
        <v>528</v>
      </c>
      <c r="N11" s="664"/>
      <c r="O11" s="664"/>
      <c r="P11" s="664"/>
      <c r="Q11" s="664"/>
      <c r="R11" s="664"/>
    </row>
    <row r="12" spans="1:18" ht="16.2">
      <c r="A12" s="664"/>
      <c r="B12" s="1066"/>
      <c r="C12" s="1067" t="s">
        <v>529</v>
      </c>
      <c r="D12" s="1068"/>
      <c r="E12" s="1069"/>
      <c r="F12" s="1069"/>
      <c r="G12" s="1069"/>
      <c r="H12" s="1069"/>
      <c r="I12" s="1069"/>
      <c r="J12" s="1070">
        <f>IF(J11&lt;(-13*44/12*5),(-13*44/12*5),J11)</f>
        <v>-238.33333333333331</v>
      </c>
      <c r="K12" s="664"/>
      <c r="L12" s="1071">
        <f>J12/5</f>
        <v>-47.666666666666664</v>
      </c>
      <c r="M12" s="1072">
        <f>L12/'1.Total'!Z13</f>
        <v>-3.779075504948793E-2</v>
      </c>
      <c r="N12" s="664"/>
      <c r="O12" s="664"/>
      <c r="P12" s="664"/>
      <c r="Q12" s="664"/>
      <c r="R12" s="664"/>
    </row>
    <row r="13" spans="1:18">
      <c r="A13" s="664"/>
      <c r="B13" s="1048" t="s">
        <v>511</v>
      </c>
      <c r="C13" s="1049"/>
      <c r="D13" s="1050"/>
      <c r="E13" s="1051"/>
      <c r="F13" s="1051"/>
      <c r="G13" s="1051"/>
      <c r="H13" s="1051"/>
      <c r="I13" s="1051"/>
      <c r="J13" s="1052"/>
      <c r="K13" s="664"/>
      <c r="L13" s="1073"/>
      <c r="M13" s="1073"/>
      <c r="N13" s="664"/>
      <c r="O13" s="664"/>
      <c r="P13" s="664"/>
      <c r="Q13" s="664"/>
      <c r="R13" s="664"/>
    </row>
    <row r="14" spans="1:18" ht="16.2">
      <c r="A14" s="664"/>
      <c r="B14" s="1066"/>
      <c r="C14" s="1067"/>
      <c r="D14" s="1068" t="s">
        <v>530</v>
      </c>
      <c r="E14" s="1074">
        <v>-1.0018725678571825</v>
      </c>
      <c r="F14" s="1074">
        <v>-1.0330539835080479</v>
      </c>
      <c r="G14" s="1074">
        <v>-1.0508353371428079</v>
      </c>
      <c r="H14" s="1074">
        <v>-1.0642580379393571</v>
      </c>
      <c r="I14" s="1074">
        <v>-1.0840250907368099</v>
      </c>
      <c r="J14" s="1075">
        <f>SUM(E14:I14)</f>
        <v>-5.2340450171842052</v>
      </c>
      <c r="K14" s="664"/>
      <c r="L14" s="1075">
        <f>J14/5</f>
        <v>-1.0468090034368411</v>
      </c>
      <c r="M14" s="1076">
        <f>L14/'1.Total'!Z13</f>
        <v>-8.2992383145063424E-4</v>
      </c>
      <c r="N14" s="664"/>
      <c r="O14" s="664"/>
      <c r="P14" s="664"/>
      <c r="Q14" s="664"/>
      <c r="R14" s="664"/>
    </row>
    <row r="15" spans="1:18">
      <c r="A15" s="664"/>
      <c r="B15" s="1054"/>
      <c r="C15" s="1054"/>
      <c r="D15" s="1078"/>
      <c r="E15" s="1079"/>
      <c r="F15" s="1079"/>
      <c r="G15" s="1079"/>
      <c r="H15" s="1079"/>
      <c r="I15" s="1080"/>
      <c r="J15" s="1073"/>
      <c r="K15" s="664"/>
      <c r="L15" s="1073"/>
      <c r="M15" s="1073"/>
      <c r="N15" s="664"/>
      <c r="O15" s="664"/>
      <c r="P15" s="664"/>
      <c r="Q15" s="664"/>
      <c r="R15" s="664"/>
    </row>
    <row r="16" spans="1:18">
      <c r="A16" s="664"/>
      <c r="B16" s="1127" t="s">
        <v>531</v>
      </c>
      <c r="C16" s="1128"/>
      <c r="D16" s="1129"/>
      <c r="E16" s="1081"/>
      <c r="F16" s="1081"/>
      <c r="G16" s="1081"/>
      <c r="H16" s="1081"/>
      <c r="I16" s="1082"/>
      <c r="J16" s="1056">
        <f>J12+J14</f>
        <v>-243.56737835051752</v>
      </c>
      <c r="K16" s="664"/>
      <c r="L16" s="1071">
        <f>J16/5</f>
        <v>-48.713475670103506</v>
      </c>
      <c r="M16" s="1072">
        <f>L16/'1.Total'!Z13</f>
        <v>-3.8620678880938564E-2</v>
      </c>
      <c r="N16" s="664"/>
      <c r="O16" s="664"/>
      <c r="P16" s="664"/>
      <c r="Q16" s="664"/>
      <c r="R16" s="664"/>
    </row>
    <row r="17" spans="1:42">
      <c r="A17" s="664"/>
      <c r="B17" s="664"/>
      <c r="C17" s="664"/>
      <c r="D17" s="664"/>
      <c r="E17" s="664"/>
      <c r="F17" s="664"/>
      <c r="G17" s="664"/>
      <c r="H17" s="664"/>
      <c r="I17" s="664"/>
      <c r="J17" s="1044"/>
      <c r="K17" s="664"/>
      <c r="L17" s="1044"/>
      <c r="M17" s="664"/>
      <c r="N17" s="664"/>
      <c r="O17" s="664"/>
      <c r="P17" s="664"/>
      <c r="Q17" s="664"/>
      <c r="R17" s="664"/>
    </row>
    <row r="18" spans="1:42">
      <c r="A18" s="664"/>
      <c r="B18" s="664"/>
      <c r="C18" s="664"/>
      <c r="D18" s="664"/>
      <c r="E18" s="664"/>
      <c r="F18" s="664"/>
      <c r="G18" s="664"/>
      <c r="H18" s="664"/>
      <c r="I18" s="664"/>
      <c r="J18" s="1044"/>
      <c r="K18" s="1044"/>
      <c r="L18" s="1043"/>
      <c r="M18" s="664"/>
      <c r="N18" s="664"/>
      <c r="O18" s="664"/>
      <c r="P18" s="664"/>
      <c r="Q18" s="664"/>
      <c r="R18" s="664"/>
    </row>
    <row r="19" spans="1:42">
      <c r="A19" s="664"/>
      <c r="B19" s="664" t="s">
        <v>537</v>
      </c>
      <c r="C19" s="664"/>
      <c r="D19" s="664"/>
      <c r="E19" s="664"/>
      <c r="F19" s="664"/>
      <c r="G19" s="664"/>
      <c r="H19" s="664"/>
      <c r="I19" s="664"/>
      <c r="J19" s="1044"/>
      <c r="K19" s="664"/>
      <c r="L19" s="1043"/>
      <c r="M19" s="664"/>
      <c r="N19" s="664"/>
      <c r="O19" s="664"/>
      <c r="P19" s="664"/>
      <c r="Q19" s="664"/>
      <c r="R19" s="664"/>
    </row>
    <row r="20" spans="1:42">
      <c r="A20" s="664"/>
      <c r="B20" s="664" t="s">
        <v>532</v>
      </c>
      <c r="C20" s="664"/>
      <c r="D20" s="664"/>
      <c r="E20" s="664"/>
      <c r="F20" s="664"/>
      <c r="G20" s="664"/>
      <c r="H20" s="664"/>
      <c r="I20" s="664"/>
      <c r="J20" s="1044"/>
      <c r="K20" s="664"/>
      <c r="L20" s="1043"/>
      <c r="M20" s="664"/>
      <c r="N20" s="664"/>
      <c r="O20" s="664"/>
      <c r="P20" s="664"/>
      <c r="Q20" s="664"/>
      <c r="R20" s="664"/>
    </row>
    <row r="21" spans="1:42">
      <c r="A21" s="664"/>
      <c r="B21" s="1" t="s">
        <v>533</v>
      </c>
      <c r="C21" s="1077"/>
      <c r="D21" s="664"/>
      <c r="E21" s="664"/>
      <c r="F21" s="664"/>
      <c r="G21" s="664"/>
      <c r="H21" s="664"/>
      <c r="I21" s="664"/>
      <c r="J21" s="1044"/>
      <c r="K21" s="664"/>
      <c r="L21" s="1043"/>
      <c r="M21" s="664"/>
      <c r="N21" s="664"/>
      <c r="O21" s="664"/>
      <c r="P21" s="664"/>
      <c r="Q21" s="664"/>
      <c r="R21" s="664"/>
    </row>
    <row r="22" spans="1:42">
      <c r="A22" s="664"/>
      <c r="B22" s="1" t="s">
        <v>534</v>
      </c>
      <c r="C22" s="664"/>
      <c r="D22" s="664"/>
      <c r="E22" s="664"/>
      <c r="F22" s="664"/>
      <c r="G22" s="664"/>
      <c r="H22" s="664"/>
      <c r="I22" s="664"/>
      <c r="J22" s="1044"/>
      <c r="K22" s="664"/>
      <c r="L22" s="1043"/>
      <c r="M22" s="664"/>
      <c r="N22" s="664"/>
      <c r="O22" s="664"/>
      <c r="P22" s="664"/>
      <c r="Q22" s="664"/>
      <c r="R22" s="664"/>
    </row>
    <row r="23" spans="1:42">
      <c r="A23" s="664"/>
      <c r="B23" s="664"/>
      <c r="C23" s="664"/>
      <c r="D23" s="664"/>
      <c r="E23" s="664"/>
      <c r="F23" s="664"/>
      <c r="G23" s="664"/>
      <c r="H23" s="664"/>
      <c r="I23" s="664"/>
      <c r="J23" s="1044"/>
      <c r="K23" s="664"/>
      <c r="L23" s="1043"/>
      <c r="M23" s="664"/>
      <c r="N23" s="664"/>
      <c r="O23" s="664"/>
      <c r="P23" s="664"/>
      <c r="Q23" s="664"/>
      <c r="R23" s="664"/>
    </row>
    <row r="24" spans="1:42">
      <c r="A24" s="664"/>
      <c r="B24" s="664"/>
      <c r="C24" s="664"/>
      <c r="D24" s="664"/>
      <c r="E24" s="664"/>
      <c r="F24" s="664"/>
      <c r="G24" s="664"/>
      <c r="H24" s="664"/>
      <c r="I24" s="664"/>
      <c r="K24" s="664"/>
      <c r="L24" s="1083"/>
      <c r="M24" s="664"/>
      <c r="N24" s="664"/>
      <c r="O24" s="664"/>
      <c r="P24" s="664"/>
      <c r="Q24" s="664"/>
      <c r="R24" s="664"/>
    </row>
    <row r="25" spans="1:42">
      <c r="L25" s="1085"/>
      <c r="M25" s="716"/>
    </row>
    <row r="26" spans="1:42">
      <c r="L26" s="1086"/>
      <c r="M26" s="716"/>
    </row>
    <row r="28" spans="1:42" ht="20.399999999999999">
      <c r="A28" s="960"/>
      <c r="W28" s="961"/>
      <c r="AP28" s="962"/>
    </row>
    <row r="30" spans="1:42">
      <c r="C30" s="664"/>
    </row>
    <row r="31" spans="1:42">
      <c r="C31" s="664"/>
    </row>
    <row r="32" spans="1:42">
      <c r="C32" s="664"/>
    </row>
  </sheetData>
  <mergeCells count="4">
    <mergeCell ref="B3:J3"/>
    <mergeCell ref="B5:D6"/>
    <mergeCell ref="E5:J5"/>
    <mergeCell ref="B16:D16"/>
  </mergeCells>
  <phoneticPr fontId="9"/>
  <pageMargins left="0.70866141732283472" right="0.70866141732283472" top="0.74803149606299213" bottom="0.74803149606299213" header="0.31496062992125984" footer="0.31496062992125984"/>
  <pageSetup paperSize="9" scale="59" orientation="landscape" r:id="rId1"/>
</worksheet>
</file>

<file path=xl/worksheets/sheet21.xml><?xml version="1.0" encoding="utf-8"?>
<worksheet xmlns="http://schemas.openxmlformats.org/spreadsheetml/2006/main" xmlns:r="http://schemas.openxmlformats.org/officeDocument/2006/relationships">
  <dimension ref="A1:AD78"/>
  <sheetViews>
    <sheetView topLeftCell="A13" zoomScale="80" zoomScaleNormal="80" zoomScaleSheetLayoutView="80" workbookViewId="0"/>
  </sheetViews>
  <sheetFormatPr defaultColWidth="9" defaultRowHeight="13.8"/>
  <cols>
    <col min="1" max="1" width="2.44140625" style="664" customWidth="1"/>
    <col min="2" max="2" width="4.44140625" style="994" customWidth="1"/>
    <col min="3" max="3" width="20.88671875" style="994" customWidth="1"/>
    <col min="4" max="7" width="9" style="994"/>
    <col min="8" max="9" width="9" style="994" customWidth="1"/>
    <col min="10" max="10" width="8.6640625" style="994" customWidth="1"/>
    <col min="11" max="11" width="2.88671875" style="994" customWidth="1"/>
    <col min="12" max="12" width="5.21875" style="994" customWidth="1"/>
    <col min="13" max="13" width="14.109375" style="994" customWidth="1"/>
    <col min="14" max="21" width="9" style="664" customWidth="1"/>
    <col min="22" max="23" width="9" style="664"/>
    <col min="24" max="25" width="9" style="664" customWidth="1"/>
    <col min="26" max="30" width="9" style="664"/>
    <col min="31" max="16384" width="9" style="994"/>
  </cols>
  <sheetData>
    <row r="1" spans="1:13" s="664" customFormat="1" ht="20.399999999999999">
      <c r="A1" s="1114" t="s">
        <v>548</v>
      </c>
    </row>
    <row r="2" spans="1:13" s="664" customFormat="1"/>
    <row r="3" spans="1:13" s="664" customFormat="1" ht="17.25" customHeight="1">
      <c r="B3" s="1088" t="s">
        <v>549</v>
      </c>
      <c r="K3" s="1044" t="s">
        <v>550</v>
      </c>
    </row>
    <row r="4" spans="1:13" ht="60.75" customHeight="1">
      <c r="B4" s="995"/>
      <c r="C4" s="996"/>
      <c r="D4" s="997" t="s">
        <v>551</v>
      </c>
      <c r="E4" s="997" t="s">
        <v>539</v>
      </c>
      <c r="F4" s="997" t="s">
        <v>540</v>
      </c>
      <c r="G4" s="997" t="s">
        <v>541</v>
      </c>
      <c r="H4" s="997" t="s">
        <v>552</v>
      </c>
      <c r="I4" s="1112" t="s">
        <v>553</v>
      </c>
      <c r="J4" s="1164" t="s">
        <v>508</v>
      </c>
      <c r="K4" s="1165"/>
      <c r="L4" s="664"/>
      <c r="M4" s="664"/>
    </row>
    <row r="5" spans="1:13" ht="13.5" customHeight="1">
      <c r="B5" s="1142" t="s">
        <v>542</v>
      </c>
      <c r="C5" s="1166"/>
      <c r="D5" s="998">
        <f>'1.Total'!Z13</f>
        <v>1261.33141833885</v>
      </c>
      <c r="E5" s="998">
        <f>'1.Total'!AS13</f>
        <v>1280.9033179659409</v>
      </c>
      <c r="F5" s="998">
        <f>'1.Total'!AT13</f>
        <v>1205.6726400816094</v>
      </c>
      <c r="G5" s="998">
        <f>'1.Total'!AU13</f>
        <v>1256.0946909772983</v>
      </c>
      <c r="H5" s="998">
        <f>'1.Total'!AV13</f>
        <v>1306.5179249137454</v>
      </c>
      <c r="I5" s="1111">
        <f>'1.Total'!AW13</f>
        <v>1343.1177206232867</v>
      </c>
      <c r="J5" s="1132">
        <f>AVERAGE(E5:I5)</f>
        <v>1278.4612589123763</v>
      </c>
      <c r="K5" s="1133"/>
      <c r="L5" s="664"/>
      <c r="M5" s="664"/>
    </row>
    <row r="6" spans="1:13" ht="14.25" customHeight="1" thickBot="1">
      <c r="B6" s="1167"/>
      <c r="C6" s="1168"/>
      <c r="D6" s="999"/>
      <c r="E6" s="1000"/>
      <c r="F6" s="1000"/>
      <c r="G6" s="1000"/>
      <c r="H6" s="1000"/>
      <c r="I6" s="1001"/>
      <c r="J6" s="1169">
        <f>J5/$D$5-1</f>
        <v>1.3580761031138033E-2</v>
      </c>
      <c r="K6" s="1170"/>
      <c r="L6" s="664"/>
      <c r="M6" s="664"/>
    </row>
    <row r="7" spans="1:13" ht="15" customHeight="1" thickTop="1">
      <c r="B7" s="1171" t="s">
        <v>554</v>
      </c>
      <c r="C7" s="1172"/>
      <c r="D7" s="1002">
        <f>SUM(D9:D17)</f>
        <v>1059.0758665464696</v>
      </c>
      <c r="E7" s="1002">
        <f>SUM(E9:E17)</f>
        <v>1138.4414072506447</v>
      </c>
      <c r="F7" s="1002">
        <f t="shared" ref="F7:I7" si="0">SUM(F9:F17)</f>
        <v>1075.2410431431617</v>
      </c>
      <c r="G7" s="1002">
        <f t="shared" si="0"/>
        <v>1123.4699455742236</v>
      </c>
      <c r="H7" s="1002">
        <f t="shared" si="0"/>
        <v>1173.1259826032801</v>
      </c>
      <c r="I7" s="1113">
        <f t="shared" si="0"/>
        <v>1207.5558942667451</v>
      </c>
      <c r="J7" s="1175">
        <f>AVERAGE(E7:I7)</f>
        <v>1143.566854567611</v>
      </c>
      <c r="K7" s="1176"/>
      <c r="L7" s="664"/>
      <c r="M7" s="664"/>
    </row>
    <row r="8" spans="1:13" ht="13.5" customHeight="1">
      <c r="B8" s="1173"/>
      <c r="C8" s="1174"/>
      <c r="D8" s="1003"/>
      <c r="E8" s="1004"/>
      <c r="F8" s="1004"/>
      <c r="G8" s="1004"/>
      <c r="H8" s="1004"/>
      <c r="I8" s="1005"/>
      <c r="J8" s="1134">
        <f>(J7-D7)/$D$5</f>
        <v>6.6985557318800876E-2</v>
      </c>
      <c r="K8" s="1135"/>
      <c r="L8" s="664"/>
      <c r="M8" s="1099"/>
    </row>
    <row r="9" spans="1:13" ht="14.25" customHeight="1">
      <c r="B9" s="1006"/>
      <c r="C9" s="1146" t="s">
        <v>577</v>
      </c>
      <c r="D9" s="1007">
        <f>'3.Allocated_CO2-Sector'!Z55</f>
        <v>482.11176402992209</v>
      </c>
      <c r="E9" s="1007">
        <f>'3.Allocated_CO2-Sector'!AS55</f>
        <v>418.99058733515722</v>
      </c>
      <c r="F9" s="1007">
        <f>'3.Allocated_CO2-Sector'!AT55</f>
        <v>388.0540998152016</v>
      </c>
      <c r="G9" s="1007">
        <f>'3.Allocated_CO2-Sector'!AU55</f>
        <v>420.93862915308262</v>
      </c>
      <c r="H9" s="1007">
        <f>'3.Allocated_CO2-Sector'!AV55</f>
        <v>417.1371949553677</v>
      </c>
      <c r="I9" s="1111">
        <f>'3.Allocated_CO2-Sector'!AW55</f>
        <v>417.54537644912745</v>
      </c>
      <c r="J9" s="1132">
        <f>AVERAGE(E9:I9)</f>
        <v>412.53317754158735</v>
      </c>
      <c r="K9" s="1133"/>
      <c r="L9" s="664"/>
      <c r="M9" s="664"/>
    </row>
    <row r="10" spans="1:13" ht="14.25" customHeight="1">
      <c r="B10" s="1006"/>
      <c r="C10" s="1147"/>
      <c r="D10" s="1008"/>
      <c r="E10" s="1004"/>
      <c r="F10" s="1004"/>
      <c r="G10" s="1004"/>
      <c r="H10" s="1004"/>
      <c r="I10" s="1005"/>
      <c r="J10" s="1134">
        <f>(J9-D9)/$D$5</f>
        <v>-5.5162810881194443E-2</v>
      </c>
      <c r="K10" s="1135"/>
      <c r="L10" s="664"/>
      <c r="M10" s="1100"/>
    </row>
    <row r="11" spans="1:13" ht="14.25" customHeight="1">
      <c r="B11" s="1006"/>
      <c r="C11" s="1146" t="s">
        <v>578</v>
      </c>
      <c r="D11" s="998">
        <f>'3.Allocated_CO2-Sector'!Z56</f>
        <v>217.37130450071916</v>
      </c>
      <c r="E11" s="998">
        <f>'3.Allocated_CO2-Sector'!AS56</f>
        <v>235.73483011606214</v>
      </c>
      <c r="F11" s="998">
        <f>'3.Allocated_CO2-Sector'!AT56</f>
        <v>230.06747744561872</v>
      </c>
      <c r="G11" s="998">
        <f>'3.Allocated_CO2-Sector'!AU56</f>
        <v>232.50161891615664</v>
      </c>
      <c r="H11" s="998">
        <f>'3.Allocated_CO2-Sector'!AV56</f>
        <v>229.58802299039854</v>
      </c>
      <c r="I11" s="1111">
        <f>'3.Allocated_CO2-Sector'!AW56</f>
        <v>226.34163080778708</v>
      </c>
      <c r="J11" s="1132">
        <f>AVERAGE(E11:I11)</f>
        <v>230.84671605520467</v>
      </c>
      <c r="K11" s="1133"/>
      <c r="L11" s="664"/>
      <c r="M11" s="664"/>
    </row>
    <row r="12" spans="1:13" ht="13.5" customHeight="1">
      <c r="B12" s="1006"/>
      <c r="C12" s="1147"/>
      <c r="D12" s="1009"/>
      <c r="E12" s="1004"/>
      <c r="F12" s="1004"/>
      <c r="G12" s="1004"/>
      <c r="H12" s="1004"/>
      <c r="I12" s="1005"/>
      <c r="J12" s="1134">
        <f>(J11-D11)/$D$5</f>
        <v>1.0683482040138484E-2</v>
      </c>
      <c r="K12" s="1135"/>
      <c r="L12" s="664"/>
      <c r="M12" s="1100"/>
    </row>
    <row r="13" spans="1:13" ht="14.25" customHeight="1">
      <c r="B13" s="1006"/>
      <c r="C13" s="1146" t="s">
        <v>579</v>
      </c>
      <c r="D13" s="998">
        <f>'3.Allocated_CO2-Sector'!Z57</f>
        <v>164.29190388274029</v>
      </c>
      <c r="E13" s="998">
        <f>'3.Allocated_CO2-Sector'!AS57</f>
        <v>233.59385538682511</v>
      </c>
      <c r="F13" s="998">
        <f>'3.Allocated_CO2-Sector'!AT57</f>
        <v>215.40572869596758</v>
      </c>
      <c r="G13" s="998">
        <f>'3.Allocated_CO2-Sector'!AU57</f>
        <v>216.9156391167341</v>
      </c>
      <c r="H13" s="998">
        <f>'3.Allocated_CO2-Sector'!AV57</f>
        <v>250.01238323849248</v>
      </c>
      <c r="I13" s="1111">
        <f>'3.Allocated_CO2-Sector'!AW57</f>
        <v>272.3693668393754</v>
      </c>
      <c r="J13" s="1132">
        <f>AVERAGE(E13:I13)</f>
        <v>237.65939465547891</v>
      </c>
      <c r="K13" s="1133"/>
      <c r="L13" s="664"/>
      <c r="M13" s="664"/>
    </row>
    <row r="14" spans="1:13" ht="13.5" customHeight="1">
      <c r="B14" s="1006"/>
      <c r="C14" s="1147"/>
      <c r="D14" s="1009"/>
      <c r="E14" s="1009"/>
      <c r="F14" s="1009"/>
      <c r="G14" s="1009"/>
      <c r="H14" s="1009"/>
      <c r="I14" s="1005"/>
      <c r="J14" s="1134">
        <f>(J13-D13)/$D$5</f>
        <v>5.816670361653422E-2</v>
      </c>
      <c r="K14" s="1135"/>
      <c r="L14" s="664"/>
      <c r="M14" s="1100"/>
    </row>
    <row r="15" spans="1:13" ht="14.25" customHeight="1">
      <c r="B15" s="1006"/>
      <c r="C15" s="1146" t="s">
        <v>580</v>
      </c>
      <c r="D15" s="998">
        <f>'3.Allocated_CO2-Sector'!Z58</f>
        <v>127.44316412664075</v>
      </c>
      <c r="E15" s="998">
        <f>'3.Allocated_CO2-Sector'!AS58</f>
        <v>171.02656550986543</v>
      </c>
      <c r="F15" s="998">
        <f>'3.Allocated_CO2-Sector'!AT58</f>
        <v>161.68961316736238</v>
      </c>
      <c r="G15" s="998">
        <f>'3.Allocated_CO2-Sector'!AU58</f>
        <v>171.97550216036601</v>
      </c>
      <c r="H15" s="998">
        <f>'3.Allocated_CO2-Sector'!AV58</f>
        <v>188.75062623388763</v>
      </c>
      <c r="I15" s="1111">
        <f>'3.Allocated_CO2-Sector'!AW58</f>
        <v>203.49421218443712</v>
      </c>
      <c r="J15" s="1132">
        <f>AVERAGE(E15:I15)</f>
        <v>179.3873038511837</v>
      </c>
      <c r="K15" s="1133"/>
      <c r="L15" s="664"/>
      <c r="M15" s="664"/>
    </row>
    <row r="16" spans="1:13" ht="13.5" customHeight="1">
      <c r="B16" s="1006"/>
      <c r="C16" s="1147"/>
      <c r="D16" s="1009"/>
      <c r="E16" s="1009"/>
      <c r="F16" s="1009"/>
      <c r="G16" s="1009"/>
      <c r="H16" s="1009"/>
      <c r="I16" s="1005"/>
      <c r="J16" s="1134">
        <f>(J15-D15)/$D$5</f>
        <v>4.1181991480837302E-2</v>
      </c>
      <c r="K16" s="1135"/>
      <c r="L16" s="664"/>
      <c r="M16" s="1100"/>
    </row>
    <row r="17" spans="2:13" ht="14.25" customHeight="1">
      <c r="B17" s="1006"/>
      <c r="C17" s="1146" t="s">
        <v>581</v>
      </c>
      <c r="D17" s="998">
        <f>'3.Allocated_CO2-Sector'!Z54</f>
        <v>67.857730006447213</v>
      </c>
      <c r="E17" s="998">
        <f>'3.Allocated_CO2-Sector'!AS54</f>
        <v>79.095568902734897</v>
      </c>
      <c r="F17" s="998">
        <f>'3.Allocated_CO2-Sector'!AT54</f>
        <v>80.024124019011396</v>
      </c>
      <c r="G17" s="998">
        <f>'3.Allocated_CO2-Sector'!AU54</f>
        <v>81.138556227884138</v>
      </c>
      <c r="H17" s="998">
        <f>'3.Allocated_CO2-Sector'!AV54</f>
        <v>87.637755185133784</v>
      </c>
      <c r="I17" s="1111">
        <f>'3.Allocated_CO2-Sector'!AW54</f>
        <v>87.805307986018022</v>
      </c>
      <c r="J17" s="1132">
        <f>AVERAGE(E17:I17)</f>
        <v>83.14026246415645</v>
      </c>
      <c r="K17" s="1133"/>
      <c r="L17" s="664"/>
      <c r="M17" s="664"/>
    </row>
    <row r="18" spans="2:13" ht="13.5" customHeight="1">
      <c r="B18" s="1010"/>
      <c r="C18" s="1147"/>
      <c r="D18" s="1009"/>
      <c r="E18" s="1009"/>
      <c r="F18" s="1009"/>
      <c r="G18" s="1009"/>
      <c r="H18" s="1009"/>
      <c r="I18" s="1005"/>
      <c r="J18" s="1134">
        <f>(J17-D17)/$D$5</f>
        <v>1.2116191062485423E-2</v>
      </c>
      <c r="K18" s="1135"/>
      <c r="L18" s="664"/>
      <c r="M18" s="1100"/>
    </row>
    <row r="19" spans="2:13" ht="13.5" customHeight="1">
      <c r="B19" s="1160" t="s">
        <v>555</v>
      </c>
      <c r="C19" s="1161"/>
      <c r="D19" s="998">
        <f>SUM(D21:D25)</f>
        <v>151.06902709859628</v>
      </c>
      <c r="E19" s="998">
        <f>SUM(E21:E25)</f>
        <v>118.78674680140116</v>
      </c>
      <c r="F19" s="998">
        <f t="shared" ref="F19:I19" si="1">SUM(F21:F25)</f>
        <v>108.76846983992067</v>
      </c>
      <c r="G19" s="998">
        <f>SUM(G21:G25)</f>
        <v>109.06223047179364</v>
      </c>
      <c r="H19" s="998">
        <f t="shared" si="1"/>
        <v>108.28620542160931</v>
      </c>
      <c r="I19" s="1111">
        <f t="shared" si="1"/>
        <v>108.29278506129997</v>
      </c>
      <c r="J19" s="1132">
        <f>AVERAGE(E19:I19)</f>
        <v>110.63928751920494</v>
      </c>
      <c r="K19" s="1133"/>
      <c r="L19" s="664"/>
      <c r="M19" s="664"/>
    </row>
    <row r="20" spans="2:13" ht="13.5" customHeight="1">
      <c r="B20" s="1162"/>
      <c r="C20" s="1163"/>
      <c r="D20" s="1008"/>
      <c r="E20" s="1004"/>
      <c r="F20" s="1004"/>
      <c r="G20" s="1004"/>
      <c r="H20" s="1004"/>
      <c r="I20" s="1005"/>
      <c r="J20" s="1134">
        <f>(J19-D19)/$D$5</f>
        <v>-3.2053224863483186E-2</v>
      </c>
      <c r="K20" s="1135"/>
      <c r="L20" s="664"/>
      <c r="M20" s="1100"/>
    </row>
    <row r="21" spans="2:13" ht="17.25" customHeight="1">
      <c r="B21" s="1011"/>
      <c r="C21" s="1146" t="s">
        <v>556</v>
      </c>
      <c r="D21" s="998">
        <f>'1.Total'!Z7</f>
        <v>85.053642250644998</v>
      </c>
      <c r="E21" s="998">
        <f>'1.Total'!AS7</f>
        <v>75.390279401176031</v>
      </c>
      <c r="F21" s="998">
        <f>'1.Total'!AT7</f>
        <v>66.221884082391398</v>
      </c>
      <c r="G21" s="998">
        <f>'1.Total'!AU7</f>
        <v>67.597307695868949</v>
      </c>
      <c r="H21" s="998">
        <f>'1.Total'!AV7</f>
        <v>67.505923965958118</v>
      </c>
      <c r="I21" s="1111">
        <f>'1.Total'!AW7</f>
        <v>68.054802420769875</v>
      </c>
      <c r="J21" s="1132">
        <f>AVERAGE(E21:I21)</f>
        <v>68.954039513232871</v>
      </c>
      <c r="K21" s="1133"/>
      <c r="L21" s="664"/>
      <c r="M21" s="664"/>
    </row>
    <row r="22" spans="2:13" ht="13.5" customHeight="1">
      <c r="B22" s="1012"/>
      <c r="C22" s="1147"/>
      <c r="D22" s="1009"/>
      <c r="E22" s="1004"/>
      <c r="F22" s="1004"/>
      <c r="G22" s="1004"/>
      <c r="H22" s="1004"/>
      <c r="I22" s="1005"/>
      <c r="J22" s="1134">
        <f>(J21-D21)/$D$5</f>
        <v>-1.2763975037278469E-2</v>
      </c>
      <c r="K22" s="1135"/>
      <c r="L22" s="664"/>
      <c r="M22" s="1100"/>
    </row>
    <row r="23" spans="2:13" ht="16.5" customHeight="1">
      <c r="B23" s="1012"/>
      <c r="C23" s="1146" t="s">
        <v>557</v>
      </c>
      <c r="D23" s="998">
        <f>'1.Total'!Z8</f>
        <v>33.382334767765997</v>
      </c>
      <c r="E23" s="998">
        <f>'1.Total'!AS8</f>
        <v>21.674177709744878</v>
      </c>
      <c r="F23" s="998">
        <f>'1.Total'!AT8</f>
        <v>21.100322418451988</v>
      </c>
      <c r="G23" s="998">
        <f>'1.Total'!AU8</f>
        <v>20.694853485213439</v>
      </c>
      <c r="H23" s="998">
        <f>'1.Total'!AV8</f>
        <v>20.286653405486614</v>
      </c>
      <c r="I23" s="1111">
        <f>'1.Total'!AW8</f>
        <v>20.006768380245624</v>
      </c>
      <c r="J23" s="1132">
        <f>AVERAGE(E23:I23)</f>
        <v>20.752555079828511</v>
      </c>
      <c r="K23" s="1133"/>
      <c r="L23" s="664"/>
      <c r="M23" s="664"/>
    </row>
    <row r="24" spans="2:13" ht="13.5" customHeight="1">
      <c r="B24" s="1012"/>
      <c r="C24" s="1147"/>
      <c r="D24" s="1009"/>
      <c r="E24" s="1004"/>
      <c r="F24" s="1004"/>
      <c r="G24" s="1004"/>
      <c r="H24" s="1004"/>
      <c r="I24" s="1005"/>
      <c r="J24" s="1134">
        <f>(J23-D23)/$D$5</f>
        <v>-1.0013054066765951E-2</v>
      </c>
      <c r="K24" s="1135"/>
      <c r="L24" s="664"/>
      <c r="M24" s="1100"/>
    </row>
    <row r="25" spans="2:13" ht="16.5" customHeight="1">
      <c r="B25" s="1012"/>
      <c r="C25" s="1146" t="s">
        <v>558</v>
      </c>
      <c r="D25" s="998">
        <f>'1.Total'!Z9</f>
        <v>32.633050080185285</v>
      </c>
      <c r="E25" s="998">
        <f>'1.Total'!AS9</f>
        <v>21.722289690480256</v>
      </c>
      <c r="F25" s="998">
        <f>'1.Total'!AT9</f>
        <v>21.446263339077284</v>
      </c>
      <c r="G25" s="998">
        <f>'1.Total'!AU9</f>
        <v>20.770069290711248</v>
      </c>
      <c r="H25" s="998">
        <f>'1.Total'!AV9</f>
        <v>20.493628050164581</v>
      </c>
      <c r="I25" s="1111">
        <f>'1.Total'!AW9</f>
        <v>20.231214260284464</v>
      </c>
      <c r="J25" s="1132">
        <f>AVERAGE(E25:I25)</f>
        <v>20.932692926143567</v>
      </c>
      <c r="K25" s="1133"/>
      <c r="L25" s="664"/>
      <c r="M25" s="664"/>
    </row>
    <row r="26" spans="2:13" ht="13.5" customHeight="1">
      <c r="B26" s="1013"/>
      <c r="C26" s="1147"/>
      <c r="D26" s="1009"/>
      <c r="E26" s="1004"/>
      <c r="F26" s="1004"/>
      <c r="G26" s="1004"/>
      <c r="H26" s="1004"/>
      <c r="I26" s="1005"/>
      <c r="J26" s="1134">
        <f>(J25-D25)/$D$5</f>
        <v>-9.2761957594387611E-3</v>
      </c>
      <c r="K26" s="1135"/>
      <c r="L26" s="664"/>
      <c r="M26" s="1100"/>
    </row>
    <row r="27" spans="2:13" ht="15.75" customHeight="1">
      <c r="B27" s="1142" t="s">
        <v>559</v>
      </c>
      <c r="C27" s="1143"/>
      <c r="D27" s="998">
        <f t="shared" ref="D27:H27" si="2">SUM(D29:D33)</f>
        <v>51.186524693787348</v>
      </c>
      <c r="E27" s="998">
        <f t="shared" si="2"/>
        <v>23.675163913894714</v>
      </c>
      <c r="F27" s="998">
        <f t="shared" si="2"/>
        <v>21.663127098526743</v>
      </c>
      <c r="G27" s="998">
        <f>SUM(G29:G33)</f>
        <v>23.562514931281285</v>
      </c>
      <c r="H27" s="998">
        <f t="shared" si="2"/>
        <v>25.105736888855965</v>
      </c>
      <c r="I27" s="1111">
        <f>SUM(I29:I33)</f>
        <v>27.269041295241834</v>
      </c>
      <c r="J27" s="1132">
        <f>AVERAGE(E27:I27)</f>
        <v>24.255116825560112</v>
      </c>
      <c r="K27" s="1133"/>
      <c r="L27" s="664"/>
      <c r="M27" s="664"/>
    </row>
    <row r="28" spans="2:13" ht="13.5" customHeight="1">
      <c r="B28" s="1144"/>
      <c r="C28" s="1159"/>
      <c r="D28" s="1009"/>
      <c r="E28" s="1004"/>
      <c r="F28" s="1004"/>
      <c r="G28" s="1004"/>
      <c r="H28" s="1004"/>
      <c r="I28" s="1014"/>
      <c r="J28" s="1134">
        <f>(J27-D27)/$D$5</f>
        <v>-2.1351571424182394E-2</v>
      </c>
      <c r="K28" s="1135"/>
      <c r="L28" s="664"/>
      <c r="M28" s="1099"/>
    </row>
    <row r="29" spans="2:13" ht="15.75" customHeight="1">
      <c r="B29" s="1011"/>
      <c r="C29" s="1152" t="s">
        <v>500</v>
      </c>
      <c r="D29" s="998">
        <f>'1.Total'!Z10</f>
        <v>20.211802792901612</v>
      </c>
      <c r="E29" s="998">
        <f>'1.Total'!AS10</f>
        <v>15.298881998273464</v>
      </c>
      <c r="F29" s="998">
        <f>'1.Total'!AT10</f>
        <v>16.54660107501914</v>
      </c>
      <c r="G29" s="998">
        <f>'1.Total'!AU10</f>
        <v>18.29138395012599</v>
      </c>
      <c r="H29" s="1111">
        <f>'1.Total'!AV10</f>
        <v>20.451534379899716</v>
      </c>
      <c r="I29" s="1111">
        <f>'1.Total'!AW10</f>
        <v>22.925684682411926</v>
      </c>
      <c r="J29" s="1132">
        <f>AVERAGE(E29:I29)</f>
        <v>18.702817217146048</v>
      </c>
      <c r="K29" s="1133"/>
      <c r="L29" s="664"/>
      <c r="M29" s="664"/>
    </row>
    <row r="30" spans="2:13" ht="13.5" customHeight="1">
      <c r="B30" s="1015"/>
      <c r="C30" s="1153"/>
      <c r="D30" s="1009"/>
      <c r="E30" s="1004"/>
      <c r="F30" s="1004"/>
      <c r="G30" s="1004"/>
      <c r="H30" s="1005"/>
      <c r="I30" s="1005"/>
      <c r="J30" s="1134">
        <f>(J29-D29)/$D$5</f>
        <v>-1.1963434461522168E-3</v>
      </c>
      <c r="K30" s="1135"/>
      <c r="L30" s="664"/>
      <c r="M30" s="1099"/>
    </row>
    <row r="31" spans="2:13" ht="15.75" customHeight="1">
      <c r="B31" s="1015"/>
      <c r="C31" s="1152" t="s">
        <v>501</v>
      </c>
      <c r="D31" s="998">
        <f>'1.Total'!Z11</f>
        <v>14.045930483894749</v>
      </c>
      <c r="E31" s="998">
        <f>'1.Total'!AS11</f>
        <v>4.6150659632891147</v>
      </c>
      <c r="F31" s="998">
        <f>'1.Total'!AT11</f>
        <v>3.2652530252953409</v>
      </c>
      <c r="G31" s="998">
        <f>'1.Total'!AU11</f>
        <v>3.4087063590484612</v>
      </c>
      <c r="H31" s="998">
        <f>'1.Total'!AV11</f>
        <v>3.0163509721866513</v>
      </c>
      <c r="I31" s="1111">
        <f>'1.Total'!AW11</f>
        <v>2.7582680182988879</v>
      </c>
      <c r="J31" s="1132">
        <f>AVERAGE(E31:I31)</f>
        <v>3.4127288676236915</v>
      </c>
      <c r="K31" s="1133"/>
      <c r="L31" s="664"/>
      <c r="M31" s="664"/>
    </row>
    <row r="32" spans="2:13" ht="13.5" customHeight="1">
      <c r="B32" s="1015"/>
      <c r="C32" s="1153"/>
      <c r="D32" s="1004"/>
      <c r="E32" s="1004"/>
      <c r="F32" s="1004"/>
      <c r="G32" s="1004"/>
      <c r="H32" s="1005"/>
      <c r="I32" s="1005"/>
      <c r="J32" s="1134">
        <f>(J31-D31)/$D$5</f>
        <v>-8.4301409301885035E-3</v>
      </c>
      <c r="K32" s="1135"/>
      <c r="L32" s="664"/>
      <c r="M32" s="1099"/>
    </row>
    <row r="33" spans="2:13" ht="15.75" customHeight="1">
      <c r="B33" s="1015"/>
      <c r="C33" s="1152" t="s">
        <v>560</v>
      </c>
      <c r="D33" s="998">
        <f>'1.Total'!Z12</f>
        <v>16.928791416990993</v>
      </c>
      <c r="E33" s="998">
        <f>'1.Total'!AS12</f>
        <v>3.7612159523321371</v>
      </c>
      <c r="F33" s="998">
        <f>'1.Total'!AT12</f>
        <v>1.8512729982122611</v>
      </c>
      <c r="G33" s="998">
        <f>'1.Total'!AU12</f>
        <v>1.8624246221068339</v>
      </c>
      <c r="H33" s="998">
        <f>'1.Total'!AV12</f>
        <v>1.6378515367695996</v>
      </c>
      <c r="I33" s="1111">
        <f>'1.Total'!AW12</f>
        <v>1.5850885945310194</v>
      </c>
      <c r="J33" s="1132">
        <f>AVERAGE(E33:I33)</f>
        <v>2.1395707407903699</v>
      </c>
      <c r="K33" s="1133"/>
      <c r="L33" s="664"/>
      <c r="M33" s="1099"/>
    </row>
    <row r="34" spans="2:13" ht="13.5" customHeight="1">
      <c r="B34" s="1016"/>
      <c r="C34" s="1153"/>
      <c r="D34" s="1004"/>
      <c r="E34" s="1004"/>
      <c r="F34" s="1004"/>
      <c r="G34" s="1004"/>
      <c r="H34" s="1005"/>
      <c r="I34" s="1005"/>
      <c r="J34" s="1134">
        <f>(J33-D33)/$D$5</f>
        <v>-1.1725087047841677E-2</v>
      </c>
      <c r="K34" s="1135"/>
      <c r="L34" s="664"/>
      <c r="M34" s="1099"/>
    </row>
    <row r="35" spans="2:13" s="664" customFormat="1" ht="16.5" customHeight="1">
      <c r="B35" s="1090"/>
      <c r="C35" s="1090"/>
      <c r="D35" s="1090"/>
      <c r="E35" s="1090"/>
      <c r="F35" s="1090"/>
      <c r="G35" s="1090"/>
      <c r="H35" s="1091"/>
      <c r="I35" s="1091"/>
      <c r="J35" s="1091"/>
      <c r="K35" s="1091"/>
      <c r="L35" s="1091"/>
      <c r="M35" s="1092"/>
    </row>
    <row r="36" spans="2:13" s="664" customFormat="1" ht="15" customHeight="1">
      <c r="B36" s="1088" t="s">
        <v>561</v>
      </c>
    </row>
    <row r="37" spans="2:13" ht="15" customHeight="1">
      <c r="B37" s="1136" t="s">
        <v>562</v>
      </c>
      <c r="C37" s="1137"/>
      <c r="D37" s="1017"/>
      <c r="E37" s="1018"/>
      <c r="F37" s="1019"/>
      <c r="G37" s="1018"/>
      <c r="H37" s="1019"/>
      <c r="I37" s="1017"/>
      <c r="J37" s="1140">
        <f>J41+J43</f>
        <v>48.713475670103506</v>
      </c>
      <c r="K37" s="1141"/>
      <c r="L37" s="664"/>
      <c r="M37" s="664"/>
    </row>
    <row r="38" spans="2:13" ht="15" customHeight="1">
      <c r="B38" s="1138"/>
      <c r="C38" s="1139"/>
      <c r="D38" s="1020"/>
      <c r="E38" s="1021"/>
      <c r="F38" s="1022"/>
      <c r="G38" s="1021"/>
      <c r="H38" s="1022"/>
      <c r="I38" s="1020"/>
      <c r="J38" s="1023">
        <f>-J37/$D$5</f>
        <v>-3.8620678880938564E-2</v>
      </c>
      <c r="K38" s="1024" t="s">
        <v>563</v>
      </c>
      <c r="L38" s="664"/>
      <c r="M38" s="664"/>
    </row>
    <row r="39" spans="2:13" ht="15" customHeight="1">
      <c r="B39" s="1025"/>
      <c r="C39" s="1155" t="s">
        <v>543</v>
      </c>
      <c r="D39" s="1017"/>
      <c r="E39" s="998">
        <f>-'18.KP-LULUCF'!E11</f>
        <v>44.622254108733564</v>
      </c>
      <c r="F39" s="998">
        <f>-'18.KP-LULUCF'!F11</f>
        <v>45.897632605907916</v>
      </c>
      <c r="G39" s="998">
        <f>-'18.KP-LULUCF'!G11</f>
        <v>48.365128249210073</v>
      </c>
      <c r="H39" s="998">
        <f>-'18.KP-LULUCF'!H11</f>
        <v>50.48796573131095</v>
      </c>
      <c r="I39" s="1111">
        <f>-'18.KP-LULUCF'!I11</f>
        <v>51.679840491856943</v>
      </c>
      <c r="J39" s="1150"/>
      <c r="K39" s="1151"/>
      <c r="L39" s="664"/>
      <c r="M39" s="664"/>
    </row>
    <row r="40" spans="2:13" ht="15" customHeight="1">
      <c r="B40" s="1025"/>
      <c r="C40" s="1156"/>
      <c r="D40" s="1026"/>
      <c r="E40" s="1027"/>
      <c r="F40" s="1028"/>
      <c r="G40" s="1027"/>
      <c r="H40" s="1028"/>
      <c r="I40" s="1029"/>
      <c r="J40" s="1030"/>
      <c r="K40" s="1031"/>
      <c r="L40" s="664"/>
      <c r="M40" s="664"/>
    </row>
    <row r="41" spans="2:13" ht="15" customHeight="1">
      <c r="B41" s="1025"/>
      <c r="C41" s="1157" t="s">
        <v>564</v>
      </c>
      <c r="D41" s="1032"/>
      <c r="E41" s="1033"/>
      <c r="F41" s="1032"/>
      <c r="G41" s="1033"/>
      <c r="H41" s="1032"/>
      <c r="I41" s="1034"/>
      <c r="J41" s="1148">
        <f>-'18.KP-LULUCF'!L12</f>
        <v>47.666666666666664</v>
      </c>
      <c r="K41" s="1149"/>
      <c r="L41" s="664"/>
      <c r="M41" s="664"/>
    </row>
    <row r="42" spans="2:13" ht="15" customHeight="1">
      <c r="B42" s="1025"/>
      <c r="C42" s="1158"/>
      <c r="D42" s="1032"/>
      <c r="E42" s="1033"/>
      <c r="F42" s="1032"/>
      <c r="G42" s="1033"/>
      <c r="H42" s="1032"/>
      <c r="I42" s="1034"/>
      <c r="J42" s="1023">
        <f>-J41/$D$5</f>
        <v>-3.779075504948793E-2</v>
      </c>
      <c r="K42" s="1024" t="s">
        <v>563</v>
      </c>
      <c r="L42" s="664"/>
      <c r="M42" s="664"/>
    </row>
    <row r="43" spans="2:13" ht="15" customHeight="1">
      <c r="B43" s="1025"/>
      <c r="C43" s="1146" t="s">
        <v>544</v>
      </c>
      <c r="D43" s="1017"/>
      <c r="E43" s="998">
        <f>-'18.KP-LULUCF'!E14</f>
        <v>1.0018725678571825</v>
      </c>
      <c r="F43" s="998">
        <f>-'18.KP-LULUCF'!F14</f>
        <v>1.0330539835080479</v>
      </c>
      <c r="G43" s="998">
        <f>-'18.KP-LULUCF'!G14</f>
        <v>1.0508353371428079</v>
      </c>
      <c r="H43" s="998">
        <f>-'18.KP-LULUCF'!H14</f>
        <v>1.0642580379393571</v>
      </c>
      <c r="I43" s="1111">
        <f>-'18.KP-LULUCF'!I14</f>
        <v>1.0840250907368099</v>
      </c>
      <c r="J43" s="1140">
        <f>-'18.KP-LULUCF'!L14</f>
        <v>1.0468090034368411</v>
      </c>
      <c r="K43" s="1141"/>
      <c r="L43" s="664"/>
      <c r="M43" s="664"/>
    </row>
    <row r="44" spans="2:13" ht="15" customHeight="1">
      <c r="B44" s="1035"/>
      <c r="C44" s="1147"/>
      <c r="D44" s="1020"/>
      <c r="E44" s="1009"/>
      <c r="F44" s="1036"/>
      <c r="G44" s="1009"/>
      <c r="H44" s="1036"/>
      <c r="I44" s="1037"/>
      <c r="J44" s="1023">
        <f>-J43/$D$5</f>
        <v>-8.2992383145063424E-4</v>
      </c>
      <c r="K44" s="1024" t="s">
        <v>563</v>
      </c>
      <c r="L44" s="664"/>
      <c r="M44" s="664"/>
    </row>
    <row r="45" spans="2:13" s="664" customFormat="1" ht="19.5" customHeight="1">
      <c r="J45" s="1088"/>
      <c r="K45" s="1093"/>
    </row>
    <row r="46" spans="2:13" ht="19.5" customHeight="1">
      <c r="B46" s="1142" t="s">
        <v>545</v>
      </c>
      <c r="C46" s="1143"/>
      <c r="D46" s="1018"/>
      <c r="E46" s="1018"/>
      <c r="F46" s="1018"/>
      <c r="G46" s="1018"/>
      <c r="H46" s="1018"/>
      <c r="I46" s="1017"/>
      <c r="J46" s="1140">
        <f t="shared" ref="J46" si="3">J48+J50</f>
        <v>74.098600000000005</v>
      </c>
      <c r="K46" s="1141"/>
      <c r="L46" s="664"/>
      <c r="M46" s="664"/>
    </row>
    <row r="47" spans="2:13" ht="13.5" customHeight="1">
      <c r="B47" s="1144"/>
      <c r="C47" s="1145"/>
      <c r="D47" s="1021"/>
      <c r="E47" s="1021"/>
      <c r="F47" s="1021"/>
      <c r="G47" s="1021"/>
      <c r="H47" s="1021"/>
      <c r="I47" s="1020"/>
      <c r="J47" s="1023">
        <f>-J46/$D$5</f>
        <v>-5.8746336547761957E-2</v>
      </c>
      <c r="K47" s="1024" t="s">
        <v>563</v>
      </c>
      <c r="L47" s="664"/>
      <c r="M47" s="664"/>
    </row>
    <row r="48" spans="2:13" ht="13.5" customHeight="1">
      <c r="B48" s="1025"/>
      <c r="C48" s="1143" t="s">
        <v>565</v>
      </c>
      <c r="D48" s="1017"/>
      <c r="E48" s="1018"/>
      <c r="F48" s="1019"/>
      <c r="G48" s="1018"/>
      <c r="H48" s="1019"/>
      <c r="I48" s="1017"/>
      <c r="J48" s="1140">
        <f>97.493/5</f>
        <v>19.4986</v>
      </c>
      <c r="K48" s="1141"/>
      <c r="L48" s="664"/>
      <c r="M48" s="664"/>
    </row>
    <row r="49" spans="2:13" ht="13.5" customHeight="1">
      <c r="B49" s="1025"/>
      <c r="C49" s="1147"/>
      <c r="D49" s="1020"/>
      <c r="E49" s="1021"/>
      <c r="F49" s="1022"/>
      <c r="G49" s="1021"/>
      <c r="H49" s="1022"/>
      <c r="I49" s="1020"/>
      <c r="J49" s="1023">
        <f>-J48/$D$5</f>
        <v>-1.5458744400166684E-2</v>
      </c>
      <c r="K49" s="1024" t="s">
        <v>563</v>
      </c>
      <c r="L49" s="664"/>
      <c r="M49" s="664"/>
    </row>
    <row r="50" spans="2:13" ht="13.5" customHeight="1">
      <c r="B50" s="1025"/>
      <c r="C50" s="1146" t="s">
        <v>566</v>
      </c>
      <c r="D50" s="1034"/>
      <c r="E50" s="1033"/>
      <c r="F50" s="1032"/>
      <c r="G50" s="1033"/>
      <c r="H50" s="1032"/>
      <c r="I50" s="1034"/>
      <c r="J50" s="1140">
        <v>54.6</v>
      </c>
      <c r="K50" s="1141"/>
      <c r="L50" s="664"/>
      <c r="M50" s="664"/>
    </row>
    <row r="51" spans="2:13" ht="13.5" customHeight="1">
      <c r="B51" s="1035"/>
      <c r="C51" s="1147"/>
      <c r="D51" s="1020"/>
      <c r="E51" s="1021"/>
      <c r="F51" s="1022"/>
      <c r="G51" s="1021"/>
      <c r="H51" s="1022"/>
      <c r="I51" s="1020"/>
      <c r="J51" s="1023">
        <f>-J50/$D$5</f>
        <v>-4.3287592147595269E-2</v>
      </c>
      <c r="K51" s="1024" t="s">
        <v>563</v>
      </c>
      <c r="L51" s="664"/>
      <c r="M51" s="664"/>
    </row>
    <row r="52" spans="2:13" s="664" customFormat="1" ht="8.25" customHeight="1">
      <c r="B52" s="1083"/>
      <c r="C52" s="1094"/>
      <c r="D52" s="1095"/>
      <c r="E52" s="1096"/>
      <c r="F52" s="1096"/>
      <c r="G52" s="1096"/>
      <c r="H52" s="1096"/>
      <c r="I52" s="1096"/>
      <c r="J52" s="1096"/>
      <c r="K52" s="1096"/>
      <c r="L52" s="1097"/>
      <c r="M52" s="1087"/>
    </row>
    <row r="53" spans="2:13" s="664" customFormat="1">
      <c r="K53" s="1083"/>
      <c r="M53" s="1098" t="s">
        <v>509</v>
      </c>
    </row>
    <row r="54" spans="2:13" ht="20.25" customHeight="1">
      <c r="B54" s="1142" t="s">
        <v>567</v>
      </c>
      <c r="C54" s="1143"/>
      <c r="D54" s="1018"/>
      <c r="E54" s="1018"/>
      <c r="F54" s="1018"/>
      <c r="G54" s="1018"/>
      <c r="H54" s="1017"/>
      <c r="I54" s="1038"/>
      <c r="J54" s="1132">
        <f>J5-J37-J46</f>
        <v>1155.6491832422728</v>
      </c>
      <c r="K54" s="1133">
        <f>K5-K37-K46</f>
        <v>0</v>
      </c>
      <c r="L54" s="1130" t="s">
        <v>568</v>
      </c>
      <c r="M54" s="1039">
        <v>1186</v>
      </c>
    </row>
    <row r="55" spans="2:13" ht="16.2">
      <c r="B55" s="1154"/>
      <c r="C55" s="1145"/>
      <c r="D55" s="1021"/>
      <c r="E55" s="1021"/>
      <c r="F55" s="1021"/>
      <c r="G55" s="1021"/>
      <c r="H55" s="1020"/>
      <c r="I55" s="1020"/>
      <c r="J55" s="1040">
        <f>J54/$D$5-1</f>
        <v>-8.3786254397562487E-2</v>
      </c>
      <c r="K55" s="1024" t="s">
        <v>569</v>
      </c>
      <c r="L55" s="1131"/>
      <c r="M55" s="1041" t="s">
        <v>502</v>
      </c>
    </row>
    <row r="56" spans="2:13" s="664" customFormat="1"/>
    <row r="57" spans="2:13" s="664" customFormat="1"/>
    <row r="58" spans="2:13" s="664" customFormat="1">
      <c r="B58" s="1089" t="s">
        <v>546</v>
      </c>
    </row>
    <row r="59" spans="2:13" s="664" customFormat="1">
      <c r="B59" s="1089" t="s">
        <v>570</v>
      </c>
    </row>
    <row r="60" spans="2:13" s="664" customFormat="1">
      <c r="B60" s="1089" t="s">
        <v>582</v>
      </c>
    </row>
    <row r="61" spans="2:13" s="664" customFormat="1">
      <c r="B61" s="1089" t="s">
        <v>583</v>
      </c>
    </row>
    <row r="62" spans="2:13" s="664" customFormat="1">
      <c r="B62" s="1089" t="s">
        <v>547</v>
      </c>
    </row>
    <row r="63" spans="2:13" s="664" customFormat="1">
      <c r="B63" s="1089" t="s">
        <v>571</v>
      </c>
    </row>
    <row r="64" spans="2:13" s="664" customFormat="1">
      <c r="B64" s="664" t="s">
        <v>572</v>
      </c>
    </row>
    <row r="65" spans="2:2" s="664" customFormat="1">
      <c r="B65" s="1089" t="s">
        <v>573</v>
      </c>
    </row>
    <row r="66" spans="2:2" s="664" customFormat="1">
      <c r="B66" s="1115" t="s">
        <v>576</v>
      </c>
    </row>
    <row r="67" spans="2:2" s="664" customFormat="1"/>
    <row r="68" spans="2:2" s="664" customFormat="1"/>
    <row r="69" spans="2:2" s="664" customFormat="1"/>
    <row r="70" spans="2:2" s="664" customFormat="1"/>
    <row r="71" spans="2:2" s="664" customFormat="1"/>
    <row r="72" spans="2:2" s="664" customFormat="1"/>
    <row r="73" spans="2:2" s="664" customFormat="1"/>
    <row r="74" spans="2:2" s="664" customFormat="1"/>
    <row r="75" spans="2:2" s="664" customFormat="1"/>
    <row r="76" spans="2:2" s="664" customFormat="1"/>
    <row r="77" spans="2:2" s="664" customFormat="1"/>
    <row r="78" spans="2:2" s="664" customFormat="1"/>
  </sheetData>
  <mergeCells count="63">
    <mergeCell ref="J4:K4"/>
    <mergeCell ref="B5:C6"/>
    <mergeCell ref="J5:K5"/>
    <mergeCell ref="J6:K6"/>
    <mergeCell ref="C9:C10"/>
    <mergeCell ref="J9:K9"/>
    <mergeCell ref="J10:K10"/>
    <mergeCell ref="B7:C8"/>
    <mergeCell ref="J7:K7"/>
    <mergeCell ref="J8:K8"/>
    <mergeCell ref="J12:K12"/>
    <mergeCell ref="C13:C14"/>
    <mergeCell ref="J13:K13"/>
    <mergeCell ref="J14:K14"/>
    <mergeCell ref="C11:C12"/>
    <mergeCell ref="J11:K11"/>
    <mergeCell ref="J15:K15"/>
    <mergeCell ref="J16:K16"/>
    <mergeCell ref="C17:C18"/>
    <mergeCell ref="J17:K17"/>
    <mergeCell ref="J18:K18"/>
    <mergeCell ref="C15:C16"/>
    <mergeCell ref="J19:K19"/>
    <mergeCell ref="J20:K20"/>
    <mergeCell ref="C21:C22"/>
    <mergeCell ref="J21:K21"/>
    <mergeCell ref="J22:K22"/>
    <mergeCell ref="B19:C20"/>
    <mergeCell ref="J23:K23"/>
    <mergeCell ref="J24:K24"/>
    <mergeCell ref="C25:C26"/>
    <mergeCell ref="J25:K25"/>
    <mergeCell ref="J26:K26"/>
    <mergeCell ref="C23:C24"/>
    <mergeCell ref="J27:K27"/>
    <mergeCell ref="J28:K28"/>
    <mergeCell ref="C29:C30"/>
    <mergeCell ref="J29:K29"/>
    <mergeCell ref="J30:K30"/>
    <mergeCell ref="B27:C28"/>
    <mergeCell ref="J31:K31"/>
    <mergeCell ref="J32:K32"/>
    <mergeCell ref="C33:C34"/>
    <mergeCell ref="B54:C55"/>
    <mergeCell ref="J54:K54"/>
    <mergeCell ref="J43:K43"/>
    <mergeCell ref="C39:C40"/>
    <mergeCell ref="C41:C42"/>
    <mergeCell ref="C31:C32"/>
    <mergeCell ref="L54:L55"/>
    <mergeCell ref="J33:K33"/>
    <mergeCell ref="J34:K34"/>
    <mergeCell ref="B37:C38"/>
    <mergeCell ref="J37:K37"/>
    <mergeCell ref="B46:C47"/>
    <mergeCell ref="J46:K46"/>
    <mergeCell ref="C43:C44"/>
    <mergeCell ref="C48:C49"/>
    <mergeCell ref="C50:C51"/>
    <mergeCell ref="J48:K48"/>
    <mergeCell ref="J50:K50"/>
    <mergeCell ref="J41:K41"/>
    <mergeCell ref="J39:K39"/>
  </mergeCells>
  <phoneticPr fontId="9"/>
  <pageMargins left="0.7" right="0.7" top="0.75" bottom="0.75" header="0.3" footer="0.3"/>
  <pageSetup paperSize="9" scale="64"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BJ84"/>
  <sheetViews>
    <sheetView zoomScale="85" zoomScaleNormal="85" workbookViewId="0">
      <pane xSplit="26" ySplit="2" topLeftCell="AA3" activePane="bottomRight" state="frozen"/>
      <selection pane="topRight" activeCell="AA1" sqref="AA1"/>
      <selection pane="bottomLeft" activeCell="A3" sqref="A3"/>
      <selection pane="bottomRight"/>
    </sheetView>
  </sheetViews>
  <sheetFormatPr defaultColWidth="9" defaultRowHeight="13.8"/>
  <cols>
    <col min="1" max="1" width="1.6640625" style="1" customWidth="1"/>
    <col min="2" max="23" width="1.6640625" style="1" hidden="1" customWidth="1"/>
    <col min="24" max="25" width="1.6640625" style="1" customWidth="1"/>
    <col min="26" max="26" width="33.109375" style="1" customWidth="1"/>
    <col min="27" max="49" width="10.6640625" style="1" customWidth="1"/>
    <col min="50" max="57" width="10.6640625" style="1" hidden="1" customWidth="1"/>
    <col min="58" max="58" width="31.33203125" style="1" bestFit="1" customWidth="1"/>
    <col min="59" max="60" width="9" style="1"/>
    <col min="61" max="61" width="14.6640625" style="1" customWidth="1"/>
    <col min="62" max="16384" width="9" style="1"/>
  </cols>
  <sheetData>
    <row r="1" spans="1:62" ht="24">
      <c r="A1" s="894" t="s">
        <v>468</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row>
    <row r="2" spans="1:62" s="608" customFormat="1" ht="15" customHeight="1">
      <c r="A2" s="895"/>
    </row>
    <row r="3" spans="1:62" ht="16.8" thickBot="1">
      <c r="X3" s="1" t="s">
        <v>487</v>
      </c>
    </row>
    <row r="4" spans="1:62" ht="14.4" thickBot="1">
      <c r="X4" s="896" t="s">
        <v>105</v>
      </c>
      <c r="Y4" s="897"/>
      <c r="Z4" s="898"/>
      <c r="AA4" s="523">
        <v>1990</v>
      </c>
      <c r="AB4" s="523">
        <f t="shared" ref="AB4:BE4" si="0">AA4+1</f>
        <v>1991</v>
      </c>
      <c r="AC4" s="523">
        <f t="shared" si="0"/>
        <v>1992</v>
      </c>
      <c r="AD4" s="523">
        <f t="shared" si="0"/>
        <v>1993</v>
      </c>
      <c r="AE4" s="523">
        <f t="shared" si="0"/>
        <v>1994</v>
      </c>
      <c r="AF4" s="523">
        <f t="shared" si="0"/>
        <v>1995</v>
      </c>
      <c r="AG4" s="523">
        <f t="shared" si="0"/>
        <v>1996</v>
      </c>
      <c r="AH4" s="523">
        <f t="shared" si="0"/>
        <v>1997</v>
      </c>
      <c r="AI4" s="523">
        <f t="shared" si="0"/>
        <v>1998</v>
      </c>
      <c r="AJ4" s="523">
        <f t="shared" si="0"/>
        <v>1999</v>
      </c>
      <c r="AK4" s="523">
        <f t="shared" si="0"/>
        <v>2000</v>
      </c>
      <c r="AL4" s="523">
        <f t="shared" si="0"/>
        <v>2001</v>
      </c>
      <c r="AM4" s="523">
        <f t="shared" si="0"/>
        <v>2002</v>
      </c>
      <c r="AN4" s="523">
        <f t="shared" si="0"/>
        <v>2003</v>
      </c>
      <c r="AO4" s="523">
        <f t="shared" si="0"/>
        <v>2004</v>
      </c>
      <c r="AP4" s="523">
        <f t="shared" si="0"/>
        <v>2005</v>
      </c>
      <c r="AQ4" s="523">
        <f t="shared" si="0"/>
        <v>2006</v>
      </c>
      <c r="AR4" s="523">
        <f t="shared" si="0"/>
        <v>2007</v>
      </c>
      <c r="AS4" s="523">
        <f t="shared" si="0"/>
        <v>2008</v>
      </c>
      <c r="AT4" s="523">
        <f t="shared" si="0"/>
        <v>2009</v>
      </c>
      <c r="AU4" s="523">
        <f t="shared" si="0"/>
        <v>2010</v>
      </c>
      <c r="AV4" s="523">
        <f t="shared" si="0"/>
        <v>2011</v>
      </c>
      <c r="AW4" s="523">
        <f t="shared" si="0"/>
        <v>2012</v>
      </c>
      <c r="AX4" s="523">
        <f t="shared" si="0"/>
        <v>2013</v>
      </c>
      <c r="AY4" s="523">
        <f t="shared" si="0"/>
        <v>2014</v>
      </c>
      <c r="AZ4" s="523">
        <f t="shared" si="0"/>
        <v>2015</v>
      </c>
      <c r="BA4" s="523">
        <f t="shared" si="0"/>
        <v>2016</v>
      </c>
      <c r="BB4" s="523">
        <f t="shared" si="0"/>
        <v>2017</v>
      </c>
      <c r="BC4" s="523">
        <f t="shared" si="0"/>
        <v>2018</v>
      </c>
      <c r="BD4" s="523">
        <f t="shared" si="0"/>
        <v>2019</v>
      </c>
      <c r="BE4" s="523">
        <f t="shared" si="0"/>
        <v>2020</v>
      </c>
      <c r="BF4" s="523" t="s">
        <v>205</v>
      </c>
    </row>
    <row r="5" spans="1:62" ht="15" customHeight="1">
      <c r="X5" s="899" t="s">
        <v>27</v>
      </c>
      <c r="Y5" s="900"/>
      <c r="Z5" s="901"/>
      <c r="AA5" s="510">
        <f t="shared" ref="AA5:AS5" si="1">SUM(AA6,AA10,AA24,AA29)</f>
        <v>1068259.6367186774</v>
      </c>
      <c r="AB5" s="510">
        <f t="shared" si="1"/>
        <v>1076051.198692003</v>
      </c>
      <c r="AC5" s="510">
        <f t="shared" si="1"/>
        <v>1083470.0262720934</v>
      </c>
      <c r="AD5" s="510">
        <f t="shared" si="1"/>
        <v>1077111.0638632458</v>
      </c>
      <c r="AE5" s="510">
        <f t="shared" si="1"/>
        <v>1133159.1310997996</v>
      </c>
      <c r="AF5" s="510">
        <f t="shared" si="1"/>
        <v>1145769.0918494556</v>
      </c>
      <c r="AG5" s="510">
        <f t="shared" si="1"/>
        <v>1157909.5319536445</v>
      </c>
      <c r="AH5" s="510">
        <f t="shared" si="1"/>
        <v>1154900.6759155947</v>
      </c>
      <c r="AI5" s="510">
        <f t="shared" si="1"/>
        <v>1124990.1655523377</v>
      </c>
      <c r="AJ5" s="510">
        <f t="shared" si="1"/>
        <v>1160109.2977761996</v>
      </c>
      <c r="AK5" s="510">
        <f t="shared" si="1"/>
        <v>1180043.7944962196</v>
      </c>
      <c r="AL5" s="510">
        <f t="shared" si="1"/>
        <v>1167385.0513396254</v>
      </c>
      <c r="AM5" s="510">
        <f t="shared" si="1"/>
        <v>1207888.327572288</v>
      </c>
      <c r="AN5" s="510">
        <f t="shared" si="1"/>
        <v>1213888.3912022354</v>
      </c>
      <c r="AO5" s="510">
        <f t="shared" si="1"/>
        <v>1213986.7393839932</v>
      </c>
      <c r="AP5" s="510">
        <f t="shared" si="1"/>
        <v>1217696.896538846</v>
      </c>
      <c r="AQ5" s="510">
        <f t="shared" si="1"/>
        <v>1199304.491000721</v>
      </c>
      <c r="AR5" s="510">
        <f t="shared" si="1"/>
        <v>1233366.7780009396</v>
      </c>
      <c r="AS5" s="510">
        <f t="shared" si="1"/>
        <v>1153044.7701584843</v>
      </c>
      <c r="AT5" s="510">
        <f>SUM(AT6,AT10,AT24,AT29)</f>
        <v>1088802.3618338949</v>
      </c>
      <c r="AU5" s="510">
        <f>SUM(AU6,AU10,AU24,AU29)</f>
        <v>1136981.4091960776</v>
      </c>
      <c r="AV5" s="510">
        <f>SUM(AV6,AV10,AV24,AV29)</f>
        <v>1186937.3925877237</v>
      </c>
      <c r="AW5" s="510">
        <f>SUM(AW6,AW10,AW24,AW29)</f>
        <v>1221568.1343130562</v>
      </c>
      <c r="AX5" s="511"/>
      <c r="AY5" s="511"/>
      <c r="AZ5" s="511"/>
      <c r="BA5" s="511"/>
      <c r="BB5" s="511"/>
      <c r="BC5" s="511"/>
      <c r="BD5" s="511"/>
      <c r="BE5" s="511"/>
      <c r="BF5" s="511"/>
      <c r="BG5" s="294"/>
      <c r="BH5" s="768"/>
      <c r="BI5" s="294"/>
      <c r="BJ5" s="294"/>
    </row>
    <row r="6" spans="1:62" ht="15" customHeight="1">
      <c r="X6" s="902"/>
      <c r="Y6" s="299" t="s">
        <v>494</v>
      </c>
      <c r="Z6" s="43"/>
      <c r="AA6" s="386">
        <f>SUM(AA7:AA9)</f>
        <v>324253.20870713796</v>
      </c>
      <c r="AB6" s="386">
        <f t="shared" ref="AB6:AR6" si="2">SUM(AB7:AB9)</f>
        <v>326986.60211679869</v>
      </c>
      <c r="AC6" s="386">
        <f t="shared" si="2"/>
        <v>333717.44709048868</v>
      </c>
      <c r="AD6" s="386">
        <f t="shared" si="2"/>
        <v>315598.93048564799</v>
      </c>
      <c r="AE6" s="386">
        <f t="shared" si="2"/>
        <v>356359.51350502082</v>
      </c>
      <c r="AF6" s="386">
        <f t="shared" si="2"/>
        <v>344948.18056707171</v>
      </c>
      <c r="AG6" s="386">
        <f t="shared" si="2"/>
        <v>345134.71670140186</v>
      </c>
      <c r="AH6" s="386">
        <f t="shared" si="2"/>
        <v>342054.19587820268</v>
      </c>
      <c r="AI6" s="386">
        <f t="shared" si="2"/>
        <v>332405.28014673112</v>
      </c>
      <c r="AJ6" s="386">
        <f t="shared" si="2"/>
        <v>349785.30230114964</v>
      </c>
      <c r="AK6" s="386">
        <f t="shared" si="2"/>
        <v>357574.1305548888</v>
      </c>
      <c r="AL6" s="386">
        <f t="shared" si="2"/>
        <v>349730.23909433442</v>
      </c>
      <c r="AM6" s="386">
        <f t="shared" si="2"/>
        <v>381372.559837849</v>
      </c>
      <c r="AN6" s="386">
        <f t="shared" si="2"/>
        <v>395368.36814374372</v>
      </c>
      <c r="AO6" s="386">
        <f t="shared" si="2"/>
        <v>390980.48143597442</v>
      </c>
      <c r="AP6" s="386">
        <f t="shared" si="2"/>
        <v>406038.52482136909</v>
      </c>
      <c r="AQ6" s="386">
        <f t="shared" si="2"/>
        <v>394358.49687590229</v>
      </c>
      <c r="AR6" s="386">
        <f t="shared" si="2"/>
        <v>447301.90580264694</v>
      </c>
      <c r="AS6" s="386">
        <f>SUM(AS7:AS9)</f>
        <v>420888.41280981863</v>
      </c>
      <c r="AT6" s="386">
        <f>SUM(AT7:AT9)</f>
        <v>385493.08222863881</v>
      </c>
      <c r="AU6" s="386">
        <f>SUM(AU7:AU9)</f>
        <v>405371.7459786408</v>
      </c>
      <c r="AV6" s="386">
        <f>SUM(AV7:AV9)</f>
        <v>466935.31103935075</v>
      </c>
      <c r="AW6" s="386">
        <f>SUM(AW7:AW9)</f>
        <v>510263.10889813845</v>
      </c>
      <c r="AX6" s="46"/>
      <c r="AY6" s="46"/>
      <c r="AZ6" s="46"/>
      <c r="BA6" s="46"/>
      <c r="BB6" s="46"/>
      <c r="BC6" s="46"/>
      <c r="BD6" s="46"/>
      <c r="BE6" s="46"/>
      <c r="BF6" s="46"/>
      <c r="BG6" s="294"/>
      <c r="BH6" s="768"/>
      <c r="BI6" s="294"/>
      <c r="BJ6" s="294"/>
    </row>
    <row r="7" spans="1:62" ht="15" customHeight="1">
      <c r="X7" s="902"/>
      <c r="Y7" s="903"/>
      <c r="Z7" s="904" t="s">
        <v>417</v>
      </c>
      <c r="AA7" s="501">
        <v>297073.63636600954</v>
      </c>
      <c r="AB7" s="501">
        <v>299680.36339624133</v>
      </c>
      <c r="AC7" s="501">
        <v>307267.55620895524</v>
      </c>
      <c r="AD7" s="501">
        <v>289567.79774784029</v>
      </c>
      <c r="AE7" s="501">
        <v>326759.29484860966</v>
      </c>
      <c r="AF7" s="501">
        <v>315399.26618537586</v>
      </c>
      <c r="AG7" s="501">
        <v>317144.82146922086</v>
      </c>
      <c r="AH7" s="501">
        <v>310828.32566868613</v>
      </c>
      <c r="AI7" s="501">
        <v>301603.5115157222</v>
      </c>
      <c r="AJ7" s="501">
        <v>321595.39492557256</v>
      </c>
      <c r="AK7" s="501">
        <v>330862.60868623812</v>
      </c>
      <c r="AL7" s="501">
        <v>323855.53867382143</v>
      </c>
      <c r="AM7" s="501">
        <v>351346.90383754362</v>
      </c>
      <c r="AN7" s="501">
        <v>368694.03207939665</v>
      </c>
      <c r="AO7" s="501">
        <v>363262.91234535939</v>
      </c>
      <c r="AP7" s="501">
        <v>378920.57380965498</v>
      </c>
      <c r="AQ7" s="501">
        <v>370261.20604727446</v>
      </c>
      <c r="AR7" s="501">
        <v>423600.72618985188</v>
      </c>
      <c r="AS7" s="501">
        <v>395340.09272766672</v>
      </c>
      <c r="AT7" s="501">
        <v>356702.01101601002</v>
      </c>
      <c r="AU7" s="501">
        <v>379340.09964758146</v>
      </c>
      <c r="AV7" s="501">
        <v>439704.2214207981</v>
      </c>
      <c r="AW7" s="501">
        <v>485183.7762071123</v>
      </c>
      <c r="AX7" s="502"/>
      <c r="AY7" s="502"/>
      <c r="AZ7" s="502"/>
      <c r="BA7" s="502"/>
      <c r="BB7" s="502"/>
      <c r="BC7" s="502"/>
      <c r="BD7" s="502"/>
      <c r="BE7" s="502"/>
      <c r="BF7" s="502" t="s">
        <v>418</v>
      </c>
      <c r="BG7" s="294"/>
      <c r="BH7" s="294"/>
      <c r="BI7" s="294"/>
      <c r="BJ7" s="294"/>
    </row>
    <row r="8" spans="1:62" ht="15" customHeight="1">
      <c r="X8" s="902"/>
      <c r="Y8" s="903"/>
      <c r="Z8" s="905" t="s">
        <v>106</v>
      </c>
      <c r="AA8" s="503">
        <v>15893.24194428691</v>
      </c>
      <c r="AB8" s="503">
        <v>15943.333460838738</v>
      </c>
      <c r="AC8" s="503">
        <v>16399.556242983148</v>
      </c>
      <c r="AD8" s="503">
        <v>17008.608798732406</v>
      </c>
      <c r="AE8" s="503">
        <v>17378.620420592571</v>
      </c>
      <c r="AF8" s="503">
        <v>16956.416889838409</v>
      </c>
      <c r="AG8" s="503">
        <v>17132.1127058852</v>
      </c>
      <c r="AH8" s="503">
        <v>18602.33553925353</v>
      </c>
      <c r="AI8" s="503">
        <v>18300.673361024292</v>
      </c>
      <c r="AJ8" s="503">
        <v>17937.529781362449</v>
      </c>
      <c r="AK8" s="503">
        <v>17285.16291592631</v>
      </c>
      <c r="AL8" s="503">
        <v>16546.062157484561</v>
      </c>
      <c r="AM8" s="503">
        <v>16045.490432418337</v>
      </c>
      <c r="AN8" s="503">
        <v>16007.487292688842</v>
      </c>
      <c r="AO8" s="503">
        <v>15842.468744782054</v>
      </c>
      <c r="AP8" s="503">
        <v>16440.799800823745</v>
      </c>
      <c r="AQ8" s="503">
        <v>16098.445495845976</v>
      </c>
      <c r="AR8" s="503">
        <v>16018.359522196613</v>
      </c>
      <c r="AS8" s="503">
        <v>14323.810545869304</v>
      </c>
      <c r="AT8" s="503">
        <v>14563.878448491821</v>
      </c>
      <c r="AU8" s="503">
        <v>15037.691265332051</v>
      </c>
      <c r="AV8" s="503">
        <v>14064.004976453109</v>
      </c>
      <c r="AW8" s="503">
        <v>13745.191915876145</v>
      </c>
      <c r="AX8" s="504"/>
      <c r="AY8" s="504"/>
      <c r="AZ8" s="504"/>
      <c r="BA8" s="504"/>
      <c r="BB8" s="504"/>
      <c r="BC8" s="504"/>
      <c r="BD8" s="504"/>
      <c r="BE8" s="504"/>
      <c r="BF8" s="505" t="s">
        <v>419</v>
      </c>
      <c r="BG8" s="294"/>
      <c r="BH8" s="294"/>
      <c r="BI8" s="294"/>
      <c r="BJ8" s="294"/>
    </row>
    <row r="9" spans="1:62" ht="15" customHeight="1">
      <c r="X9" s="902"/>
      <c r="Y9" s="903"/>
      <c r="Z9" s="906" t="s">
        <v>107</v>
      </c>
      <c r="AA9" s="506">
        <v>11286.330396841522</v>
      </c>
      <c r="AB9" s="506">
        <v>11362.905259718576</v>
      </c>
      <c r="AC9" s="506">
        <v>10050.334638550299</v>
      </c>
      <c r="AD9" s="506">
        <v>9022.5239390752813</v>
      </c>
      <c r="AE9" s="506">
        <v>12221.598235818608</v>
      </c>
      <c r="AF9" s="506">
        <v>12592.497491857448</v>
      </c>
      <c r="AG9" s="506">
        <v>10857.782526295832</v>
      </c>
      <c r="AH9" s="506">
        <v>12623.534670262976</v>
      </c>
      <c r="AI9" s="506">
        <v>12501.095269984633</v>
      </c>
      <c r="AJ9" s="506">
        <v>10252.377594214648</v>
      </c>
      <c r="AK9" s="506">
        <v>9426.3589527243475</v>
      </c>
      <c r="AL9" s="506">
        <v>9328.6382630283842</v>
      </c>
      <c r="AM9" s="506">
        <v>13980.165567887014</v>
      </c>
      <c r="AN9" s="506">
        <v>10666.848771658202</v>
      </c>
      <c r="AO9" s="506">
        <v>11875.10034583298</v>
      </c>
      <c r="AP9" s="506">
        <v>10677.151210890392</v>
      </c>
      <c r="AQ9" s="506">
        <v>7998.8453327818515</v>
      </c>
      <c r="AR9" s="506">
        <v>7682.8200905984468</v>
      </c>
      <c r="AS9" s="506">
        <v>11224.509536282616</v>
      </c>
      <c r="AT9" s="506">
        <v>14227.192764136989</v>
      </c>
      <c r="AU9" s="506">
        <v>10993.955065727283</v>
      </c>
      <c r="AV9" s="506">
        <v>13167.084642099584</v>
      </c>
      <c r="AW9" s="506">
        <v>11334.140775150005</v>
      </c>
      <c r="AX9" s="507"/>
      <c r="AY9" s="507"/>
      <c r="AZ9" s="507"/>
      <c r="BA9" s="507"/>
      <c r="BB9" s="507"/>
      <c r="BC9" s="507"/>
      <c r="BD9" s="507"/>
      <c r="BE9" s="507"/>
      <c r="BF9" s="907" t="s">
        <v>419</v>
      </c>
      <c r="BG9" s="294"/>
      <c r="BH9" s="294"/>
      <c r="BI9" s="294"/>
      <c r="BJ9" s="294"/>
    </row>
    <row r="10" spans="1:62" ht="15" customHeight="1">
      <c r="X10" s="902"/>
      <c r="Y10" s="299" t="s">
        <v>495</v>
      </c>
      <c r="Z10" s="333"/>
      <c r="AA10" s="405">
        <f t="shared" ref="AA10:AS10" si="3">SUM(AA11:AA23)</f>
        <v>371311.49491351325</v>
      </c>
      <c r="AB10" s="405">
        <f t="shared" si="3"/>
        <v>366282.85874831298</v>
      </c>
      <c r="AC10" s="405">
        <f t="shared" si="3"/>
        <v>358404.84935551649</v>
      </c>
      <c r="AD10" s="405">
        <f t="shared" si="3"/>
        <v>357499.45523537498</v>
      </c>
      <c r="AE10" s="405">
        <f t="shared" si="3"/>
        <v>365878.1668036597</v>
      </c>
      <c r="AF10" s="405">
        <f t="shared" si="3"/>
        <v>370539.384244574</v>
      </c>
      <c r="AG10" s="405">
        <f t="shared" si="3"/>
        <v>378811.73265849339</v>
      </c>
      <c r="AH10" s="405">
        <f t="shared" si="3"/>
        <v>381142.92296128371</v>
      </c>
      <c r="AI10" s="405">
        <f t="shared" si="3"/>
        <v>357838.95244904346</v>
      </c>
      <c r="AJ10" s="405">
        <f t="shared" si="3"/>
        <v>365074.78105882485</v>
      </c>
      <c r="AK10" s="405">
        <f t="shared" si="3"/>
        <v>376777.84373729653</v>
      </c>
      <c r="AL10" s="405">
        <f t="shared" si="3"/>
        <v>366481.38078835065</v>
      </c>
      <c r="AM10" s="405">
        <f t="shared" si="3"/>
        <v>372969.31595000788</v>
      </c>
      <c r="AN10" s="405">
        <f t="shared" si="3"/>
        <v>373173.38564043597</v>
      </c>
      <c r="AO10" s="405">
        <f t="shared" si="3"/>
        <v>378734.30878584384</v>
      </c>
      <c r="AP10" s="405">
        <f t="shared" si="3"/>
        <v>371229.40908784873</v>
      </c>
      <c r="AQ10" s="405">
        <f t="shared" si="3"/>
        <v>373314.50912411662</v>
      </c>
      <c r="AR10" s="405">
        <f t="shared" si="3"/>
        <v>370259.27439099381</v>
      </c>
      <c r="AS10" s="405">
        <f t="shared" si="3"/>
        <v>335621.01975677739</v>
      </c>
      <c r="AT10" s="405">
        <f>SUM(AT11:AT23)</f>
        <v>319093.42916479998</v>
      </c>
      <c r="AU10" s="405">
        <f>SUM(AU11:AU23)</f>
        <v>342657.3544334817</v>
      </c>
      <c r="AV10" s="405">
        <f>SUM(AV11:AV23)</f>
        <v>334882.5189987715</v>
      </c>
      <c r="AW10" s="405">
        <f>SUM(AW11:AW23)</f>
        <v>333094.63924486988</v>
      </c>
      <c r="AX10" s="334"/>
      <c r="AY10" s="334"/>
      <c r="AZ10" s="334"/>
      <c r="BA10" s="334"/>
      <c r="BB10" s="334"/>
      <c r="BC10" s="334"/>
      <c r="BD10" s="334"/>
      <c r="BE10" s="334"/>
      <c r="BF10" s="334" t="s">
        <v>420</v>
      </c>
      <c r="BG10" s="294"/>
      <c r="BH10" s="768"/>
      <c r="BI10" s="294"/>
      <c r="BJ10" s="294"/>
    </row>
    <row r="11" spans="1:62" ht="15" customHeight="1">
      <c r="X11" s="902"/>
      <c r="Y11" s="903"/>
      <c r="Z11" s="905" t="s">
        <v>108</v>
      </c>
      <c r="AA11" s="508">
        <v>149600.28627090732</v>
      </c>
      <c r="AB11" s="508">
        <v>145196.64157467306</v>
      </c>
      <c r="AC11" s="508">
        <v>138306.54925687588</v>
      </c>
      <c r="AD11" s="508">
        <v>138049.69378679644</v>
      </c>
      <c r="AE11" s="508">
        <v>140473.85899276254</v>
      </c>
      <c r="AF11" s="508">
        <v>141862.01063315404</v>
      </c>
      <c r="AG11" s="508">
        <v>144344.38534304293</v>
      </c>
      <c r="AH11" s="508">
        <v>146811.9236597961</v>
      </c>
      <c r="AI11" s="508">
        <v>138806.06607073222</v>
      </c>
      <c r="AJ11" s="508">
        <v>145766.90231839789</v>
      </c>
      <c r="AK11" s="508">
        <v>150776.47252880665</v>
      </c>
      <c r="AL11" s="508">
        <v>148137.76721349341</v>
      </c>
      <c r="AM11" s="508">
        <v>153830.99073334353</v>
      </c>
      <c r="AN11" s="508">
        <v>155514.51561476581</v>
      </c>
      <c r="AO11" s="508">
        <v>156056.91280617754</v>
      </c>
      <c r="AP11" s="508">
        <v>152740.72898443489</v>
      </c>
      <c r="AQ11" s="508">
        <v>154628.8688086271</v>
      </c>
      <c r="AR11" s="508">
        <v>159979.09591833499</v>
      </c>
      <c r="AS11" s="508">
        <v>143269.18637960555</v>
      </c>
      <c r="AT11" s="508">
        <v>134610.08773593549</v>
      </c>
      <c r="AU11" s="508">
        <v>151891.52984362867</v>
      </c>
      <c r="AV11" s="508">
        <v>147767.10060318539</v>
      </c>
      <c r="AW11" s="508">
        <v>149982.55374975913</v>
      </c>
      <c r="AX11" s="508">
        <v>0</v>
      </c>
      <c r="AY11" s="508">
        <v>0</v>
      </c>
      <c r="AZ11" s="508">
        <v>0</v>
      </c>
      <c r="BA11" s="508">
        <v>0</v>
      </c>
      <c r="BB11" s="508">
        <v>0</v>
      </c>
      <c r="BC11" s="508">
        <v>0</v>
      </c>
      <c r="BD11" s="508">
        <v>0</v>
      </c>
      <c r="BE11" s="508">
        <v>0</v>
      </c>
      <c r="BF11" s="509" t="s">
        <v>419</v>
      </c>
      <c r="BG11" s="294"/>
      <c r="BH11" s="294"/>
      <c r="BI11" s="294"/>
      <c r="BJ11" s="294"/>
    </row>
    <row r="12" spans="1:62" ht="15" customHeight="1">
      <c r="X12" s="902"/>
      <c r="Y12" s="903"/>
      <c r="Z12" s="908" t="s">
        <v>109</v>
      </c>
      <c r="AA12" s="508">
        <v>6091.8605341030161</v>
      </c>
      <c r="AB12" s="508">
        <v>5962.4989326203431</v>
      </c>
      <c r="AC12" s="508">
        <v>5902.6039288774264</v>
      </c>
      <c r="AD12" s="508">
        <v>5645.9931075188497</v>
      </c>
      <c r="AE12" s="508">
        <v>5237.1013068115826</v>
      </c>
      <c r="AF12" s="508">
        <v>4769.9002268382492</v>
      </c>
      <c r="AG12" s="508">
        <v>4068.1259472321553</v>
      </c>
      <c r="AH12" s="508">
        <v>3848.0104608155516</v>
      </c>
      <c r="AI12" s="508">
        <v>3293.1177049049606</v>
      </c>
      <c r="AJ12" s="508">
        <v>3123.6931680452058</v>
      </c>
      <c r="AK12" s="508">
        <v>3041.5170685701769</v>
      </c>
      <c r="AL12" s="508">
        <v>2928.2701045201525</v>
      </c>
      <c r="AM12" s="508">
        <v>2877.1705712816597</v>
      </c>
      <c r="AN12" s="508">
        <v>2842.4008419058086</v>
      </c>
      <c r="AO12" s="508">
        <v>2772.4708800436747</v>
      </c>
      <c r="AP12" s="508">
        <v>2633.7132720068707</v>
      </c>
      <c r="AQ12" s="508">
        <v>2701.9084236500048</v>
      </c>
      <c r="AR12" s="508">
        <v>2658.581241630427</v>
      </c>
      <c r="AS12" s="508">
        <v>2332.6310953188176</v>
      </c>
      <c r="AT12" s="508">
        <v>2120.3547126904191</v>
      </c>
      <c r="AU12" s="508">
        <v>2075.3519633493966</v>
      </c>
      <c r="AV12" s="508">
        <v>1973.9663948195089</v>
      </c>
      <c r="AW12" s="508">
        <v>1889.4350161851924</v>
      </c>
      <c r="AX12" s="508">
        <v>0</v>
      </c>
      <c r="AY12" s="508">
        <v>0</v>
      </c>
      <c r="AZ12" s="508">
        <v>0</v>
      </c>
      <c r="BA12" s="508">
        <v>0</v>
      </c>
      <c r="BB12" s="508">
        <v>0</v>
      </c>
      <c r="BC12" s="508">
        <v>0</v>
      </c>
      <c r="BD12" s="508">
        <v>0</v>
      </c>
      <c r="BE12" s="508">
        <v>0</v>
      </c>
      <c r="BF12" s="509" t="s">
        <v>419</v>
      </c>
      <c r="BG12" s="294"/>
      <c r="BH12" s="294"/>
      <c r="BI12" s="294"/>
      <c r="BJ12" s="294"/>
    </row>
    <row r="13" spans="1:62" ht="15" customHeight="1">
      <c r="X13" s="902"/>
      <c r="Y13" s="903"/>
      <c r="Z13" s="905" t="s">
        <v>110</v>
      </c>
      <c r="AA13" s="508">
        <v>64736.069599913964</v>
      </c>
      <c r="AB13" s="508">
        <v>67599.318418978277</v>
      </c>
      <c r="AC13" s="508">
        <v>68662.972628840274</v>
      </c>
      <c r="AD13" s="508">
        <v>70775.879772313216</v>
      </c>
      <c r="AE13" s="508">
        <v>73664.868506126222</v>
      </c>
      <c r="AF13" s="508">
        <v>74806.198922409356</v>
      </c>
      <c r="AG13" s="508">
        <v>76761.887425857189</v>
      </c>
      <c r="AH13" s="508">
        <v>75173.297937146912</v>
      </c>
      <c r="AI13" s="508">
        <v>63930.2887654968</v>
      </c>
      <c r="AJ13" s="508">
        <v>66267.726454986798</v>
      </c>
      <c r="AK13" s="508">
        <v>67216.452264527921</v>
      </c>
      <c r="AL13" s="508">
        <v>64660.460799383167</v>
      </c>
      <c r="AM13" s="508">
        <v>63323.809880434383</v>
      </c>
      <c r="AN13" s="508">
        <v>61547.078700066231</v>
      </c>
      <c r="AO13" s="508">
        <v>61313.050750542905</v>
      </c>
      <c r="AP13" s="508">
        <v>58649.906823015299</v>
      </c>
      <c r="AQ13" s="508">
        <v>58912.073353465901</v>
      </c>
      <c r="AR13" s="508">
        <v>59320.330071613986</v>
      </c>
      <c r="AS13" s="508">
        <v>53325.237512385174</v>
      </c>
      <c r="AT13" s="508">
        <v>52548.913526757591</v>
      </c>
      <c r="AU13" s="508">
        <v>53587.506935792328</v>
      </c>
      <c r="AV13" s="508">
        <v>52420.256230328392</v>
      </c>
      <c r="AW13" s="508">
        <v>50095.89119251263</v>
      </c>
      <c r="AX13" s="508">
        <v>0</v>
      </c>
      <c r="AY13" s="508">
        <v>0</v>
      </c>
      <c r="AZ13" s="508">
        <v>0</v>
      </c>
      <c r="BA13" s="508">
        <v>0</v>
      </c>
      <c r="BB13" s="508">
        <v>0</v>
      </c>
      <c r="BC13" s="508">
        <v>0</v>
      </c>
      <c r="BD13" s="508">
        <v>0</v>
      </c>
      <c r="BE13" s="508">
        <v>0</v>
      </c>
      <c r="BF13" s="509" t="s">
        <v>419</v>
      </c>
      <c r="BG13" s="294"/>
      <c r="BH13" s="294"/>
      <c r="BI13" s="294"/>
      <c r="BJ13" s="294"/>
    </row>
    <row r="14" spans="1:62" ht="15" customHeight="1">
      <c r="X14" s="902"/>
      <c r="Y14" s="903"/>
      <c r="Z14" s="905" t="s">
        <v>111</v>
      </c>
      <c r="AA14" s="508">
        <v>25825.233380269172</v>
      </c>
      <c r="AB14" s="508">
        <v>26033.751258299621</v>
      </c>
      <c r="AC14" s="508">
        <v>25825.276994191936</v>
      </c>
      <c r="AD14" s="508">
        <v>26469.888959128421</v>
      </c>
      <c r="AE14" s="508">
        <v>27743.143916367731</v>
      </c>
      <c r="AF14" s="508">
        <v>29448.800087418527</v>
      </c>
      <c r="AG14" s="508">
        <v>29404.723976730169</v>
      </c>
      <c r="AH14" s="508">
        <v>29269.92948068359</v>
      </c>
      <c r="AI14" s="508">
        <v>28017.600440761576</v>
      </c>
      <c r="AJ14" s="508">
        <v>28380.119269457748</v>
      </c>
      <c r="AK14" s="508">
        <v>29035.090498448524</v>
      </c>
      <c r="AL14" s="508">
        <v>28480.705660670308</v>
      </c>
      <c r="AM14" s="508">
        <v>28106.481788280264</v>
      </c>
      <c r="AN14" s="508">
        <v>27700.553238185341</v>
      </c>
      <c r="AO14" s="508">
        <v>27740.670051798279</v>
      </c>
      <c r="AP14" s="508">
        <v>26552.617208266613</v>
      </c>
      <c r="AQ14" s="508">
        <v>25511.265601964147</v>
      </c>
      <c r="AR14" s="508">
        <v>24923.065730707105</v>
      </c>
      <c r="AS14" s="508">
        <v>22844.943512328289</v>
      </c>
      <c r="AT14" s="508">
        <v>21241.812687344358</v>
      </c>
      <c r="AU14" s="508">
        <v>20329.251354442935</v>
      </c>
      <c r="AV14" s="508">
        <v>20805.142382627313</v>
      </c>
      <c r="AW14" s="508">
        <v>20950.268223365656</v>
      </c>
      <c r="AX14" s="508">
        <v>0</v>
      </c>
      <c r="AY14" s="508">
        <v>0</v>
      </c>
      <c r="AZ14" s="508">
        <v>0</v>
      </c>
      <c r="BA14" s="508">
        <v>0</v>
      </c>
      <c r="BB14" s="508">
        <v>0</v>
      </c>
      <c r="BC14" s="508">
        <v>0</v>
      </c>
      <c r="BD14" s="508">
        <v>0</v>
      </c>
      <c r="BE14" s="508">
        <v>0</v>
      </c>
      <c r="BF14" s="509" t="s">
        <v>419</v>
      </c>
      <c r="BG14" s="294"/>
      <c r="BH14" s="294"/>
      <c r="BI14" s="294"/>
      <c r="BJ14" s="294"/>
    </row>
    <row r="15" spans="1:62" ht="15" customHeight="1">
      <c r="X15" s="902"/>
      <c r="Y15" s="903"/>
      <c r="Z15" s="905" t="s">
        <v>112</v>
      </c>
      <c r="AA15" s="508">
        <v>13129.142297550536</v>
      </c>
      <c r="AB15" s="508">
        <v>13817.714440440177</v>
      </c>
      <c r="AC15" s="508">
        <v>14574.525980080811</v>
      </c>
      <c r="AD15" s="508">
        <v>14551.668297111757</v>
      </c>
      <c r="AE15" s="508">
        <v>14516.409298124034</v>
      </c>
      <c r="AF15" s="508">
        <v>14407.326013040267</v>
      </c>
      <c r="AG15" s="508">
        <v>13997.695671755118</v>
      </c>
      <c r="AH15" s="508">
        <v>13860.741279604812</v>
      </c>
      <c r="AI15" s="508">
        <v>13778.823580024924</v>
      </c>
      <c r="AJ15" s="508">
        <v>13622.518335877692</v>
      </c>
      <c r="AK15" s="508">
        <v>13161.44277151001</v>
      </c>
      <c r="AL15" s="508">
        <v>12897.10622202008</v>
      </c>
      <c r="AM15" s="508">
        <v>12565.352442315501</v>
      </c>
      <c r="AN15" s="508">
        <v>12163.244402316519</v>
      </c>
      <c r="AO15" s="508">
        <v>11782.875731363796</v>
      </c>
      <c r="AP15" s="508">
        <v>11326.132327222316</v>
      </c>
      <c r="AQ15" s="508">
        <v>10407.309448598298</v>
      </c>
      <c r="AR15" s="508">
        <v>9775.5123027279569</v>
      </c>
      <c r="AS15" s="508">
        <v>8861.9098732691637</v>
      </c>
      <c r="AT15" s="508">
        <v>8825.9214665871295</v>
      </c>
      <c r="AU15" s="508">
        <v>8973.7370217849893</v>
      </c>
      <c r="AV15" s="508">
        <v>8537.7531621479466</v>
      </c>
      <c r="AW15" s="508">
        <v>8235.7555088432819</v>
      </c>
      <c r="AX15" s="508">
        <v>0</v>
      </c>
      <c r="AY15" s="508">
        <v>0</v>
      </c>
      <c r="AZ15" s="508">
        <v>0</v>
      </c>
      <c r="BA15" s="508">
        <v>0</v>
      </c>
      <c r="BB15" s="508">
        <v>0</v>
      </c>
      <c r="BC15" s="508">
        <v>0</v>
      </c>
      <c r="BD15" s="508">
        <v>0</v>
      </c>
      <c r="BE15" s="508">
        <v>0</v>
      </c>
      <c r="BF15" s="509"/>
      <c r="BG15" s="294"/>
      <c r="BH15" s="294"/>
      <c r="BI15" s="294"/>
      <c r="BJ15" s="294"/>
    </row>
    <row r="16" spans="1:62" ht="15" customHeight="1">
      <c r="X16" s="902"/>
      <c r="Y16" s="903"/>
      <c r="Z16" s="908" t="s">
        <v>113</v>
      </c>
      <c r="AA16" s="508">
        <v>1007.1573727978125</v>
      </c>
      <c r="AB16" s="508">
        <v>1000.0670656714582</v>
      </c>
      <c r="AC16" s="508">
        <v>982.4975422378111</v>
      </c>
      <c r="AD16" s="508">
        <v>915.40334917964822</v>
      </c>
      <c r="AE16" s="508">
        <v>860.12618294623064</v>
      </c>
      <c r="AF16" s="508">
        <v>868.98008721012582</v>
      </c>
      <c r="AG16" s="508">
        <v>917.74369912471047</v>
      </c>
      <c r="AH16" s="508">
        <v>913.62141486370035</v>
      </c>
      <c r="AI16" s="508">
        <v>865.94544614435767</v>
      </c>
      <c r="AJ16" s="508">
        <v>828.93951371449623</v>
      </c>
      <c r="AK16" s="508">
        <v>851.94979064265419</v>
      </c>
      <c r="AL16" s="508">
        <v>845.26648077887398</v>
      </c>
      <c r="AM16" s="508">
        <v>799.93803687509183</v>
      </c>
      <c r="AN16" s="508">
        <v>773.25581216226692</v>
      </c>
      <c r="AO16" s="508">
        <v>720.85984316691315</v>
      </c>
      <c r="AP16" s="508">
        <v>727.03275556858739</v>
      </c>
      <c r="AQ16" s="508">
        <v>673.39100087676456</v>
      </c>
      <c r="AR16" s="508">
        <v>593.43877927453582</v>
      </c>
      <c r="AS16" s="508">
        <v>538.83113837090275</v>
      </c>
      <c r="AT16" s="508">
        <v>561.73877867889928</v>
      </c>
      <c r="AU16" s="508">
        <v>638.01985344490743</v>
      </c>
      <c r="AV16" s="508">
        <v>678.26492502564929</v>
      </c>
      <c r="AW16" s="508">
        <v>678.40873635239734</v>
      </c>
      <c r="AX16" s="508">
        <v>0</v>
      </c>
      <c r="AY16" s="508">
        <v>0</v>
      </c>
      <c r="AZ16" s="508">
        <v>0</v>
      </c>
      <c r="BA16" s="508">
        <v>0</v>
      </c>
      <c r="BB16" s="508">
        <v>0</v>
      </c>
      <c r="BC16" s="508">
        <v>0</v>
      </c>
      <c r="BD16" s="508">
        <v>0</v>
      </c>
      <c r="BE16" s="508">
        <v>0</v>
      </c>
      <c r="BF16" s="509"/>
      <c r="BG16" s="294"/>
      <c r="BH16" s="294"/>
      <c r="BI16" s="294"/>
      <c r="BJ16" s="294"/>
    </row>
    <row r="17" spans="24:62" ht="15" customHeight="1">
      <c r="X17" s="902"/>
      <c r="Y17" s="903"/>
      <c r="Z17" s="908" t="s">
        <v>114</v>
      </c>
      <c r="AA17" s="508">
        <v>14027.439172108654</v>
      </c>
      <c r="AB17" s="508">
        <v>15141.530689307416</v>
      </c>
      <c r="AC17" s="508">
        <v>15922.142172733564</v>
      </c>
      <c r="AD17" s="508">
        <v>16648.60206830579</v>
      </c>
      <c r="AE17" s="508">
        <v>16678.173496300216</v>
      </c>
      <c r="AF17" s="508">
        <v>16261.574223135432</v>
      </c>
      <c r="AG17" s="508">
        <v>16253.797486311696</v>
      </c>
      <c r="AH17" s="508">
        <v>16045.640771609262</v>
      </c>
      <c r="AI17" s="508">
        <v>15145.599455638903</v>
      </c>
      <c r="AJ17" s="508">
        <v>14587.759863317235</v>
      </c>
      <c r="AK17" s="508">
        <v>14022.66747482458</v>
      </c>
      <c r="AL17" s="508">
        <v>13356.176310560752</v>
      </c>
      <c r="AM17" s="508">
        <v>12660.113282414948</v>
      </c>
      <c r="AN17" s="508">
        <v>12185.242763068105</v>
      </c>
      <c r="AO17" s="508">
        <v>12159.320578233306</v>
      </c>
      <c r="AP17" s="508">
        <v>11970.381884422122</v>
      </c>
      <c r="AQ17" s="508">
        <v>11850.428041393048</v>
      </c>
      <c r="AR17" s="508">
        <v>11586.669823797869</v>
      </c>
      <c r="AS17" s="508">
        <v>11018.502034770825</v>
      </c>
      <c r="AT17" s="508">
        <v>10919.774613001886</v>
      </c>
      <c r="AU17" s="508">
        <v>10951.105811707719</v>
      </c>
      <c r="AV17" s="508">
        <v>11206.618549457686</v>
      </c>
      <c r="AW17" s="508">
        <v>11434.51273154031</v>
      </c>
      <c r="AX17" s="508">
        <v>0</v>
      </c>
      <c r="AY17" s="508">
        <v>0</v>
      </c>
      <c r="AZ17" s="508">
        <v>0</v>
      </c>
      <c r="BA17" s="508">
        <v>0</v>
      </c>
      <c r="BB17" s="508">
        <v>0</v>
      </c>
      <c r="BC17" s="508">
        <v>0</v>
      </c>
      <c r="BD17" s="508">
        <v>0</v>
      </c>
      <c r="BE17" s="508">
        <v>0</v>
      </c>
      <c r="BF17" s="509"/>
      <c r="BG17" s="294"/>
      <c r="BH17" s="294"/>
      <c r="BI17" s="294"/>
      <c r="BJ17" s="294"/>
    </row>
    <row r="18" spans="24:62" ht="15" customHeight="1">
      <c r="X18" s="902"/>
      <c r="Y18" s="903"/>
      <c r="Z18" s="908" t="s">
        <v>115</v>
      </c>
      <c r="AA18" s="508">
        <v>10634.049679501972</v>
      </c>
      <c r="AB18" s="508">
        <v>10968.257975208899</v>
      </c>
      <c r="AC18" s="508">
        <v>11213.27325405985</v>
      </c>
      <c r="AD18" s="508">
        <v>12010.222743665616</v>
      </c>
      <c r="AE18" s="508">
        <v>12107.430457201681</v>
      </c>
      <c r="AF18" s="508">
        <v>12453.342556473684</v>
      </c>
      <c r="AG18" s="508">
        <v>13270.762962864994</v>
      </c>
      <c r="AH18" s="508">
        <v>13366.554067767776</v>
      </c>
      <c r="AI18" s="508">
        <v>13925.943625399057</v>
      </c>
      <c r="AJ18" s="508">
        <v>14615.632667495154</v>
      </c>
      <c r="AK18" s="508">
        <v>15313.110180148882</v>
      </c>
      <c r="AL18" s="508">
        <v>14890.980178355056</v>
      </c>
      <c r="AM18" s="508">
        <v>15586.746553173354</v>
      </c>
      <c r="AN18" s="508">
        <v>18145.230635634416</v>
      </c>
      <c r="AO18" s="508">
        <v>19817.126222574741</v>
      </c>
      <c r="AP18" s="508">
        <v>19823.739830696573</v>
      </c>
      <c r="AQ18" s="508">
        <v>20419.908662947248</v>
      </c>
      <c r="AR18" s="508">
        <v>19500.48722618548</v>
      </c>
      <c r="AS18" s="508">
        <v>19658.634898095075</v>
      </c>
      <c r="AT18" s="508">
        <v>19501.04800414401</v>
      </c>
      <c r="AU18" s="508">
        <v>19307.320863935638</v>
      </c>
      <c r="AV18" s="508">
        <v>18720.78546956983</v>
      </c>
      <c r="AW18" s="508">
        <v>17634.903933292124</v>
      </c>
      <c r="AX18" s="508">
        <v>0</v>
      </c>
      <c r="AY18" s="508">
        <v>0</v>
      </c>
      <c r="AZ18" s="508">
        <v>0</v>
      </c>
      <c r="BA18" s="508">
        <v>0</v>
      </c>
      <c r="BB18" s="508">
        <v>0</v>
      </c>
      <c r="BC18" s="508">
        <v>0</v>
      </c>
      <c r="BD18" s="508">
        <v>0</v>
      </c>
      <c r="BE18" s="508">
        <v>0</v>
      </c>
      <c r="BF18" s="509"/>
      <c r="BG18" s="294"/>
      <c r="BH18" s="294"/>
      <c r="BI18" s="294"/>
      <c r="BJ18" s="294"/>
    </row>
    <row r="19" spans="24:62" ht="15" customHeight="1">
      <c r="X19" s="902"/>
      <c r="Y19" s="903"/>
      <c r="Z19" s="908" t="s">
        <v>116</v>
      </c>
      <c r="AA19" s="508">
        <v>3169.0911672321618</v>
      </c>
      <c r="AB19" s="508">
        <v>3126.5150420060627</v>
      </c>
      <c r="AC19" s="508">
        <v>3027.4919543288952</v>
      </c>
      <c r="AD19" s="508">
        <v>3038.6198722556474</v>
      </c>
      <c r="AE19" s="508">
        <v>3123.6418684943069</v>
      </c>
      <c r="AF19" s="508">
        <v>3084.9941929809115</v>
      </c>
      <c r="AG19" s="508">
        <v>3022.0109574650719</v>
      </c>
      <c r="AH19" s="508">
        <v>2780.0841967761557</v>
      </c>
      <c r="AI19" s="508">
        <v>2129.0325957655186</v>
      </c>
      <c r="AJ19" s="508">
        <v>2012.0335302421199</v>
      </c>
      <c r="AK19" s="508">
        <v>1990.7815645174958</v>
      </c>
      <c r="AL19" s="508">
        <v>1915.1605853406727</v>
      </c>
      <c r="AM19" s="508">
        <v>1887.6382252500605</v>
      </c>
      <c r="AN19" s="508">
        <v>1758.7941512440011</v>
      </c>
      <c r="AO19" s="508">
        <v>1753.2872564673244</v>
      </c>
      <c r="AP19" s="508">
        <v>1686.582902225651</v>
      </c>
      <c r="AQ19" s="508">
        <v>1645.9506655953282</v>
      </c>
      <c r="AR19" s="508">
        <v>1582.6539092678092</v>
      </c>
      <c r="AS19" s="508">
        <v>1389.2558821193916</v>
      </c>
      <c r="AT19" s="508">
        <v>1369.1748502432981</v>
      </c>
      <c r="AU19" s="508">
        <v>1368.9181583960844</v>
      </c>
      <c r="AV19" s="508">
        <v>1400.4997145139212</v>
      </c>
      <c r="AW19" s="508">
        <v>1369.2989576735567</v>
      </c>
      <c r="AX19" s="508">
        <v>0</v>
      </c>
      <c r="AY19" s="508">
        <v>0</v>
      </c>
      <c r="AZ19" s="508">
        <v>0</v>
      </c>
      <c r="BA19" s="508">
        <v>0</v>
      </c>
      <c r="BB19" s="508">
        <v>0</v>
      </c>
      <c r="BC19" s="508">
        <v>0</v>
      </c>
      <c r="BD19" s="508">
        <v>0</v>
      </c>
      <c r="BE19" s="508">
        <v>0</v>
      </c>
      <c r="BF19" s="509"/>
      <c r="BG19" s="294"/>
      <c r="BH19" s="294"/>
      <c r="BI19" s="294"/>
      <c r="BJ19" s="294"/>
    </row>
    <row r="20" spans="24:62" ht="15" customHeight="1">
      <c r="X20" s="902"/>
      <c r="Y20" s="903"/>
      <c r="Z20" s="908" t="s">
        <v>117</v>
      </c>
      <c r="AA20" s="508">
        <v>40994.012019705682</v>
      </c>
      <c r="AB20" s="508">
        <v>42182.241176938063</v>
      </c>
      <c r="AC20" s="508">
        <v>42246.796935242201</v>
      </c>
      <c r="AD20" s="508">
        <v>42633.34192250346</v>
      </c>
      <c r="AE20" s="508">
        <v>43712.01840219539</v>
      </c>
      <c r="AF20" s="508">
        <v>44300.137010354083</v>
      </c>
      <c r="AG20" s="508">
        <v>44666.469219141603</v>
      </c>
      <c r="AH20" s="508">
        <v>44305.880050986023</v>
      </c>
      <c r="AI20" s="508">
        <v>37729.672816042141</v>
      </c>
      <c r="AJ20" s="508">
        <v>38290.664822918356</v>
      </c>
      <c r="AK20" s="508">
        <v>39642.228907915152</v>
      </c>
      <c r="AL20" s="508">
        <v>38519.338218318182</v>
      </c>
      <c r="AM20" s="508">
        <v>38148.427233348732</v>
      </c>
      <c r="AN20" s="508">
        <v>39687.003122768459</v>
      </c>
      <c r="AO20" s="508">
        <v>37957.854351071466</v>
      </c>
      <c r="AP20" s="508">
        <v>37410.857003871395</v>
      </c>
      <c r="AQ20" s="508">
        <v>37777.947848255732</v>
      </c>
      <c r="AR20" s="508">
        <v>37996.516674676852</v>
      </c>
      <c r="AS20" s="508">
        <v>36124.320070892092</v>
      </c>
      <c r="AT20" s="508">
        <v>34121.07535256866</v>
      </c>
      <c r="AU20" s="508">
        <v>34162.931151174787</v>
      </c>
      <c r="AV20" s="508">
        <v>33137.280936834599</v>
      </c>
      <c r="AW20" s="508">
        <v>32746.091011001914</v>
      </c>
      <c r="AX20" s="508">
        <v>0</v>
      </c>
      <c r="AY20" s="508">
        <v>0</v>
      </c>
      <c r="AZ20" s="508">
        <v>0</v>
      </c>
      <c r="BA20" s="508">
        <v>0</v>
      </c>
      <c r="BB20" s="508">
        <v>0</v>
      </c>
      <c r="BC20" s="508">
        <v>0</v>
      </c>
      <c r="BD20" s="508">
        <v>0</v>
      </c>
      <c r="BE20" s="508">
        <v>0</v>
      </c>
      <c r="BF20" s="509" t="s">
        <v>421</v>
      </c>
      <c r="BG20" s="294"/>
      <c r="BH20" s="294"/>
      <c r="BI20" s="294"/>
      <c r="BJ20" s="294"/>
    </row>
    <row r="21" spans="24:62" ht="15" customHeight="1">
      <c r="X21" s="902"/>
      <c r="Y21" s="903"/>
      <c r="Z21" s="908" t="s">
        <v>118</v>
      </c>
      <c r="AA21" s="508">
        <v>17926.939393403594</v>
      </c>
      <c r="AB21" s="508">
        <v>18102.948876885039</v>
      </c>
      <c r="AC21" s="508">
        <v>17672.262994819641</v>
      </c>
      <c r="AD21" s="508">
        <v>16964.157346878619</v>
      </c>
      <c r="AE21" s="508">
        <v>18144.583941314719</v>
      </c>
      <c r="AF21" s="508">
        <v>18624.179771148731</v>
      </c>
      <c r="AG21" s="508">
        <v>19168.964664945619</v>
      </c>
      <c r="AH21" s="508">
        <v>12637.917902684776</v>
      </c>
      <c r="AI21" s="508">
        <v>8366.834878949423</v>
      </c>
      <c r="AJ21" s="508">
        <v>8246.8824699670713</v>
      </c>
      <c r="AK21" s="508">
        <v>8679.7709887412911</v>
      </c>
      <c r="AL21" s="508">
        <v>7857.1903317901979</v>
      </c>
      <c r="AM21" s="508">
        <v>8691.5646226177978</v>
      </c>
      <c r="AN21" s="508">
        <v>8666.1890408612926</v>
      </c>
      <c r="AO21" s="508">
        <v>8682.2134642395868</v>
      </c>
      <c r="AP21" s="508">
        <v>9304.4650024095899</v>
      </c>
      <c r="AQ21" s="508">
        <v>9521.8402178973593</v>
      </c>
      <c r="AR21" s="508">
        <v>9564.4161928834492</v>
      </c>
      <c r="AS21" s="508">
        <v>7844.2221104040891</v>
      </c>
      <c r="AT21" s="508">
        <v>7306.6564749933223</v>
      </c>
      <c r="AU21" s="508">
        <v>7482.17944925763</v>
      </c>
      <c r="AV21" s="508">
        <v>8640.6563619933677</v>
      </c>
      <c r="AW21" s="508">
        <v>8114.777580237539</v>
      </c>
      <c r="AX21" s="508">
        <v>0</v>
      </c>
      <c r="AY21" s="508">
        <v>0</v>
      </c>
      <c r="AZ21" s="508">
        <v>0</v>
      </c>
      <c r="BA21" s="508">
        <v>0</v>
      </c>
      <c r="BB21" s="508">
        <v>0</v>
      </c>
      <c r="BC21" s="508">
        <v>0</v>
      </c>
      <c r="BD21" s="508">
        <v>0</v>
      </c>
      <c r="BE21" s="508">
        <v>0</v>
      </c>
      <c r="BF21" s="509" t="s">
        <v>419</v>
      </c>
      <c r="BG21" s="294"/>
      <c r="BH21" s="294"/>
      <c r="BI21" s="294"/>
      <c r="BJ21" s="294"/>
    </row>
    <row r="22" spans="24:62" ht="15" customHeight="1">
      <c r="X22" s="902"/>
      <c r="Y22" s="903"/>
      <c r="Z22" s="908" t="s">
        <v>119</v>
      </c>
      <c r="AA22" s="508">
        <v>-29312.814660158041</v>
      </c>
      <c r="AB22" s="508">
        <v>-29434.714061809158</v>
      </c>
      <c r="AC22" s="508">
        <v>-29578.856285538553</v>
      </c>
      <c r="AD22" s="508">
        <v>-30392.823220501341</v>
      </c>
      <c r="AE22" s="508">
        <v>-30925.462899071976</v>
      </c>
      <c r="AF22" s="508">
        <v>-29680.749965395233</v>
      </c>
      <c r="AG22" s="508">
        <v>-29585.840786833811</v>
      </c>
      <c r="AH22" s="508">
        <v>-24381.110697281318</v>
      </c>
      <c r="AI22" s="508">
        <v>-16497.512537980849</v>
      </c>
      <c r="AJ22" s="508">
        <v>-18531.335246552066</v>
      </c>
      <c r="AK22" s="508">
        <v>-16157.180522874791</v>
      </c>
      <c r="AL22" s="508">
        <v>-15832.891234246159</v>
      </c>
      <c r="AM22" s="508">
        <v>-16525.475985839625</v>
      </c>
      <c r="AN22" s="508">
        <v>-17392.259606835778</v>
      </c>
      <c r="AO22" s="508">
        <v>-16972.289139694181</v>
      </c>
      <c r="AP22" s="508">
        <v>-14722.229265768739</v>
      </c>
      <c r="AQ22" s="508">
        <v>-14792.853993450664</v>
      </c>
      <c r="AR22" s="508">
        <v>-15124.077333312433</v>
      </c>
      <c r="AS22" s="508">
        <v>-13357.836409604886</v>
      </c>
      <c r="AT22" s="508">
        <v>-13586.418522144788</v>
      </c>
      <c r="AU22" s="508">
        <v>-14157.463035215107</v>
      </c>
      <c r="AV22" s="508">
        <v>-13413.138355462363</v>
      </c>
      <c r="AW22" s="508">
        <v>-13038.661245551371</v>
      </c>
      <c r="AX22" s="508">
        <v>0</v>
      </c>
      <c r="AY22" s="508">
        <v>0</v>
      </c>
      <c r="AZ22" s="508">
        <v>0</v>
      </c>
      <c r="BA22" s="508">
        <v>0</v>
      </c>
      <c r="BB22" s="508">
        <v>0</v>
      </c>
      <c r="BC22" s="508">
        <v>0</v>
      </c>
      <c r="BD22" s="508">
        <v>0</v>
      </c>
      <c r="BE22" s="508">
        <v>0</v>
      </c>
      <c r="BF22" s="509"/>
      <c r="BG22" s="294"/>
      <c r="BH22" s="294"/>
      <c r="BI22" s="294"/>
      <c r="BJ22" s="294"/>
    </row>
    <row r="23" spans="24:62" ht="15" customHeight="1">
      <c r="X23" s="902"/>
      <c r="Y23" s="903"/>
      <c r="Z23" s="908" t="s">
        <v>120</v>
      </c>
      <c r="AA23" s="508">
        <v>53483.028686177509</v>
      </c>
      <c r="AB23" s="508">
        <v>46586.087359093704</v>
      </c>
      <c r="AC23" s="508">
        <v>43647.311998766701</v>
      </c>
      <c r="AD23" s="508">
        <v>40188.807230218867</v>
      </c>
      <c r="AE23" s="508">
        <v>40542.273334087025</v>
      </c>
      <c r="AF23" s="508">
        <v>39332.690485805833</v>
      </c>
      <c r="AG23" s="508">
        <v>42521.006090855968</v>
      </c>
      <c r="AH23" s="508">
        <v>46510.43243583048</v>
      </c>
      <c r="AI23" s="508">
        <v>48347.539607164414</v>
      </c>
      <c r="AJ23" s="508">
        <v>47863.243890957194</v>
      </c>
      <c r="AK23" s="508">
        <v>49203.540221518015</v>
      </c>
      <c r="AL23" s="508">
        <v>47825.849917365951</v>
      </c>
      <c r="AM23" s="508">
        <v>51016.55856651222</v>
      </c>
      <c r="AN23" s="508">
        <v>49582.136924293554</v>
      </c>
      <c r="AO23" s="508">
        <v>54949.955989858485</v>
      </c>
      <c r="AP23" s="508">
        <v>53125.480359477551</v>
      </c>
      <c r="AQ23" s="508">
        <v>54056.471044296326</v>
      </c>
      <c r="AR23" s="508">
        <v>47902.583853205775</v>
      </c>
      <c r="AS23" s="508">
        <v>41771.181658822803</v>
      </c>
      <c r="AT23" s="508">
        <v>39553.289483999673</v>
      </c>
      <c r="AU23" s="508">
        <v>46046.965061781768</v>
      </c>
      <c r="AV23" s="508">
        <v>43007.332623730232</v>
      </c>
      <c r="AW23" s="508">
        <v>43001.403849657523</v>
      </c>
      <c r="AX23" s="508">
        <v>0</v>
      </c>
      <c r="AY23" s="508">
        <v>0</v>
      </c>
      <c r="AZ23" s="508">
        <v>0</v>
      </c>
      <c r="BA23" s="508">
        <v>0</v>
      </c>
      <c r="BB23" s="508">
        <v>0</v>
      </c>
      <c r="BC23" s="508">
        <v>0</v>
      </c>
      <c r="BD23" s="508">
        <v>0</v>
      </c>
      <c r="BE23" s="508">
        <v>0</v>
      </c>
      <c r="BF23" s="509" t="s">
        <v>419</v>
      </c>
      <c r="BG23" s="294"/>
      <c r="BH23" s="294"/>
      <c r="BI23" s="294"/>
      <c r="BJ23" s="294"/>
    </row>
    <row r="24" spans="24:62" ht="15" customHeight="1">
      <c r="X24" s="902"/>
      <c r="Y24" s="299" t="s">
        <v>121</v>
      </c>
      <c r="Z24" s="333"/>
      <c r="AA24" s="405">
        <f>SUM(AA25:AA28)</f>
        <v>211056.80938490652</v>
      </c>
      <c r="AB24" s="405">
        <f t="shared" ref="AB24:AS24" si="4">SUM(AB25:AB28)</f>
        <v>222469.94957068184</v>
      </c>
      <c r="AC24" s="405">
        <f t="shared" si="4"/>
        <v>226863.48920648184</v>
      </c>
      <c r="AD24" s="405">
        <f t="shared" si="4"/>
        <v>231732.62741881429</v>
      </c>
      <c r="AE24" s="405">
        <f t="shared" si="4"/>
        <v>243687.04298978153</v>
      </c>
      <c r="AF24" s="405">
        <f t="shared" si="4"/>
        <v>251176.56084863123</v>
      </c>
      <c r="AG24" s="405">
        <f t="shared" si="4"/>
        <v>256765.16060079486</v>
      </c>
      <c r="AH24" s="405">
        <f t="shared" si="4"/>
        <v>258754.31374070284</v>
      </c>
      <c r="AI24" s="405">
        <f t="shared" si="4"/>
        <v>257884.68046697919</v>
      </c>
      <c r="AJ24" s="405">
        <f t="shared" si="4"/>
        <v>260060.976940377</v>
      </c>
      <c r="AK24" s="405">
        <f t="shared" si="4"/>
        <v>259138.23578890503</v>
      </c>
      <c r="AL24" s="405">
        <f t="shared" si="4"/>
        <v>261213.83920915905</v>
      </c>
      <c r="AM24" s="405">
        <f t="shared" si="4"/>
        <v>255606.56682532796</v>
      </c>
      <c r="AN24" s="405">
        <f t="shared" si="4"/>
        <v>253106.56778240981</v>
      </c>
      <c r="AO24" s="405">
        <f t="shared" si="4"/>
        <v>252586.69378342255</v>
      </c>
      <c r="AP24" s="405">
        <f t="shared" si="4"/>
        <v>247211.90099066682</v>
      </c>
      <c r="AQ24" s="405">
        <f t="shared" si="4"/>
        <v>243855.3826443007</v>
      </c>
      <c r="AR24" s="405">
        <f t="shared" si="4"/>
        <v>238065.4415739153</v>
      </c>
      <c r="AS24" s="405">
        <f t="shared" si="4"/>
        <v>228349.13884352555</v>
      </c>
      <c r="AT24" s="405">
        <f>SUM(AT25:AT28)</f>
        <v>223043.03147118984</v>
      </c>
      <c r="AU24" s="405">
        <f>SUM(AU25:AU28)</f>
        <v>225507.56047118362</v>
      </c>
      <c r="AV24" s="405">
        <f>SUM(AV25:AV28)</f>
        <v>221559.11770430562</v>
      </c>
      <c r="AW24" s="405">
        <f>SUM(AW25:AW28)</f>
        <v>217308.55577704863</v>
      </c>
      <c r="AX24" s="334"/>
      <c r="AY24" s="334"/>
      <c r="AZ24" s="334"/>
      <c r="BA24" s="334"/>
      <c r="BB24" s="334"/>
      <c r="BC24" s="334"/>
      <c r="BD24" s="334"/>
      <c r="BE24" s="334"/>
      <c r="BF24" s="334"/>
      <c r="BG24" s="294"/>
      <c r="BH24" s="768"/>
      <c r="BI24" s="294"/>
      <c r="BJ24" s="294"/>
    </row>
    <row r="25" spans="24:62" ht="15" customHeight="1">
      <c r="X25" s="902"/>
      <c r="Y25" s="903"/>
      <c r="Z25" s="909" t="s">
        <v>122</v>
      </c>
      <c r="AA25" s="508">
        <v>7162.4137346729703</v>
      </c>
      <c r="AB25" s="508">
        <v>7762.9604814168806</v>
      </c>
      <c r="AC25" s="508">
        <v>8291.4720276213484</v>
      </c>
      <c r="AD25" s="508">
        <v>8688.7643217319255</v>
      </c>
      <c r="AE25" s="508">
        <v>9153.1617710055107</v>
      </c>
      <c r="AF25" s="508">
        <v>10278.290579645151</v>
      </c>
      <c r="AG25" s="508">
        <v>10086.072696871752</v>
      </c>
      <c r="AH25" s="508">
        <v>10744.189447108492</v>
      </c>
      <c r="AI25" s="508">
        <v>10709.474289425121</v>
      </c>
      <c r="AJ25" s="508">
        <v>10531.517510201822</v>
      </c>
      <c r="AK25" s="508">
        <v>10677.130984677189</v>
      </c>
      <c r="AL25" s="508">
        <v>10724.198612064289</v>
      </c>
      <c r="AM25" s="508">
        <v>10933.837362880104</v>
      </c>
      <c r="AN25" s="508">
        <v>11063.17716772301</v>
      </c>
      <c r="AO25" s="508">
        <v>10663.394897683744</v>
      </c>
      <c r="AP25" s="508">
        <v>10798.818155999939</v>
      </c>
      <c r="AQ25" s="508">
        <v>11178.230719633708</v>
      </c>
      <c r="AR25" s="508">
        <v>10875.772004529685</v>
      </c>
      <c r="AS25" s="508">
        <v>10277.138163510701</v>
      </c>
      <c r="AT25" s="508">
        <v>9781.3186700965216</v>
      </c>
      <c r="AU25" s="508">
        <v>9193.0021715533057</v>
      </c>
      <c r="AV25" s="508">
        <v>9001.2233458441679</v>
      </c>
      <c r="AW25" s="508">
        <v>9523.5710714918296</v>
      </c>
      <c r="AX25" s="526"/>
      <c r="AY25" s="526"/>
      <c r="AZ25" s="526"/>
      <c r="BA25" s="526"/>
      <c r="BB25" s="526"/>
      <c r="BC25" s="526"/>
      <c r="BD25" s="526"/>
      <c r="BE25" s="526"/>
      <c r="BF25" s="509"/>
      <c r="BG25" s="294"/>
      <c r="BH25" s="294"/>
      <c r="BI25" s="294"/>
      <c r="BJ25" s="294"/>
    </row>
    <row r="26" spans="24:62" ht="15" customHeight="1">
      <c r="X26" s="902"/>
      <c r="Y26" s="903"/>
      <c r="Z26" s="905" t="s">
        <v>123</v>
      </c>
      <c r="AA26" s="508">
        <v>189228.04415295465</v>
      </c>
      <c r="AB26" s="508">
        <v>199472.70042215596</v>
      </c>
      <c r="AC26" s="508">
        <v>203592.21105024178</v>
      </c>
      <c r="AD26" s="508">
        <v>208312.52521003823</v>
      </c>
      <c r="AE26" s="508">
        <v>219484.86639339279</v>
      </c>
      <c r="AF26" s="508">
        <v>225388.67263723843</v>
      </c>
      <c r="AG26" s="508">
        <v>230313.41493539914</v>
      </c>
      <c r="AH26" s="508">
        <v>230699.31455484167</v>
      </c>
      <c r="AI26" s="508">
        <v>231698.18428071571</v>
      </c>
      <c r="AJ26" s="508">
        <v>234161.33435607777</v>
      </c>
      <c r="AK26" s="508">
        <v>232885.06848153897</v>
      </c>
      <c r="AL26" s="508">
        <v>235410.65111485068</v>
      </c>
      <c r="AM26" s="508">
        <v>229433.20985270859</v>
      </c>
      <c r="AN26" s="508">
        <v>227277.76466139901</v>
      </c>
      <c r="AO26" s="508">
        <v>228363.84927627182</v>
      </c>
      <c r="AP26" s="508">
        <v>222851.04182068794</v>
      </c>
      <c r="AQ26" s="508">
        <v>219414.11531527955</v>
      </c>
      <c r="AR26" s="508">
        <v>214425.91189139432</v>
      </c>
      <c r="AS26" s="508">
        <v>206180.04890973686</v>
      </c>
      <c r="AT26" s="508">
        <v>202288.699484221</v>
      </c>
      <c r="AU26" s="508">
        <v>205024.99946061466</v>
      </c>
      <c r="AV26" s="508">
        <v>201416.83307064438</v>
      </c>
      <c r="AW26" s="508">
        <v>196380.1682841017</v>
      </c>
      <c r="AX26" s="526"/>
      <c r="AY26" s="526"/>
      <c r="AZ26" s="526"/>
      <c r="BA26" s="526"/>
      <c r="BB26" s="526"/>
      <c r="BC26" s="526"/>
      <c r="BD26" s="526"/>
      <c r="BE26" s="526"/>
      <c r="BF26" s="509"/>
      <c r="BG26" s="294"/>
      <c r="BH26" s="294"/>
      <c r="BI26" s="294"/>
      <c r="BJ26" s="294"/>
    </row>
    <row r="27" spans="24:62" ht="15" customHeight="1">
      <c r="X27" s="902"/>
      <c r="Y27" s="903"/>
      <c r="Z27" s="905" t="s">
        <v>124</v>
      </c>
      <c r="AA27" s="508">
        <v>935.40237039103852</v>
      </c>
      <c r="AB27" s="508">
        <v>924.73711416675837</v>
      </c>
      <c r="AC27" s="508">
        <v>900.22486958611023</v>
      </c>
      <c r="AD27" s="508">
        <v>851.02964741526978</v>
      </c>
      <c r="AE27" s="508">
        <v>843.00028797963614</v>
      </c>
      <c r="AF27" s="508">
        <v>822.17533400256741</v>
      </c>
      <c r="AG27" s="508">
        <v>810.87375714092957</v>
      </c>
      <c r="AH27" s="508">
        <v>782.43829381819478</v>
      </c>
      <c r="AI27" s="508">
        <v>776.13000214239332</v>
      </c>
      <c r="AJ27" s="508">
        <v>731.20540326174444</v>
      </c>
      <c r="AK27" s="508">
        <v>711.403495518819</v>
      </c>
      <c r="AL27" s="508">
        <v>681.64268984165449</v>
      </c>
      <c r="AM27" s="508">
        <v>670.21021158376595</v>
      </c>
      <c r="AN27" s="508">
        <v>632.22569392365551</v>
      </c>
      <c r="AO27" s="508">
        <v>651.56287742535312</v>
      </c>
      <c r="AP27" s="508">
        <v>647.0677978049041</v>
      </c>
      <c r="AQ27" s="508">
        <v>622.97759930043321</v>
      </c>
      <c r="AR27" s="508">
        <v>593.79356983129765</v>
      </c>
      <c r="AS27" s="508">
        <v>603.76643883754218</v>
      </c>
      <c r="AT27" s="508">
        <v>589.82758839129565</v>
      </c>
      <c r="AU27" s="508">
        <v>573.68233166952132</v>
      </c>
      <c r="AV27" s="508">
        <v>554.60658513734813</v>
      </c>
      <c r="AW27" s="508">
        <v>554.34992349672518</v>
      </c>
      <c r="AX27" s="526"/>
      <c r="AY27" s="526"/>
      <c r="AZ27" s="526"/>
      <c r="BA27" s="526"/>
      <c r="BB27" s="526"/>
      <c r="BC27" s="526"/>
      <c r="BD27" s="526"/>
      <c r="BE27" s="526"/>
      <c r="BF27" s="509"/>
      <c r="BG27" s="294"/>
      <c r="BH27" s="294"/>
      <c r="BI27" s="294"/>
      <c r="BJ27" s="294"/>
    </row>
    <row r="28" spans="24:62" ht="15" customHeight="1">
      <c r="X28" s="902"/>
      <c r="Y28" s="903"/>
      <c r="Z28" s="905" t="s">
        <v>125</v>
      </c>
      <c r="AA28" s="508">
        <v>13730.949126887859</v>
      </c>
      <c r="AB28" s="508">
        <v>14309.55155294225</v>
      </c>
      <c r="AC28" s="508">
        <v>14079.581259032584</v>
      </c>
      <c r="AD28" s="508">
        <v>13880.308239628856</v>
      </c>
      <c r="AE28" s="508">
        <v>14206.014537403604</v>
      </c>
      <c r="AF28" s="508">
        <v>14687.422297745108</v>
      </c>
      <c r="AG28" s="508">
        <v>15554.799211383024</v>
      </c>
      <c r="AH28" s="508">
        <v>16528.371444934513</v>
      </c>
      <c r="AI28" s="508">
        <v>14700.891894695958</v>
      </c>
      <c r="AJ28" s="508">
        <v>14636.919670835683</v>
      </c>
      <c r="AK28" s="508">
        <v>14864.632827170073</v>
      </c>
      <c r="AL28" s="508">
        <v>14397.346792402419</v>
      </c>
      <c r="AM28" s="508">
        <v>14569.309398155503</v>
      </c>
      <c r="AN28" s="508">
        <v>14133.400259364134</v>
      </c>
      <c r="AO28" s="508">
        <v>12907.886732041636</v>
      </c>
      <c r="AP28" s="508">
        <v>12914.973216174069</v>
      </c>
      <c r="AQ28" s="508">
        <v>12640.059010086989</v>
      </c>
      <c r="AR28" s="508">
        <v>12169.964108160002</v>
      </c>
      <c r="AS28" s="508">
        <v>11288.185331440451</v>
      </c>
      <c r="AT28" s="508">
        <v>10383.18572848105</v>
      </c>
      <c r="AU28" s="508">
        <v>10715.876507346133</v>
      </c>
      <c r="AV28" s="508">
        <v>10586.454702679748</v>
      </c>
      <c r="AW28" s="508">
        <v>10850.466497958369</v>
      </c>
      <c r="AX28" s="526"/>
      <c r="AY28" s="526"/>
      <c r="AZ28" s="526"/>
      <c r="BA28" s="526"/>
      <c r="BB28" s="526"/>
      <c r="BC28" s="526"/>
      <c r="BD28" s="526"/>
      <c r="BE28" s="526"/>
      <c r="BF28" s="509"/>
      <c r="BG28" s="294"/>
      <c r="BH28" s="294"/>
      <c r="BI28" s="294"/>
      <c r="BJ28" s="294"/>
    </row>
    <row r="29" spans="24:62" ht="15" customHeight="1">
      <c r="X29" s="902"/>
      <c r="Y29" s="299" t="s">
        <v>422</v>
      </c>
      <c r="Z29" s="333"/>
      <c r="AA29" s="404">
        <f t="shared" ref="AA29:BE29" si="5">SUM(AA30:AA32)</f>
        <v>161638.12371311945</v>
      </c>
      <c r="AB29" s="404">
        <f t="shared" si="5"/>
        <v>160311.78825620963</v>
      </c>
      <c r="AC29" s="404">
        <f t="shared" si="5"/>
        <v>164484.24061960648</v>
      </c>
      <c r="AD29" s="404">
        <f t="shared" si="5"/>
        <v>172280.05072340864</v>
      </c>
      <c r="AE29" s="404">
        <f t="shared" si="5"/>
        <v>167234.40780133745</v>
      </c>
      <c r="AF29" s="404">
        <f t="shared" si="5"/>
        <v>179104.96618917875</v>
      </c>
      <c r="AG29" s="404">
        <f t="shared" si="5"/>
        <v>177197.92199295454</v>
      </c>
      <c r="AH29" s="404">
        <f t="shared" si="5"/>
        <v>172949.24333540545</v>
      </c>
      <c r="AI29" s="404">
        <f t="shared" si="5"/>
        <v>176861.25248958397</v>
      </c>
      <c r="AJ29" s="404">
        <f t="shared" si="5"/>
        <v>185188.23747584815</v>
      </c>
      <c r="AK29" s="404">
        <f t="shared" si="5"/>
        <v>186553.58441512921</v>
      </c>
      <c r="AL29" s="404">
        <f t="shared" si="5"/>
        <v>189959.59224778129</v>
      </c>
      <c r="AM29" s="404">
        <f t="shared" si="5"/>
        <v>197939.88495910319</v>
      </c>
      <c r="AN29" s="404">
        <f t="shared" si="5"/>
        <v>192240.06963564578</v>
      </c>
      <c r="AO29" s="404">
        <f t="shared" si="5"/>
        <v>191685.25537875225</v>
      </c>
      <c r="AP29" s="404">
        <f t="shared" si="5"/>
        <v>193217.06163896123</v>
      </c>
      <c r="AQ29" s="404">
        <f t="shared" si="5"/>
        <v>187776.10235640139</v>
      </c>
      <c r="AR29" s="404">
        <f t="shared" si="5"/>
        <v>177740.15623338363</v>
      </c>
      <c r="AS29" s="404">
        <f t="shared" si="5"/>
        <v>168186.19874836286</v>
      </c>
      <c r="AT29" s="404">
        <f>SUM(AT30:AT32)</f>
        <v>161172.8189692662</v>
      </c>
      <c r="AU29" s="404">
        <f>SUM(AU30:AU32)</f>
        <v>163444.74831277147</v>
      </c>
      <c r="AV29" s="404">
        <f>SUM(AV30:AV32)</f>
        <v>163560.44484529563</v>
      </c>
      <c r="AW29" s="404">
        <f>SUM(AW30:AW32)</f>
        <v>160901.83039299923</v>
      </c>
      <c r="AX29" s="404">
        <f t="shared" si="5"/>
        <v>0</v>
      </c>
      <c r="AY29" s="404">
        <f t="shared" si="5"/>
        <v>0</v>
      </c>
      <c r="AZ29" s="404">
        <f t="shared" si="5"/>
        <v>0</v>
      </c>
      <c r="BA29" s="404">
        <f t="shared" si="5"/>
        <v>0</v>
      </c>
      <c r="BB29" s="404">
        <f t="shared" si="5"/>
        <v>0</v>
      </c>
      <c r="BC29" s="404">
        <f t="shared" si="5"/>
        <v>0</v>
      </c>
      <c r="BD29" s="404">
        <f t="shared" si="5"/>
        <v>0</v>
      </c>
      <c r="BE29" s="404">
        <f t="shared" si="5"/>
        <v>0</v>
      </c>
      <c r="BF29" s="334"/>
      <c r="BG29" s="294"/>
      <c r="BH29" s="294"/>
      <c r="BI29" s="294"/>
      <c r="BJ29" s="294"/>
    </row>
    <row r="30" spans="24:62" ht="15" customHeight="1">
      <c r="X30" s="902"/>
      <c r="Y30" s="903"/>
      <c r="Z30" s="905" t="s">
        <v>126</v>
      </c>
      <c r="AA30" s="508">
        <v>83590.124777844656</v>
      </c>
      <c r="AB30" s="508">
        <v>80689.903686656151</v>
      </c>
      <c r="AC30" s="508">
        <v>82069.582205917963</v>
      </c>
      <c r="AD30" s="508">
        <v>86520.2295516593</v>
      </c>
      <c r="AE30" s="508">
        <v>85420.95179496707</v>
      </c>
      <c r="AF30" s="508">
        <v>93259.018319201525</v>
      </c>
      <c r="AG30" s="508">
        <v>90868.025462082573</v>
      </c>
      <c r="AH30" s="508">
        <v>88536.57302164365</v>
      </c>
      <c r="AI30" s="508">
        <v>93458.670033990202</v>
      </c>
      <c r="AJ30" s="508">
        <v>100496.1544634867</v>
      </c>
      <c r="AK30" s="508">
        <v>101388.25695390736</v>
      </c>
      <c r="AL30" s="508">
        <v>108497.29424885809</v>
      </c>
      <c r="AM30" s="508">
        <v>113750.55621317723</v>
      </c>
      <c r="AN30" s="508">
        <v>111614.48800819831</v>
      </c>
      <c r="AO30" s="508">
        <v>111774.47802843078</v>
      </c>
      <c r="AP30" s="508">
        <v>110476.0587100127</v>
      </c>
      <c r="AQ30" s="508">
        <v>110634.56990868767</v>
      </c>
      <c r="AR30" s="508">
        <v>102496.22568888045</v>
      </c>
      <c r="AS30" s="508">
        <v>98506.114742842488</v>
      </c>
      <c r="AT30" s="508">
        <v>92931.970111843097</v>
      </c>
      <c r="AU30" s="508">
        <v>91876.587519730951</v>
      </c>
      <c r="AV30" s="508">
        <v>94093.283229556226</v>
      </c>
      <c r="AW30" s="508">
        <v>91425.753738747866</v>
      </c>
      <c r="AX30" s="526"/>
      <c r="AY30" s="526"/>
      <c r="AZ30" s="526"/>
      <c r="BA30" s="526"/>
      <c r="BB30" s="526"/>
      <c r="BC30" s="526"/>
      <c r="BD30" s="526"/>
      <c r="BE30" s="526"/>
      <c r="BF30" s="509"/>
      <c r="BG30" s="294"/>
      <c r="BH30" s="768"/>
      <c r="BI30" s="294"/>
      <c r="BJ30" s="294"/>
    </row>
    <row r="31" spans="24:62" ht="15" customHeight="1">
      <c r="X31" s="902"/>
      <c r="Y31" s="903"/>
      <c r="Z31" s="905" t="s">
        <v>127</v>
      </c>
      <c r="AA31" s="503">
        <v>56668.294375382</v>
      </c>
      <c r="AB31" s="503">
        <v>57181.268932345942</v>
      </c>
      <c r="AC31" s="503">
        <v>60534.949854958468</v>
      </c>
      <c r="AD31" s="503">
        <v>64936.681021597935</v>
      </c>
      <c r="AE31" s="503">
        <v>61687.879040060987</v>
      </c>
      <c r="AF31" s="503">
        <v>66320.357882386379</v>
      </c>
      <c r="AG31" s="503">
        <v>66097.182852663333</v>
      </c>
      <c r="AH31" s="503">
        <v>64981.260355729013</v>
      </c>
      <c r="AI31" s="503">
        <v>64579.578371281488</v>
      </c>
      <c r="AJ31" s="503">
        <v>66528.056449231415</v>
      </c>
      <c r="AK31" s="503">
        <v>68958.278240357817</v>
      </c>
      <c r="AL31" s="503">
        <v>65570.122182673615</v>
      </c>
      <c r="AM31" s="503">
        <v>68113.577544951637</v>
      </c>
      <c r="AN31" s="503">
        <v>65083.413470239095</v>
      </c>
      <c r="AO31" s="503">
        <v>64348.713116208397</v>
      </c>
      <c r="AP31" s="503">
        <v>67582.672567868576</v>
      </c>
      <c r="AQ31" s="503">
        <v>63466.063443850639</v>
      </c>
      <c r="AR31" s="503">
        <v>62590.468837075954</v>
      </c>
      <c r="AS31" s="503">
        <v>59023.157763567942</v>
      </c>
      <c r="AT31" s="503">
        <v>57791.549637700926</v>
      </c>
      <c r="AU31" s="503">
        <v>61073.590037852293</v>
      </c>
      <c r="AV31" s="503">
        <v>58941.282939163284</v>
      </c>
      <c r="AW31" s="503">
        <v>58324.27350878164</v>
      </c>
      <c r="AX31" s="504"/>
      <c r="AY31" s="504"/>
      <c r="AZ31" s="504"/>
      <c r="BA31" s="504"/>
      <c r="BB31" s="504"/>
      <c r="BC31" s="504"/>
      <c r="BD31" s="504"/>
      <c r="BE31" s="504"/>
      <c r="BF31" s="505"/>
      <c r="BG31" s="294"/>
      <c r="BH31" s="768"/>
      <c r="BI31" s="294"/>
      <c r="BJ31" s="294"/>
    </row>
    <row r="32" spans="24:62" ht="15" customHeight="1" thickBot="1">
      <c r="X32" s="902"/>
      <c r="Y32" s="903"/>
      <c r="Z32" s="905" t="s">
        <v>128</v>
      </c>
      <c r="AA32" s="527">
        <v>21379.704559892794</v>
      </c>
      <c r="AB32" s="527">
        <v>22440.615637207549</v>
      </c>
      <c r="AC32" s="527">
        <v>21879.708558730046</v>
      </c>
      <c r="AD32" s="527">
        <v>20823.140150151397</v>
      </c>
      <c r="AE32" s="527">
        <v>20125.576966309396</v>
      </c>
      <c r="AF32" s="527">
        <v>19525.589987590844</v>
      </c>
      <c r="AG32" s="527">
        <v>20232.713678208616</v>
      </c>
      <c r="AH32" s="527">
        <v>19431.409958032797</v>
      </c>
      <c r="AI32" s="527">
        <v>18823.004084312299</v>
      </c>
      <c r="AJ32" s="527">
        <v>18164.026563130035</v>
      </c>
      <c r="AK32" s="527">
        <v>16207.049220864006</v>
      </c>
      <c r="AL32" s="527">
        <v>15892.175816249555</v>
      </c>
      <c r="AM32" s="527">
        <v>16075.751200974337</v>
      </c>
      <c r="AN32" s="527">
        <v>15542.168157208365</v>
      </c>
      <c r="AO32" s="527">
        <v>15562.064234113088</v>
      </c>
      <c r="AP32" s="527">
        <v>15158.330361079939</v>
      </c>
      <c r="AQ32" s="527">
        <v>13675.469003863069</v>
      </c>
      <c r="AR32" s="527">
        <v>12653.461707427225</v>
      </c>
      <c r="AS32" s="527">
        <v>10656.926241952435</v>
      </c>
      <c r="AT32" s="527">
        <v>10449.29921972215</v>
      </c>
      <c r="AU32" s="527">
        <v>10494.570755188211</v>
      </c>
      <c r="AV32" s="527">
        <v>10525.87867657614</v>
      </c>
      <c r="AW32" s="527">
        <v>11151.803145469714</v>
      </c>
      <c r="AX32" s="528"/>
      <c r="AY32" s="528"/>
      <c r="AZ32" s="528"/>
      <c r="BA32" s="528"/>
      <c r="BB32" s="528"/>
      <c r="BC32" s="528"/>
      <c r="BD32" s="528"/>
      <c r="BE32" s="528"/>
      <c r="BF32" s="529"/>
      <c r="BG32" s="294"/>
      <c r="BH32" s="768"/>
      <c r="BI32" s="294"/>
      <c r="BJ32" s="294"/>
    </row>
    <row r="33" spans="24:62" ht="15" customHeight="1" thickBot="1">
      <c r="X33" s="899" t="s">
        <v>28</v>
      </c>
      <c r="Y33" s="910"/>
      <c r="Z33" s="911"/>
      <c r="AA33" s="512">
        <v>36.623516695700005</v>
      </c>
      <c r="AB33" s="512">
        <v>53.670357638200002</v>
      </c>
      <c r="AC33" s="512">
        <v>56.950182706100001</v>
      </c>
      <c r="AD33" s="512">
        <v>53.214845969500004</v>
      </c>
      <c r="AE33" s="512">
        <v>51.149659616899996</v>
      </c>
      <c r="AF33" s="512">
        <v>50.922977152499996</v>
      </c>
      <c r="AG33" s="512">
        <v>49.368491384600006</v>
      </c>
      <c r="AH33" s="512">
        <v>47.974169596300001</v>
      </c>
      <c r="AI33" s="512">
        <v>42.729591188399993</v>
      </c>
      <c r="AJ33" s="512">
        <v>38.058488559099999</v>
      </c>
      <c r="AK33" s="512">
        <v>36.027867609099999</v>
      </c>
      <c r="AL33" s="512">
        <v>32.435788266000003</v>
      </c>
      <c r="AM33" s="512">
        <v>30.936631965400004</v>
      </c>
      <c r="AN33" s="512">
        <v>34.481329096500005</v>
      </c>
      <c r="AO33" s="512">
        <v>34.994685000900006</v>
      </c>
      <c r="AP33" s="512">
        <v>37.599495123300002</v>
      </c>
      <c r="AQ33" s="512">
        <v>35.889467685800007</v>
      </c>
      <c r="AR33" s="512">
        <v>37.525516790100006</v>
      </c>
      <c r="AS33" s="512">
        <v>37.8482869427</v>
      </c>
      <c r="AT33" s="512">
        <v>35.148066066200002</v>
      </c>
      <c r="AU33" s="512">
        <v>33.1383387769</v>
      </c>
      <c r="AV33" s="512">
        <v>32.524219499600001</v>
      </c>
      <c r="AW33" s="512">
        <v>31.705417222600005</v>
      </c>
      <c r="AX33" s="513"/>
      <c r="AY33" s="513"/>
      <c r="AZ33" s="513"/>
      <c r="BA33" s="513"/>
      <c r="BB33" s="513"/>
      <c r="BC33" s="513"/>
      <c r="BD33" s="513"/>
      <c r="BE33" s="513"/>
      <c r="BF33" s="514"/>
      <c r="BG33" s="294"/>
      <c r="BH33" s="294"/>
      <c r="BI33" s="294"/>
      <c r="BJ33" s="294"/>
    </row>
    <row r="34" spans="24:62" ht="15" customHeight="1">
      <c r="X34" s="899" t="s">
        <v>29</v>
      </c>
      <c r="Y34" s="912"/>
      <c r="Z34" s="913"/>
      <c r="AA34" s="515">
        <f>SUM(AA35,AA40,AA43)</f>
        <v>59875.692992826778</v>
      </c>
      <c r="AB34" s="515">
        <f t="shared" ref="AB34:AR34" si="6">SUM(AB35,AB40,AB43)</f>
        <v>60982.027643251175</v>
      </c>
      <c r="AC34" s="515">
        <f t="shared" si="6"/>
        <v>60993.19839994498</v>
      </c>
      <c r="AD34" s="515">
        <f t="shared" si="6"/>
        <v>59938.823186426162</v>
      </c>
      <c r="AE34" s="515">
        <f t="shared" si="6"/>
        <v>61181.257854800584</v>
      </c>
      <c r="AF34" s="515">
        <f t="shared" si="6"/>
        <v>61332.91436189432</v>
      </c>
      <c r="AG34" s="515">
        <f t="shared" si="6"/>
        <v>61672.085406683298</v>
      </c>
      <c r="AH34" s="515">
        <f t="shared" si="6"/>
        <v>58981.654713636315</v>
      </c>
      <c r="AI34" s="515">
        <f t="shared" si="6"/>
        <v>53317.065716759193</v>
      </c>
      <c r="AJ34" s="515">
        <f t="shared" si="6"/>
        <v>53320.068243527341</v>
      </c>
      <c r="AK34" s="515">
        <f t="shared" si="6"/>
        <v>53887.038055313438</v>
      </c>
      <c r="AL34" s="515">
        <f t="shared" si="6"/>
        <v>52657.084711613919</v>
      </c>
      <c r="AM34" s="515">
        <f t="shared" si="6"/>
        <v>49841.056028329978</v>
      </c>
      <c r="AN34" s="515">
        <f t="shared" si="6"/>
        <v>49010.317547691426</v>
      </c>
      <c r="AO34" s="515">
        <f t="shared" si="6"/>
        <v>48837.568177703622</v>
      </c>
      <c r="AP34" s="515">
        <f t="shared" si="6"/>
        <v>49902.658157767808</v>
      </c>
      <c r="AQ34" s="515">
        <f t="shared" si="6"/>
        <v>49975.178234203369</v>
      </c>
      <c r="AR34" s="515">
        <f t="shared" si="6"/>
        <v>49212.76729411765</v>
      </c>
      <c r="AS34" s="515">
        <f>SUM(AS35,AS40,AS43)</f>
        <v>45613.15088405701</v>
      </c>
      <c r="AT34" s="515">
        <f>SUM(AT35,AT40,AT43)</f>
        <v>40189.351848374754</v>
      </c>
      <c r="AU34" s="515">
        <f>SUM(AU35,AU40,AU43)</f>
        <v>41074.005813796852</v>
      </c>
      <c r="AV34" s="515">
        <f>SUM(AV35,AV40,AV43)</f>
        <v>41182.349862780808</v>
      </c>
      <c r="AW34" s="515">
        <f>SUM(AW35,AW40,AW43)</f>
        <v>41495.862946100278</v>
      </c>
      <c r="AX34" s="516"/>
      <c r="AY34" s="516"/>
      <c r="AZ34" s="516"/>
      <c r="BA34" s="516"/>
      <c r="BB34" s="516"/>
      <c r="BC34" s="516"/>
      <c r="BD34" s="516"/>
      <c r="BE34" s="516"/>
      <c r="BF34" s="517"/>
      <c r="BG34" s="294"/>
      <c r="BH34" s="294"/>
      <c r="BI34" s="294"/>
      <c r="BJ34" s="294"/>
    </row>
    <row r="35" spans="24:62" ht="15" customHeight="1">
      <c r="X35" s="902"/>
      <c r="Y35" s="299" t="s">
        <v>129</v>
      </c>
      <c r="Z35" s="333"/>
      <c r="AA35" s="405">
        <f>SUM(AA36:AA39)</f>
        <v>55310.535008959079</v>
      </c>
      <c r="AB35" s="405">
        <f t="shared" ref="AB35:AR35" si="7">SUM(AB36:AB39)</f>
        <v>56474.61514012079</v>
      </c>
      <c r="AC35" s="405">
        <f t="shared" si="7"/>
        <v>56567.057280754438</v>
      </c>
      <c r="AD35" s="405">
        <f t="shared" si="7"/>
        <v>55713.231951666559</v>
      </c>
      <c r="AE35" s="405">
        <f t="shared" si="7"/>
        <v>56690.401614988012</v>
      </c>
      <c r="AF35" s="405">
        <f t="shared" si="7"/>
        <v>56756.121319239246</v>
      </c>
      <c r="AG35" s="405">
        <f t="shared" si="7"/>
        <v>57088.668838680649</v>
      </c>
      <c r="AH35" s="405">
        <f t="shared" si="7"/>
        <v>54452.987947811031</v>
      </c>
      <c r="AI35" s="405">
        <f t="shared" si="7"/>
        <v>49384.132853699433</v>
      </c>
      <c r="AJ35" s="405">
        <f t="shared" si="7"/>
        <v>49100.522902079625</v>
      </c>
      <c r="AK35" s="405">
        <f t="shared" si="7"/>
        <v>49745.609454627061</v>
      </c>
      <c r="AL35" s="405">
        <f t="shared" si="7"/>
        <v>48847.775665201189</v>
      </c>
      <c r="AM35" s="405">
        <f t="shared" si="7"/>
        <v>46234.626296862785</v>
      </c>
      <c r="AN35" s="405">
        <f t="shared" si="7"/>
        <v>45640.140985613325</v>
      </c>
      <c r="AO35" s="405">
        <f t="shared" si="7"/>
        <v>45407.926530777528</v>
      </c>
      <c r="AP35" s="405">
        <f t="shared" si="7"/>
        <v>46773.875732966117</v>
      </c>
      <c r="AQ35" s="405">
        <f t="shared" si="7"/>
        <v>46878.882046270599</v>
      </c>
      <c r="AR35" s="405">
        <f t="shared" si="7"/>
        <v>46010.319632671082</v>
      </c>
      <c r="AS35" s="405">
        <f>SUM(AS36:AS39)</f>
        <v>42883.28330971492</v>
      </c>
      <c r="AT35" s="405">
        <f>SUM(AT36:AT39)</f>
        <v>37589.159629392925</v>
      </c>
      <c r="AU35" s="405">
        <f>SUM(AU36:AU39)</f>
        <v>38176.917175732517</v>
      </c>
      <c r="AV35" s="405">
        <f>SUM(AV36:AV39)</f>
        <v>38391.409026074973</v>
      </c>
      <c r="AW35" s="405">
        <f>SUM(AW36:AW39)</f>
        <v>38905.982992266639</v>
      </c>
      <c r="AX35" s="334"/>
      <c r="AY35" s="334"/>
      <c r="AZ35" s="334"/>
      <c r="BA35" s="334"/>
      <c r="BB35" s="334"/>
      <c r="BC35" s="334"/>
      <c r="BD35" s="334"/>
      <c r="BE35" s="334"/>
      <c r="BF35" s="335"/>
    </row>
    <row r="36" spans="24:62" ht="15" customHeight="1">
      <c r="X36" s="902"/>
      <c r="Y36" s="914"/>
      <c r="Z36" s="915" t="s">
        <v>423</v>
      </c>
      <c r="AA36" s="530">
        <v>37904.867768895201</v>
      </c>
      <c r="AB36" s="530">
        <v>39516.651706583456</v>
      </c>
      <c r="AC36" s="530">
        <v>40808.560078042516</v>
      </c>
      <c r="AD36" s="530">
        <v>40376.342422001995</v>
      </c>
      <c r="AE36" s="530">
        <v>41426.896478130373</v>
      </c>
      <c r="AF36" s="530">
        <v>41274.998126907536</v>
      </c>
      <c r="AG36" s="530">
        <v>41683.920771925194</v>
      </c>
      <c r="AH36" s="530">
        <v>39104.645031319676</v>
      </c>
      <c r="AI36" s="530">
        <v>34635.050043699237</v>
      </c>
      <c r="AJ36" s="530">
        <v>34289.827405062118</v>
      </c>
      <c r="AK36" s="530">
        <v>34393.528507419564</v>
      </c>
      <c r="AL36" s="530">
        <v>33662.841365802298</v>
      </c>
      <c r="AM36" s="530">
        <v>31744.212934909901</v>
      </c>
      <c r="AN36" s="530">
        <v>31261.331547683632</v>
      </c>
      <c r="AO36" s="530">
        <v>30608.90613648637</v>
      </c>
      <c r="AP36" s="530">
        <v>31579.401073573936</v>
      </c>
      <c r="AQ36" s="530">
        <v>31288.869829760337</v>
      </c>
      <c r="AR36" s="530">
        <v>29989.245761573984</v>
      </c>
      <c r="AS36" s="530">
        <v>27924.601230688015</v>
      </c>
      <c r="AT36" s="530">
        <v>24755.138882325347</v>
      </c>
      <c r="AU36" s="530">
        <v>23784.435010405366</v>
      </c>
      <c r="AV36" s="530">
        <v>24449.86002511307</v>
      </c>
      <c r="AW36" s="530">
        <v>25059.572746721136</v>
      </c>
      <c r="AX36" s="531"/>
      <c r="AY36" s="531"/>
      <c r="AZ36" s="531"/>
      <c r="BA36" s="531"/>
      <c r="BB36" s="531"/>
      <c r="BC36" s="531"/>
      <c r="BD36" s="531"/>
      <c r="BE36" s="531"/>
      <c r="BF36" s="532"/>
    </row>
    <row r="37" spans="24:62" ht="15" customHeight="1">
      <c r="X37" s="902"/>
      <c r="Y37" s="914"/>
      <c r="Z37" s="916" t="s">
        <v>424</v>
      </c>
      <c r="AA37" s="533">
        <v>6674.4490046098017</v>
      </c>
      <c r="AB37" s="533">
        <v>6524.5328569297908</v>
      </c>
      <c r="AC37" s="533">
        <v>5945.8339540571315</v>
      </c>
      <c r="AD37" s="533">
        <v>5842.3534676861227</v>
      </c>
      <c r="AE37" s="533">
        <v>5740.0247792311475</v>
      </c>
      <c r="AF37" s="533">
        <v>5795.1316308500946</v>
      </c>
      <c r="AG37" s="533">
        <v>5789.0719316293616</v>
      </c>
      <c r="AH37" s="533">
        <v>5903.8352801359188</v>
      </c>
      <c r="AI37" s="533">
        <v>5638.1994106625216</v>
      </c>
      <c r="AJ37" s="533">
        <v>5703.2053582387407</v>
      </c>
      <c r="AK37" s="533">
        <v>5899.9845210859867</v>
      </c>
      <c r="AL37" s="533">
        <v>5594.9262706926866</v>
      </c>
      <c r="AM37" s="533">
        <v>5605.2257994031515</v>
      </c>
      <c r="AN37" s="533">
        <v>6010.9337107231668</v>
      </c>
      <c r="AO37" s="533">
        <v>6398.6869967575658</v>
      </c>
      <c r="AP37" s="533">
        <v>6645.7105523034497</v>
      </c>
      <c r="AQ37" s="533">
        <v>6788.1886315874181</v>
      </c>
      <c r="AR37" s="533">
        <v>7012.0890129308336</v>
      </c>
      <c r="AS37" s="533">
        <v>6591.818326146341</v>
      </c>
      <c r="AT37" s="533">
        <v>5364.6005099960857</v>
      </c>
      <c r="AU37" s="533">
        <v>6284.7190568659153</v>
      </c>
      <c r="AV37" s="533">
        <v>5895.7907835699853</v>
      </c>
      <c r="AW37" s="533">
        <v>5670.1320525552946</v>
      </c>
      <c r="AX37" s="534"/>
      <c r="AY37" s="534"/>
      <c r="AZ37" s="534"/>
      <c r="BA37" s="534"/>
      <c r="BB37" s="534"/>
      <c r="BC37" s="534"/>
      <c r="BD37" s="534"/>
      <c r="BE37" s="534"/>
      <c r="BF37" s="535"/>
    </row>
    <row r="38" spans="24:62" ht="15" customHeight="1">
      <c r="X38" s="902"/>
      <c r="Y38" s="914"/>
      <c r="Z38" s="916" t="s">
        <v>425</v>
      </c>
      <c r="AA38" s="533">
        <v>10463.93403369827</v>
      </c>
      <c r="AB38" s="533">
        <v>10169.85971796685</v>
      </c>
      <c r="AC38" s="533">
        <v>9560.0608798071116</v>
      </c>
      <c r="AD38" s="533">
        <v>9243.8199567343199</v>
      </c>
      <c r="AE38" s="533">
        <v>9272.1627002179121</v>
      </c>
      <c r="AF38" s="533">
        <v>9436.0305603911584</v>
      </c>
      <c r="AG38" s="533">
        <v>9373.6147827026562</v>
      </c>
      <c r="AH38" s="533">
        <v>9207.5359017529954</v>
      </c>
      <c r="AI38" s="533">
        <v>8900.545424224194</v>
      </c>
      <c r="AJ38" s="533">
        <v>8897.8615138233145</v>
      </c>
      <c r="AK38" s="533">
        <v>9243.3783115913811</v>
      </c>
      <c r="AL38" s="533">
        <v>9393.3080704524327</v>
      </c>
      <c r="AM38" s="533">
        <v>8695.7047852210599</v>
      </c>
      <c r="AN38" s="533">
        <v>8166.6137453705887</v>
      </c>
      <c r="AO38" s="533">
        <v>8193.8092755242524</v>
      </c>
      <c r="AP38" s="533">
        <v>8351.6315477704538</v>
      </c>
      <c r="AQ38" s="533">
        <v>8612.7451948279577</v>
      </c>
      <c r="AR38" s="533">
        <v>8827.3481196575467</v>
      </c>
      <c r="AS38" s="533">
        <v>8208.0756117771125</v>
      </c>
      <c r="AT38" s="533">
        <v>7331.5013648927243</v>
      </c>
      <c r="AU38" s="533">
        <v>7961.4281106352255</v>
      </c>
      <c r="AV38" s="533">
        <v>7899.5354154110501</v>
      </c>
      <c r="AW38" s="533">
        <v>8034.0194092946031</v>
      </c>
      <c r="AX38" s="534"/>
      <c r="AY38" s="534"/>
      <c r="AZ38" s="534"/>
      <c r="BA38" s="534"/>
      <c r="BB38" s="534"/>
      <c r="BC38" s="534"/>
      <c r="BD38" s="534"/>
      <c r="BE38" s="534"/>
      <c r="BF38" s="535"/>
    </row>
    <row r="39" spans="24:62" ht="15" customHeight="1">
      <c r="X39" s="902"/>
      <c r="Y39" s="917"/>
      <c r="Z39" s="918" t="s">
        <v>133</v>
      </c>
      <c r="AA39" s="536">
        <v>267.28420175580675</v>
      </c>
      <c r="AB39" s="536">
        <v>263.57085864068955</v>
      </c>
      <c r="AC39" s="536">
        <v>252.60236884768054</v>
      </c>
      <c r="AD39" s="536">
        <v>250.71610524412475</v>
      </c>
      <c r="AE39" s="536">
        <v>251.31765740857352</v>
      </c>
      <c r="AF39" s="536">
        <v>249.96100109045651</v>
      </c>
      <c r="AG39" s="536">
        <v>242.0613524234337</v>
      </c>
      <c r="AH39" s="536">
        <v>236.97173460243309</v>
      </c>
      <c r="AI39" s="536">
        <v>210.33797511348715</v>
      </c>
      <c r="AJ39" s="536">
        <v>209.62862495545741</v>
      </c>
      <c r="AK39" s="536">
        <v>208.7181145301322</v>
      </c>
      <c r="AL39" s="536">
        <v>196.69995825376807</v>
      </c>
      <c r="AM39" s="536">
        <v>189.4827773286712</v>
      </c>
      <c r="AN39" s="536">
        <v>201.2619818359386</v>
      </c>
      <c r="AO39" s="536">
        <v>206.52412200933642</v>
      </c>
      <c r="AP39" s="536">
        <v>197.13255931827615</v>
      </c>
      <c r="AQ39" s="536">
        <v>189.07839009489101</v>
      </c>
      <c r="AR39" s="536">
        <v>181.63673850871874</v>
      </c>
      <c r="AS39" s="536">
        <v>158.78814110345701</v>
      </c>
      <c r="AT39" s="536">
        <v>137.91887217876254</v>
      </c>
      <c r="AU39" s="536">
        <v>146.33499782600705</v>
      </c>
      <c r="AV39" s="536">
        <v>146.22280198086708</v>
      </c>
      <c r="AW39" s="536">
        <v>142.25878369560988</v>
      </c>
      <c r="AX39" s="537"/>
      <c r="AY39" s="537"/>
      <c r="AZ39" s="537"/>
      <c r="BA39" s="537"/>
      <c r="BB39" s="537"/>
      <c r="BC39" s="537"/>
      <c r="BD39" s="537"/>
      <c r="BE39" s="537"/>
      <c r="BF39" s="538"/>
    </row>
    <row r="40" spans="24:62" ht="15" customHeight="1">
      <c r="X40" s="902"/>
      <c r="Y40" s="302" t="s">
        <v>134</v>
      </c>
      <c r="Z40" s="919"/>
      <c r="AA40" s="522">
        <f>SUM(AA41:AA42)</f>
        <v>4209.0699857342461</v>
      </c>
      <c r="AB40" s="522">
        <f t="shared" ref="AB40:AR40" si="8">SUM(AB41:AB42)</f>
        <v>4184.3686722657621</v>
      </c>
      <c r="AC40" s="522">
        <f t="shared" si="8"/>
        <v>4101.0944499023108</v>
      </c>
      <c r="AD40" s="522">
        <f t="shared" si="8"/>
        <v>3894.8332538946338</v>
      </c>
      <c r="AE40" s="522">
        <f t="shared" si="8"/>
        <v>4145.0982415414364</v>
      </c>
      <c r="AF40" s="522">
        <f t="shared" si="8"/>
        <v>4219.5712951893756</v>
      </c>
      <c r="AG40" s="522">
        <f t="shared" si="8"/>
        <v>4203.4303755395258</v>
      </c>
      <c r="AH40" s="405">
        <f t="shared" si="8"/>
        <v>4144.1865616878003</v>
      </c>
      <c r="AI40" s="405">
        <f t="shared" si="8"/>
        <v>3639.8201929478601</v>
      </c>
      <c r="AJ40" s="405">
        <f t="shared" si="8"/>
        <v>3965.0582802805152</v>
      </c>
      <c r="AK40" s="405">
        <f t="shared" si="8"/>
        <v>3893.0069897926674</v>
      </c>
      <c r="AL40" s="405">
        <f t="shared" si="8"/>
        <v>3598.5951740193336</v>
      </c>
      <c r="AM40" s="405">
        <f t="shared" si="8"/>
        <v>3385.4814075023332</v>
      </c>
      <c r="AN40" s="405">
        <f t="shared" si="8"/>
        <v>3128.6047142810003</v>
      </c>
      <c r="AO40" s="405">
        <f t="shared" si="8"/>
        <v>3171.8035093053336</v>
      </c>
      <c r="AP40" s="405">
        <f t="shared" si="8"/>
        <v>2886.8533339386668</v>
      </c>
      <c r="AQ40" s="405">
        <f t="shared" si="8"/>
        <v>2918.7444815110002</v>
      </c>
      <c r="AR40" s="405">
        <f t="shared" si="8"/>
        <v>2990.4311430253333</v>
      </c>
      <c r="AS40" s="405">
        <f>SUM(AS41:AS42)</f>
        <v>2574.0954076540006</v>
      </c>
      <c r="AT40" s="405">
        <f>SUM(AT41:AT42)</f>
        <v>2488.2025820823342</v>
      </c>
      <c r="AU40" s="405">
        <f>SUM(AU41:AU42)</f>
        <v>2737.2306208143332</v>
      </c>
      <c r="AV40" s="405">
        <f>SUM(AV41:AV42)</f>
        <v>2629.2458255153333</v>
      </c>
      <c r="AW40" s="405">
        <f>SUM(AW41:AW42)</f>
        <v>2415.6762881770001</v>
      </c>
      <c r="AX40" s="334"/>
      <c r="AY40" s="334"/>
      <c r="AZ40" s="334"/>
      <c r="BA40" s="334"/>
      <c r="BB40" s="334"/>
      <c r="BC40" s="334"/>
      <c r="BD40" s="334"/>
      <c r="BE40" s="334"/>
      <c r="BF40" s="335"/>
    </row>
    <row r="41" spans="24:62" ht="15" customHeight="1">
      <c r="X41" s="902"/>
      <c r="Y41" s="914"/>
      <c r="Z41" s="915" t="s">
        <v>426</v>
      </c>
      <c r="AA41" s="530">
        <v>3384.6779617342463</v>
      </c>
      <c r="AB41" s="530">
        <v>3334.3324822657614</v>
      </c>
      <c r="AC41" s="530">
        <v>3363.7227859023114</v>
      </c>
      <c r="AD41" s="530">
        <v>3190.0103578946341</v>
      </c>
      <c r="AE41" s="530">
        <v>3397.3128335414362</v>
      </c>
      <c r="AF41" s="530">
        <v>3435.8641591893752</v>
      </c>
      <c r="AG41" s="530">
        <v>3459.0173835395267</v>
      </c>
      <c r="AH41" s="530">
        <v>3371.7453796878008</v>
      </c>
      <c r="AI41" s="530">
        <v>2993.6697869478603</v>
      </c>
      <c r="AJ41" s="530">
        <v>3292.654896280515</v>
      </c>
      <c r="AK41" s="530">
        <v>3187.6087737926673</v>
      </c>
      <c r="AL41" s="530">
        <v>2965.4085460193337</v>
      </c>
      <c r="AM41" s="530">
        <v>2725.0677855023337</v>
      </c>
      <c r="AN41" s="530">
        <v>2446.5476922810003</v>
      </c>
      <c r="AO41" s="530">
        <v>2458.1670973053338</v>
      </c>
      <c r="AP41" s="530">
        <v>2155.2159099386668</v>
      </c>
      <c r="AQ41" s="530">
        <v>2184.0539655110001</v>
      </c>
      <c r="AR41" s="530">
        <v>2241.1430650253333</v>
      </c>
      <c r="AS41" s="530">
        <v>1989.8285056540003</v>
      </c>
      <c r="AT41" s="530">
        <v>1908.7833140823338</v>
      </c>
      <c r="AU41" s="530">
        <v>2106.420595814333</v>
      </c>
      <c r="AV41" s="530">
        <v>1991.2665655153335</v>
      </c>
      <c r="AW41" s="530">
        <v>1837.5557541770002</v>
      </c>
      <c r="AX41" s="531"/>
      <c r="AY41" s="531"/>
      <c r="AZ41" s="531"/>
      <c r="BA41" s="531"/>
      <c r="BB41" s="531"/>
      <c r="BC41" s="531"/>
      <c r="BD41" s="531"/>
      <c r="BE41" s="531"/>
      <c r="BF41" s="532"/>
    </row>
    <row r="42" spans="24:62" ht="15" customHeight="1">
      <c r="X42" s="920"/>
      <c r="Y42" s="917"/>
      <c r="Z42" s="918" t="s">
        <v>427</v>
      </c>
      <c r="AA42" s="536">
        <v>824.39202399999976</v>
      </c>
      <c r="AB42" s="536">
        <v>850.03619000000072</v>
      </c>
      <c r="AC42" s="536">
        <v>737.37166399999933</v>
      </c>
      <c r="AD42" s="536">
        <v>704.82289599999967</v>
      </c>
      <c r="AE42" s="536">
        <v>747.78540800000019</v>
      </c>
      <c r="AF42" s="536">
        <v>783.70713600000045</v>
      </c>
      <c r="AG42" s="536">
        <v>744.41299199999912</v>
      </c>
      <c r="AH42" s="536">
        <v>772.44118199999957</v>
      </c>
      <c r="AI42" s="536">
        <v>646.15040599999975</v>
      </c>
      <c r="AJ42" s="536">
        <v>672.40338400000019</v>
      </c>
      <c r="AK42" s="536">
        <v>705.39821600000005</v>
      </c>
      <c r="AL42" s="536">
        <v>633.18662799999993</v>
      </c>
      <c r="AM42" s="536">
        <v>660.41362199999958</v>
      </c>
      <c r="AN42" s="536">
        <v>682.05702199999996</v>
      </c>
      <c r="AO42" s="536">
        <v>713.63641199999984</v>
      </c>
      <c r="AP42" s="536">
        <v>731.63742400000001</v>
      </c>
      <c r="AQ42" s="536">
        <v>734.69051600000012</v>
      </c>
      <c r="AR42" s="536">
        <v>749.28807800000004</v>
      </c>
      <c r="AS42" s="536">
        <v>584.2669020000003</v>
      </c>
      <c r="AT42" s="536">
        <v>579.41926800000033</v>
      </c>
      <c r="AU42" s="536">
        <v>630.81002500000022</v>
      </c>
      <c r="AV42" s="536">
        <v>637.97925999999984</v>
      </c>
      <c r="AW42" s="536">
        <v>578.12053399999991</v>
      </c>
      <c r="AX42" s="537"/>
      <c r="AY42" s="537"/>
      <c r="AZ42" s="537"/>
      <c r="BA42" s="537"/>
      <c r="BB42" s="537"/>
      <c r="BC42" s="537"/>
      <c r="BD42" s="537"/>
      <c r="BE42" s="537"/>
      <c r="BF42" s="538"/>
    </row>
    <row r="43" spans="24:62" ht="15" customHeight="1" thickBot="1">
      <c r="X43" s="921"/>
      <c r="Y43" s="922" t="s">
        <v>137</v>
      </c>
      <c r="Z43" s="923"/>
      <c r="AA43" s="539">
        <v>356.08799813345269</v>
      </c>
      <c r="AB43" s="539">
        <v>323.04383086462639</v>
      </c>
      <c r="AC43" s="539">
        <v>325.04666928823383</v>
      </c>
      <c r="AD43" s="539">
        <v>330.7579808649665</v>
      </c>
      <c r="AE43" s="539">
        <v>345.75799827112917</v>
      </c>
      <c r="AF43" s="539">
        <v>357.22174746569874</v>
      </c>
      <c r="AG43" s="539">
        <v>379.98619246312848</v>
      </c>
      <c r="AH43" s="539">
        <v>384.48020413748344</v>
      </c>
      <c r="AI43" s="539">
        <v>293.11267011190188</v>
      </c>
      <c r="AJ43" s="539">
        <v>254.4870611672049</v>
      </c>
      <c r="AK43" s="539">
        <v>248.42161089371251</v>
      </c>
      <c r="AL43" s="539">
        <v>210.71387239339677</v>
      </c>
      <c r="AM43" s="539">
        <v>220.94832396486211</v>
      </c>
      <c r="AN43" s="539">
        <v>241.57184779710454</v>
      </c>
      <c r="AO43" s="539">
        <v>257.83813762076068</v>
      </c>
      <c r="AP43" s="539">
        <v>241.92909086303183</v>
      </c>
      <c r="AQ43" s="539">
        <v>177.55170642177347</v>
      </c>
      <c r="AR43" s="539">
        <v>212.01651842123457</v>
      </c>
      <c r="AS43" s="539">
        <v>155.77216668809052</v>
      </c>
      <c r="AT43" s="539">
        <v>111.98963689949697</v>
      </c>
      <c r="AU43" s="539">
        <v>159.85801724999712</v>
      </c>
      <c r="AV43" s="539">
        <v>161.69501119050292</v>
      </c>
      <c r="AW43" s="539">
        <v>174.20366565664165</v>
      </c>
      <c r="AX43" s="540"/>
      <c r="AY43" s="540"/>
      <c r="AZ43" s="540"/>
      <c r="BA43" s="540"/>
      <c r="BB43" s="540"/>
      <c r="BC43" s="540"/>
      <c r="BD43" s="540"/>
      <c r="BE43" s="540"/>
      <c r="BF43" s="541"/>
    </row>
    <row r="44" spans="24:62" ht="15" customHeight="1">
      <c r="X44" s="899" t="s">
        <v>30</v>
      </c>
      <c r="Y44" s="912"/>
      <c r="Z44" s="913"/>
      <c r="AA44" s="521">
        <f>SUM(AA45:AA46)</f>
        <v>12965.781802434167</v>
      </c>
      <c r="AB44" s="521">
        <f t="shared" ref="AB44:AS44" si="9">SUM(AB45:AB46)</f>
        <v>12984.567829034962</v>
      </c>
      <c r="AC44" s="521">
        <f t="shared" si="9"/>
        <v>14024.237779487761</v>
      </c>
      <c r="AD44" s="521">
        <f t="shared" si="9"/>
        <v>13774.046298759944</v>
      </c>
      <c r="AE44" s="521">
        <f t="shared" si="9"/>
        <v>16268.904923820044</v>
      </c>
      <c r="AF44" s="521">
        <f t="shared" si="9"/>
        <v>16534.396601363685</v>
      </c>
      <c r="AG44" s="521">
        <f t="shared" si="9"/>
        <v>16950.850047577682</v>
      </c>
      <c r="AH44" s="521">
        <f t="shared" si="9"/>
        <v>17547.224812052969</v>
      </c>
      <c r="AI44" s="521">
        <f t="shared" si="9"/>
        <v>17520.188035547522</v>
      </c>
      <c r="AJ44" s="521">
        <f t="shared" si="9"/>
        <v>17329.840936869019</v>
      </c>
      <c r="AK44" s="521">
        <f t="shared" si="9"/>
        <v>17493.859592033772</v>
      </c>
      <c r="AL44" s="521">
        <f t="shared" si="9"/>
        <v>16245.946091310821</v>
      </c>
      <c r="AM44" s="521">
        <f t="shared" si="9"/>
        <v>15636.279096058312</v>
      </c>
      <c r="AN44" s="521">
        <f t="shared" si="9"/>
        <v>15571.811952551845</v>
      </c>
      <c r="AO44" s="521">
        <f t="shared" si="9"/>
        <v>15024.341335742045</v>
      </c>
      <c r="AP44" s="521">
        <f t="shared" si="9"/>
        <v>14491.29106560867</v>
      </c>
      <c r="AQ44" s="521">
        <f t="shared" si="9"/>
        <v>13655.173013919453</v>
      </c>
      <c r="AR44" s="521">
        <f t="shared" si="9"/>
        <v>13537.577782499291</v>
      </c>
      <c r="AS44" s="521">
        <f t="shared" si="9"/>
        <v>15135.917322337111</v>
      </c>
      <c r="AT44" s="521">
        <f>SUM(AT45:AT46)</f>
        <v>12436.065477217209</v>
      </c>
      <c r="AU44" s="521">
        <f>SUM(AU45:AU46)</f>
        <v>12978.699921441204</v>
      </c>
      <c r="AV44" s="521">
        <f>SUM(AV45:AV46)</f>
        <v>12479.639899234351</v>
      </c>
      <c r="AW44" s="521">
        <f>SUM(AW45:AW46)</f>
        <v>12514.994011135743</v>
      </c>
      <c r="AX44" s="516"/>
      <c r="AY44" s="516"/>
      <c r="AZ44" s="516"/>
      <c r="BA44" s="516"/>
      <c r="BB44" s="516"/>
      <c r="BC44" s="516"/>
      <c r="BD44" s="516"/>
      <c r="BE44" s="516"/>
      <c r="BF44" s="517" t="s">
        <v>428</v>
      </c>
    </row>
    <row r="45" spans="24:62" ht="15" customHeight="1">
      <c r="X45" s="920"/>
      <c r="Y45" s="924" t="s">
        <v>138</v>
      </c>
      <c r="Z45" s="925"/>
      <c r="AA45" s="542">
        <v>12262.95153244125</v>
      </c>
      <c r="AB45" s="542">
        <v>12298.12162879266</v>
      </c>
      <c r="AC45" s="542">
        <v>13325.340133774593</v>
      </c>
      <c r="AD45" s="542">
        <v>13093.300822430105</v>
      </c>
      <c r="AE45" s="542">
        <v>15566.991429888176</v>
      </c>
      <c r="AF45" s="542">
        <v>15866.567866631041</v>
      </c>
      <c r="AG45" s="542">
        <v>16310.382198180558</v>
      </c>
      <c r="AH45" s="542">
        <v>16891.994240374297</v>
      </c>
      <c r="AI45" s="542">
        <v>16911.069311872285</v>
      </c>
      <c r="AJ45" s="542">
        <v>16677.265909817957</v>
      </c>
      <c r="AK45" s="542">
        <v>16837.945159374678</v>
      </c>
      <c r="AL45" s="542">
        <v>15615.416280287518</v>
      </c>
      <c r="AM45" s="542">
        <v>15059.232663748826</v>
      </c>
      <c r="AN45" s="542">
        <v>15055.285135229977</v>
      </c>
      <c r="AO45" s="542">
        <v>14517.642067326296</v>
      </c>
      <c r="AP45" s="542">
        <v>13984.476683418849</v>
      </c>
      <c r="AQ45" s="542">
        <v>13132.813142430821</v>
      </c>
      <c r="AR45" s="542">
        <v>12976.379420071264</v>
      </c>
      <c r="AS45" s="542">
        <v>14605.505646913884</v>
      </c>
      <c r="AT45" s="542">
        <v>11922.377588802306</v>
      </c>
      <c r="AU45" s="542">
        <v>12451.785830524568</v>
      </c>
      <c r="AV45" s="542">
        <v>11955.514544632639</v>
      </c>
      <c r="AW45" s="542">
        <v>11999.928864062957</v>
      </c>
      <c r="AX45" s="502"/>
      <c r="AY45" s="502"/>
      <c r="AZ45" s="502"/>
      <c r="BA45" s="502"/>
      <c r="BB45" s="502"/>
      <c r="BC45" s="502"/>
      <c r="BD45" s="502"/>
      <c r="BE45" s="502"/>
      <c r="BF45" s="543"/>
    </row>
    <row r="46" spans="24:62" ht="15" customHeight="1" thickBot="1">
      <c r="X46" s="926"/>
      <c r="Y46" s="927" t="s">
        <v>429</v>
      </c>
      <c r="Z46" s="928"/>
      <c r="AA46" s="544">
        <v>702.83026999291678</v>
      </c>
      <c r="AB46" s="544">
        <v>686.44620024230187</v>
      </c>
      <c r="AC46" s="544">
        <v>698.89764571316766</v>
      </c>
      <c r="AD46" s="544">
        <v>680.74547632983922</v>
      </c>
      <c r="AE46" s="544">
        <v>701.91349393186852</v>
      </c>
      <c r="AF46" s="544">
        <v>667.82873473264453</v>
      </c>
      <c r="AG46" s="544">
        <v>640.46784939712438</v>
      </c>
      <c r="AH46" s="544">
        <v>655.23057167867137</v>
      </c>
      <c r="AI46" s="544">
        <v>609.1187236752379</v>
      </c>
      <c r="AJ46" s="544">
        <v>652.57502705106276</v>
      </c>
      <c r="AK46" s="544">
        <v>655.91443265909516</v>
      </c>
      <c r="AL46" s="544">
        <v>630.52981102330273</v>
      </c>
      <c r="AM46" s="544">
        <v>577.04643230948568</v>
      </c>
      <c r="AN46" s="544">
        <v>516.5268173218675</v>
      </c>
      <c r="AO46" s="544">
        <v>506.69926841574829</v>
      </c>
      <c r="AP46" s="544">
        <v>506.81438218982044</v>
      </c>
      <c r="AQ46" s="544">
        <v>522.35987148863205</v>
      </c>
      <c r="AR46" s="544">
        <v>561.19836242802796</v>
      </c>
      <c r="AS46" s="544">
        <v>530.41167542322773</v>
      </c>
      <c r="AT46" s="544">
        <v>513.68788841490209</v>
      </c>
      <c r="AU46" s="544">
        <v>526.91409091663695</v>
      </c>
      <c r="AV46" s="544">
        <v>524.12535460171284</v>
      </c>
      <c r="AW46" s="544">
        <v>515.06514707278666</v>
      </c>
      <c r="AX46" s="545"/>
      <c r="AY46" s="545"/>
      <c r="AZ46" s="545"/>
      <c r="BA46" s="545"/>
      <c r="BB46" s="545"/>
      <c r="BC46" s="545"/>
      <c r="BD46" s="545"/>
      <c r="BE46" s="545"/>
      <c r="BF46" s="546"/>
    </row>
    <row r="47" spans="24:62" ht="15" customHeight="1" thickTop="1" thickBot="1">
      <c r="X47" s="929" t="s">
        <v>139</v>
      </c>
      <c r="Y47" s="930"/>
      <c r="Z47" s="931"/>
      <c r="AA47" s="518">
        <f t="shared" ref="AA47:AS47" si="10">SUM(AA5,AA33,AA34,AA44)</f>
        <v>1141137.7350306341</v>
      </c>
      <c r="AB47" s="518">
        <f t="shared" si="10"/>
        <v>1150071.4645219275</v>
      </c>
      <c r="AC47" s="518">
        <f t="shared" si="10"/>
        <v>1158544.4126342323</v>
      </c>
      <c r="AD47" s="518">
        <f t="shared" si="10"/>
        <v>1150877.1481944015</v>
      </c>
      <c r="AE47" s="518">
        <f t="shared" si="10"/>
        <v>1210660.4435380371</v>
      </c>
      <c r="AF47" s="518">
        <f t="shared" si="10"/>
        <v>1223687.3257898663</v>
      </c>
      <c r="AG47" s="518">
        <f t="shared" si="10"/>
        <v>1236581.8358992902</v>
      </c>
      <c r="AH47" s="518">
        <f t="shared" si="10"/>
        <v>1231477.5296108802</v>
      </c>
      <c r="AI47" s="518">
        <f t="shared" si="10"/>
        <v>1195870.1488958329</v>
      </c>
      <c r="AJ47" s="518">
        <f t="shared" si="10"/>
        <v>1230797.2654451551</v>
      </c>
      <c r="AK47" s="518">
        <f t="shared" si="10"/>
        <v>1251460.7200111761</v>
      </c>
      <c r="AL47" s="518">
        <f t="shared" si="10"/>
        <v>1236320.5179308159</v>
      </c>
      <c r="AM47" s="518">
        <f t="shared" si="10"/>
        <v>1273396.5993286418</v>
      </c>
      <c r="AN47" s="518">
        <f t="shared" si="10"/>
        <v>1278505.0020315752</v>
      </c>
      <c r="AO47" s="518">
        <f t="shared" si="10"/>
        <v>1277883.6435824397</v>
      </c>
      <c r="AP47" s="518">
        <f t="shared" si="10"/>
        <v>1282128.4452573457</v>
      </c>
      <c r="AQ47" s="518">
        <f t="shared" si="10"/>
        <v>1262970.7317165295</v>
      </c>
      <c r="AR47" s="518">
        <f t="shared" si="10"/>
        <v>1296154.6485943468</v>
      </c>
      <c r="AS47" s="518">
        <f t="shared" si="10"/>
        <v>1213831.6866518212</v>
      </c>
      <c r="AT47" s="518">
        <f>SUM(AT5,AT33,AT34,AT44)</f>
        <v>1141462.9272255532</v>
      </c>
      <c r="AU47" s="518">
        <f>SUM(AU5,AU33,AU34,AU44)</f>
        <v>1191067.2532700927</v>
      </c>
      <c r="AV47" s="518">
        <f>SUM(AV5,AV33,AV34,AV44)</f>
        <v>1240631.9065692385</v>
      </c>
      <c r="AW47" s="518">
        <f>SUM(AW5,AW33,AW34,AW44)</f>
        <v>1275610.6966875149</v>
      </c>
      <c r="AX47" s="519"/>
      <c r="AY47" s="519"/>
      <c r="AZ47" s="519"/>
      <c r="BA47" s="519"/>
      <c r="BB47" s="519"/>
      <c r="BC47" s="519"/>
      <c r="BD47" s="519"/>
      <c r="BE47" s="519"/>
      <c r="BF47" s="520"/>
    </row>
    <row r="48" spans="24:62">
      <c r="AA48" s="33"/>
      <c r="AB48" s="33"/>
      <c r="AC48" s="33"/>
      <c r="AD48" s="33"/>
      <c r="AE48" s="33"/>
      <c r="AF48" s="33"/>
      <c r="AG48" s="33"/>
      <c r="AH48" s="33"/>
      <c r="AI48" s="33"/>
      <c r="AJ48" s="33"/>
      <c r="AK48" s="33"/>
      <c r="AL48" s="33"/>
      <c r="AM48" s="33"/>
      <c r="AN48" s="33"/>
      <c r="AO48" s="33"/>
      <c r="AP48" s="33"/>
      <c r="AQ48" s="33"/>
      <c r="AR48" s="33"/>
      <c r="AS48" s="496"/>
      <c r="AT48" s="33"/>
      <c r="AU48" s="33"/>
      <c r="AV48" s="33"/>
      <c r="AW48" s="33"/>
      <c r="AX48" s="33"/>
      <c r="AY48" s="33"/>
      <c r="AZ48" s="33"/>
      <c r="BA48" s="33"/>
      <c r="BB48" s="33"/>
      <c r="BC48" s="33"/>
      <c r="BD48" s="33"/>
      <c r="BE48" s="33"/>
    </row>
    <row r="49" spans="1:58">
      <c r="X49" s="1" t="s">
        <v>430</v>
      </c>
      <c r="AA49" s="274"/>
    </row>
    <row r="50" spans="1:58">
      <c r="X50" s="248" t="s">
        <v>431</v>
      </c>
    </row>
    <row r="51" spans="1:58">
      <c r="X51" s="1" t="s">
        <v>432</v>
      </c>
    </row>
    <row r="52" spans="1:58">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row>
    <row r="53" spans="1:58" ht="16.2">
      <c r="Z53" s="1" t="s">
        <v>433</v>
      </c>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row>
    <row r="54" spans="1:58">
      <c r="Z54" s="790" t="s">
        <v>105</v>
      </c>
      <c r="AA54" s="14">
        <v>1990</v>
      </c>
      <c r="AB54" s="14">
        <f t="shared" ref="AB54:BE54" si="11">AA54+1</f>
        <v>1991</v>
      </c>
      <c r="AC54" s="14">
        <f t="shared" si="11"/>
        <v>1992</v>
      </c>
      <c r="AD54" s="14">
        <f t="shared" si="11"/>
        <v>1993</v>
      </c>
      <c r="AE54" s="14">
        <f t="shared" si="11"/>
        <v>1994</v>
      </c>
      <c r="AF54" s="14">
        <f t="shared" si="11"/>
        <v>1995</v>
      </c>
      <c r="AG54" s="14">
        <f t="shared" si="11"/>
        <v>1996</v>
      </c>
      <c r="AH54" s="14">
        <f t="shared" si="11"/>
        <v>1997</v>
      </c>
      <c r="AI54" s="14">
        <f t="shared" si="11"/>
        <v>1998</v>
      </c>
      <c r="AJ54" s="14">
        <f t="shared" si="11"/>
        <v>1999</v>
      </c>
      <c r="AK54" s="14">
        <f t="shared" si="11"/>
        <v>2000</v>
      </c>
      <c r="AL54" s="14">
        <f t="shared" si="11"/>
        <v>2001</v>
      </c>
      <c r="AM54" s="14">
        <f t="shared" si="11"/>
        <v>2002</v>
      </c>
      <c r="AN54" s="14">
        <f t="shared" si="11"/>
        <v>2003</v>
      </c>
      <c r="AO54" s="14">
        <f t="shared" si="11"/>
        <v>2004</v>
      </c>
      <c r="AP54" s="14">
        <f t="shared" si="11"/>
        <v>2005</v>
      </c>
      <c r="AQ54" s="14">
        <f t="shared" si="11"/>
        <v>2006</v>
      </c>
      <c r="AR54" s="14">
        <f t="shared" si="11"/>
        <v>2007</v>
      </c>
      <c r="AS54" s="14">
        <f t="shared" si="11"/>
        <v>2008</v>
      </c>
      <c r="AT54" s="14">
        <f t="shared" si="11"/>
        <v>2009</v>
      </c>
      <c r="AU54" s="14">
        <f t="shared" si="11"/>
        <v>2010</v>
      </c>
      <c r="AV54" s="14">
        <f t="shared" si="11"/>
        <v>2011</v>
      </c>
      <c r="AW54" s="14">
        <f t="shared" si="11"/>
        <v>2012</v>
      </c>
      <c r="AX54" s="14">
        <f t="shared" si="11"/>
        <v>2013</v>
      </c>
      <c r="AY54" s="14">
        <f t="shared" si="11"/>
        <v>2014</v>
      </c>
      <c r="AZ54" s="14">
        <f t="shared" si="11"/>
        <v>2015</v>
      </c>
      <c r="BA54" s="14">
        <f t="shared" si="11"/>
        <v>2016</v>
      </c>
      <c r="BB54" s="14">
        <f t="shared" si="11"/>
        <v>2017</v>
      </c>
      <c r="BC54" s="14">
        <f t="shared" si="11"/>
        <v>2018</v>
      </c>
      <c r="BD54" s="14">
        <f t="shared" si="11"/>
        <v>2019</v>
      </c>
      <c r="BE54" s="14">
        <f t="shared" si="11"/>
        <v>2020</v>
      </c>
      <c r="BF54" s="14" t="s">
        <v>205</v>
      </c>
    </row>
    <row r="55" spans="1:58" s="35" customFormat="1" ht="15" customHeight="1">
      <c r="A55" s="1"/>
      <c r="B55" s="1"/>
      <c r="C55" s="1"/>
      <c r="D55" s="1"/>
      <c r="E55" s="1"/>
      <c r="F55" s="1"/>
      <c r="G55" s="1"/>
      <c r="H55" s="1"/>
      <c r="I55" s="1"/>
      <c r="J55" s="1"/>
      <c r="K55" s="1"/>
      <c r="L55" s="1"/>
      <c r="M55" s="1"/>
      <c r="N55" s="1"/>
      <c r="O55" s="1"/>
      <c r="P55" s="1"/>
      <c r="Q55" s="1"/>
      <c r="R55" s="1"/>
      <c r="S55" s="1"/>
      <c r="T55" s="1"/>
      <c r="U55" s="1"/>
      <c r="V55" s="1"/>
      <c r="W55" s="1"/>
      <c r="X55" s="1"/>
      <c r="Y55" s="1"/>
      <c r="Z55" s="932" t="s">
        <v>140</v>
      </c>
      <c r="AA55" s="547">
        <f>AA6/10^3</f>
        <v>324.25320870713796</v>
      </c>
      <c r="AB55" s="547">
        <f t="shared" ref="AB55:AS55" si="12">AB6/10^3</f>
        <v>326.98660211679868</v>
      </c>
      <c r="AC55" s="547">
        <f t="shared" si="12"/>
        <v>333.71744709048869</v>
      </c>
      <c r="AD55" s="547">
        <f t="shared" si="12"/>
        <v>315.598930485648</v>
      </c>
      <c r="AE55" s="547">
        <f t="shared" si="12"/>
        <v>356.3595135050208</v>
      </c>
      <c r="AF55" s="547">
        <f t="shared" si="12"/>
        <v>344.94818056707169</v>
      </c>
      <c r="AG55" s="547">
        <f t="shared" si="12"/>
        <v>345.13471670140189</v>
      </c>
      <c r="AH55" s="547">
        <f t="shared" si="12"/>
        <v>342.05419587820268</v>
      </c>
      <c r="AI55" s="547">
        <f t="shared" si="12"/>
        <v>332.40528014673112</v>
      </c>
      <c r="AJ55" s="547">
        <f t="shared" si="12"/>
        <v>349.78530230114961</v>
      </c>
      <c r="AK55" s="547">
        <f t="shared" si="12"/>
        <v>357.57413055488882</v>
      </c>
      <c r="AL55" s="547">
        <f t="shared" si="12"/>
        <v>349.73023909433442</v>
      </c>
      <c r="AM55" s="547">
        <f t="shared" si="12"/>
        <v>381.372559837849</v>
      </c>
      <c r="AN55" s="547">
        <f t="shared" si="12"/>
        <v>395.36836814374374</v>
      </c>
      <c r="AO55" s="547">
        <f t="shared" si="12"/>
        <v>390.98048143597441</v>
      </c>
      <c r="AP55" s="547">
        <f t="shared" si="12"/>
        <v>406.03852482136909</v>
      </c>
      <c r="AQ55" s="547">
        <f t="shared" si="12"/>
        <v>394.35849687590229</v>
      </c>
      <c r="AR55" s="547">
        <f t="shared" si="12"/>
        <v>447.30190580264696</v>
      </c>
      <c r="AS55" s="547">
        <f t="shared" si="12"/>
        <v>420.88841280981865</v>
      </c>
      <c r="AT55" s="547">
        <f>AT6/10^3</f>
        <v>385.4930822286388</v>
      </c>
      <c r="AU55" s="547">
        <f>AU6/10^3</f>
        <v>405.37174597864077</v>
      </c>
      <c r="AV55" s="547">
        <f>AV6/10^3</f>
        <v>466.93531103935078</v>
      </c>
      <c r="AW55" s="547">
        <f>AW6/10^3</f>
        <v>510.26310889813846</v>
      </c>
      <c r="AX55" s="548"/>
      <c r="AY55" s="548"/>
      <c r="AZ55" s="548"/>
      <c r="BA55" s="548"/>
      <c r="BB55" s="548"/>
      <c r="BC55" s="548"/>
      <c r="BD55" s="548"/>
      <c r="BE55" s="548"/>
      <c r="BF55" s="548"/>
    </row>
    <row r="56" spans="1:58" s="35" customFormat="1" ht="15" customHeight="1">
      <c r="A56" s="1"/>
      <c r="B56" s="1"/>
      <c r="C56" s="1"/>
      <c r="D56" s="1"/>
      <c r="E56" s="1"/>
      <c r="F56" s="1"/>
      <c r="G56" s="1"/>
      <c r="H56" s="1"/>
      <c r="I56" s="1"/>
      <c r="J56" s="1"/>
      <c r="K56" s="1"/>
      <c r="L56" s="1"/>
      <c r="M56" s="1"/>
      <c r="N56" s="1"/>
      <c r="O56" s="1"/>
      <c r="P56" s="1"/>
      <c r="Q56" s="1"/>
      <c r="R56" s="1"/>
      <c r="S56" s="1"/>
      <c r="T56" s="1"/>
      <c r="U56" s="1"/>
      <c r="V56" s="1"/>
      <c r="W56" s="1"/>
      <c r="X56" s="1"/>
      <c r="Y56" s="1"/>
      <c r="Z56" s="932" t="s">
        <v>151</v>
      </c>
      <c r="AA56" s="547">
        <f>AA10/10^3</f>
        <v>371.31149491351323</v>
      </c>
      <c r="AB56" s="547">
        <f t="shared" ref="AB56:AS56" si="13">AB10/10^3</f>
        <v>366.282858748313</v>
      </c>
      <c r="AC56" s="547">
        <f t="shared" si="13"/>
        <v>358.40484935551649</v>
      </c>
      <c r="AD56" s="547">
        <f t="shared" si="13"/>
        <v>357.49945523537497</v>
      </c>
      <c r="AE56" s="547">
        <f t="shared" si="13"/>
        <v>365.87816680365972</v>
      </c>
      <c r="AF56" s="547">
        <f t="shared" si="13"/>
        <v>370.53938424457402</v>
      </c>
      <c r="AG56" s="547">
        <f t="shared" si="13"/>
        <v>378.81173265849338</v>
      </c>
      <c r="AH56" s="547">
        <f t="shared" si="13"/>
        <v>381.14292296128372</v>
      </c>
      <c r="AI56" s="547">
        <f t="shared" si="13"/>
        <v>357.83895244904346</v>
      </c>
      <c r="AJ56" s="547">
        <f t="shared" si="13"/>
        <v>365.07478105882484</v>
      </c>
      <c r="AK56" s="547">
        <f t="shared" si="13"/>
        <v>376.77784373729651</v>
      </c>
      <c r="AL56" s="547">
        <f t="shared" si="13"/>
        <v>366.48138078835063</v>
      </c>
      <c r="AM56" s="547">
        <f t="shared" si="13"/>
        <v>372.96931595000785</v>
      </c>
      <c r="AN56" s="547">
        <f t="shared" si="13"/>
        <v>373.17338564043598</v>
      </c>
      <c r="AO56" s="547">
        <f t="shared" si="13"/>
        <v>378.73430878584384</v>
      </c>
      <c r="AP56" s="547">
        <f t="shared" si="13"/>
        <v>371.22940908784875</v>
      </c>
      <c r="AQ56" s="547">
        <f t="shared" si="13"/>
        <v>373.31450912411663</v>
      </c>
      <c r="AR56" s="547">
        <f t="shared" si="13"/>
        <v>370.25927439099382</v>
      </c>
      <c r="AS56" s="547">
        <f t="shared" si="13"/>
        <v>335.6210197567774</v>
      </c>
      <c r="AT56" s="547">
        <f>AT10/10^3</f>
        <v>319.0934291648</v>
      </c>
      <c r="AU56" s="547">
        <f>AU10/10^3</f>
        <v>342.65735443348171</v>
      </c>
      <c r="AV56" s="547">
        <f>AV10/10^3</f>
        <v>334.8825189987715</v>
      </c>
      <c r="AW56" s="547">
        <f>AW10/10^3</f>
        <v>333.09463924486988</v>
      </c>
      <c r="AX56" s="548"/>
      <c r="AY56" s="548"/>
      <c r="AZ56" s="548"/>
      <c r="BA56" s="548"/>
      <c r="BB56" s="548"/>
      <c r="BC56" s="548"/>
      <c r="BD56" s="548"/>
      <c r="BE56" s="548"/>
      <c r="BF56" s="548"/>
    </row>
    <row r="57" spans="1:58" s="35" customFormat="1" ht="15" customHeight="1">
      <c r="A57" s="1"/>
      <c r="B57" s="1"/>
      <c r="C57" s="1"/>
      <c r="D57" s="1"/>
      <c r="E57" s="1"/>
      <c r="F57" s="1"/>
      <c r="G57" s="1"/>
      <c r="H57" s="1"/>
      <c r="I57" s="1"/>
      <c r="J57" s="1"/>
      <c r="K57" s="1"/>
      <c r="L57" s="1"/>
      <c r="M57" s="1"/>
      <c r="N57" s="1"/>
      <c r="O57" s="1"/>
      <c r="P57" s="1"/>
      <c r="Q57" s="1"/>
      <c r="R57" s="1"/>
      <c r="S57" s="1"/>
      <c r="T57" s="1"/>
      <c r="U57" s="1"/>
      <c r="V57" s="1"/>
      <c r="W57" s="1"/>
      <c r="X57" s="1"/>
      <c r="Y57" s="1"/>
      <c r="Z57" s="932" t="s">
        <v>141</v>
      </c>
      <c r="AA57" s="547">
        <f>AA24/10^3</f>
        <v>211.05680938490653</v>
      </c>
      <c r="AB57" s="547">
        <f t="shared" ref="AB57:AS57" si="14">AB24/10^3</f>
        <v>222.46994957068185</v>
      </c>
      <c r="AC57" s="547">
        <f t="shared" si="14"/>
        <v>226.86348920648183</v>
      </c>
      <c r="AD57" s="547">
        <f t="shared" si="14"/>
        <v>231.73262741881427</v>
      </c>
      <c r="AE57" s="547">
        <f t="shared" si="14"/>
        <v>243.68704298978153</v>
      </c>
      <c r="AF57" s="547">
        <f t="shared" si="14"/>
        <v>251.17656084863123</v>
      </c>
      <c r="AG57" s="547">
        <f t="shared" si="14"/>
        <v>256.76516060079484</v>
      </c>
      <c r="AH57" s="547">
        <f t="shared" si="14"/>
        <v>258.75431374070286</v>
      </c>
      <c r="AI57" s="547">
        <f t="shared" si="14"/>
        <v>257.8846804669792</v>
      </c>
      <c r="AJ57" s="547">
        <f t="shared" si="14"/>
        <v>260.06097694037703</v>
      </c>
      <c r="AK57" s="547">
        <f t="shared" si="14"/>
        <v>259.13823578890504</v>
      </c>
      <c r="AL57" s="547">
        <f t="shared" si="14"/>
        <v>261.21383920915906</v>
      </c>
      <c r="AM57" s="547">
        <f t="shared" si="14"/>
        <v>255.60656682532795</v>
      </c>
      <c r="AN57" s="547">
        <f t="shared" si="14"/>
        <v>253.1065677824098</v>
      </c>
      <c r="AO57" s="547">
        <f t="shared" si="14"/>
        <v>252.58669378342256</v>
      </c>
      <c r="AP57" s="547">
        <f t="shared" si="14"/>
        <v>247.21190099066683</v>
      </c>
      <c r="AQ57" s="547">
        <f t="shared" si="14"/>
        <v>243.8553826443007</v>
      </c>
      <c r="AR57" s="547">
        <f t="shared" si="14"/>
        <v>238.06544157391531</v>
      </c>
      <c r="AS57" s="547">
        <f t="shared" si="14"/>
        <v>228.34913884352554</v>
      </c>
      <c r="AT57" s="547">
        <f>AT24/10^3</f>
        <v>223.04303147118983</v>
      </c>
      <c r="AU57" s="547">
        <f>AU24/10^3</f>
        <v>225.50756047118361</v>
      </c>
      <c r="AV57" s="547">
        <f>AV24/10^3</f>
        <v>221.55911770430563</v>
      </c>
      <c r="AW57" s="547">
        <f>AW24/10^3</f>
        <v>217.30855577704864</v>
      </c>
      <c r="AX57" s="548"/>
      <c r="AY57" s="548"/>
      <c r="AZ57" s="548"/>
      <c r="BA57" s="548"/>
      <c r="BB57" s="548"/>
      <c r="BC57" s="548"/>
      <c r="BD57" s="548"/>
      <c r="BE57" s="548"/>
      <c r="BF57" s="548"/>
    </row>
    <row r="58" spans="1:58" s="35" customFormat="1" ht="15" customHeight="1">
      <c r="A58" s="1"/>
      <c r="B58" s="1"/>
      <c r="C58" s="1"/>
      <c r="D58" s="1"/>
      <c r="E58" s="1"/>
      <c r="F58" s="1"/>
      <c r="G58" s="1"/>
      <c r="H58" s="1"/>
      <c r="I58" s="1"/>
      <c r="J58" s="1"/>
      <c r="K58" s="1"/>
      <c r="L58" s="1"/>
      <c r="M58" s="1"/>
      <c r="N58" s="1"/>
      <c r="O58" s="1"/>
      <c r="P58" s="1"/>
      <c r="Q58" s="1"/>
      <c r="R58" s="1"/>
      <c r="S58" s="1"/>
      <c r="T58" s="1"/>
      <c r="U58" s="1"/>
      <c r="V58" s="1"/>
      <c r="W58" s="1"/>
      <c r="X58" s="1"/>
      <c r="Y58" s="1"/>
      <c r="Z58" s="932" t="s">
        <v>152</v>
      </c>
      <c r="AA58" s="547">
        <f>(AA29)/10^3</f>
        <v>161.63812371311946</v>
      </c>
      <c r="AB58" s="547">
        <f t="shared" ref="AB58:AS58" si="15">(AB29)/10^3</f>
        <v>160.31178825620964</v>
      </c>
      <c r="AC58" s="547">
        <f t="shared" si="15"/>
        <v>164.48424061960648</v>
      </c>
      <c r="AD58" s="547">
        <f t="shared" si="15"/>
        <v>172.28005072340864</v>
      </c>
      <c r="AE58" s="547">
        <f t="shared" si="15"/>
        <v>167.23440780133745</v>
      </c>
      <c r="AF58" s="547">
        <f t="shared" si="15"/>
        <v>179.10496618917875</v>
      </c>
      <c r="AG58" s="547">
        <f t="shared" si="15"/>
        <v>177.19792199295455</v>
      </c>
      <c r="AH58" s="547">
        <f t="shared" si="15"/>
        <v>172.94924333540544</v>
      </c>
      <c r="AI58" s="547">
        <f t="shared" si="15"/>
        <v>176.86125248958396</v>
      </c>
      <c r="AJ58" s="547">
        <f t="shared" si="15"/>
        <v>185.18823747584815</v>
      </c>
      <c r="AK58" s="547">
        <f t="shared" si="15"/>
        <v>186.55358441512922</v>
      </c>
      <c r="AL58" s="547">
        <f t="shared" si="15"/>
        <v>189.95959224778127</v>
      </c>
      <c r="AM58" s="547">
        <f t="shared" si="15"/>
        <v>197.93988495910318</v>
      </c>
      <c r="AN58" s="547">
        <f t="shared" si="15"/>
        <v>192.24006963564577</v>
      </c>
      <c r="AO58" s="547">
        <f t="shared" si="15"/>
        <v>191.68525537875226</v>
      </c>
      <c r="AP58" s="547">
        <f t="shared" si="15"/>
        <v>193.21706163896121</v>
      </c>
      <c r="AQ58" s="547">
        <f t="shared" si="15"/>
        <v>187.7761023564014</v>
      </c>
      <c r="AR58" s="547">
        <f t="shared" si="15"/>
        <v>177.74015623338363</v>
      </c>
      <c r="AS58" s="547">
        <f t="shared" si="15"/>
        <v>168.18619874836287</v>
      </c>
      <c r="AT58" s="547">
        <f>(AT29)/10^3</f>
        <v>161.17281896926619</v>
      </c>
      <c r="AU58" s="547">
        <f>(AU29)/10^3</f>
        <v>163.44474831277145</v>
      </c>
      <c r="AV58" s="547">
        <f>(AV29)/10^3</f>
        <v>163.56044484529562</v>
      </c>
      <c r="AW58" s="547">
        <f>(AW29)/10^3</f>
        <v>160.90183039299922</v>
      </c>
      <c r="AX58" s="548"/>
      <c r="AY58" s="548"/>
      <c r="AZ58" s="548"/>
      <c r="BA58" s="548"/>
      <c r="BB58" s="548"/>
      <c r="BC58" s="548"/>
      <c r="BD58" s="548"/>
      <c r="BE58" s="548"/>
      <c r="BF58" s="548"/>
    </row>
    <row r="59" spans="1:58" s="35" customFormat="1" ht="15" customHeight="1">
      <c r="A59" s="1"/>
      <c r="B59" s="1"/>
      <c r="C59" s="1"/>
      <c r="D59" s="1"/>
      <c r="E59" s="1"/>
      <c r="F59" s="1"/>
      <c r="G59" s="1"/>
      <c r="H59" s="1"/>
      <c r="I59" s="1"/>
      <c r="J59" s="1"/>
      <c r="K59" s="1"/>
      <c r="L59" s="1"/>
      <c r="M59" s="1"/>
      <c r="N59" s="1"/>
      <c r="O59" s="1"/>
      <c r="P59" s="1"/>
      <c r="Q59" s="1"/>
      <c r="R59" s="1"/>
      <c r="S59" s="1"/>
      <c r="T59" s="1"/>
      <c r="U59" s="1"/>
      <c r="V59" s="1"/>
      <c r="W59" s="1"/>
      <c r="X59" s="1"/>
      <c r="Y59" s="1"/>
      <c r="Z59" s="932" t="s">
        <v>142</v>
      </c>
      <c r="AA59" s="548">
        <f>AA33/10^3</f>
        <v>3.6623516695700006E-2</v>
      </c>
      <c r="AB59" s="548">
        <f t="shared" ref="AB59:AS59" si="16">AB33/10^3</f>
        <v>5.3670357638200002E-2</v>
      </c>
      <c r="AC59" s="548">
        <f t="shared" si="16"/>
        <v>5.69501827061E-2</v>
      </c>
      <c r="AD59" s="548">
        <f t="shared" si="16"/>
        <v>5.3214845969500005E-2</v>
      </c>
      <c r="AE59" s="548">
        <f t="shared" si="16"/>
        <v>5.1149659616899996E-2</v>
      </c>
      <c r="AF59" s="548">
        <f t="shared" si="16"/>
        <v>5.0922977152499993E-2</v>
      </c>
      <c r="AG59" s="548">
        <f t="shared" si="16"/>
        <v>4.9368491384600005E-2</v>
      </c>
      <c r="AH59" s="548">
        <f t="shared" si="16"/>
        <v>4.7974169596299999E-2</v>
      </c>
      <c r="AI59" s="548">
        <f t="shared" si="16"/>
        <v>4.2729591188399994E-2</v>
      </c>
      <c r="AJ59" s="548">
        <f t="shared" si="16"/>
        <v>3.8058488559099997E-2</v>
      </c>
      <c r="AK59" s="548">
        <f t="shared" si="16"/>
        <v>3.6027867609099998E-2</v>
      </c>
      <c r="AL59" s="548">
        <f t="shared" si="16"/>
        <v>3.2435788266E-2</v>
      </c>
      <c r="AM59" s="548">
        <f t="shared" si="16"/>
        <v>3.0936631965400002E-2</v>
      </c>
      <c r="AN59" s="548">
        <f t="shared" si="16"/>
        <v>3.4481329096500007E-2</v>
      </c>
      <c r="AO59" s="548">
        <f t="shared" si="16"/>
        <v>3.4994685000900007E-2</v>
      </c>
      <c r="AP59" s="548">
        <f t="shared" si="16"/>
        <v>3.7599495123300006E-2</v>
      </c>
      <c r="AQ59" s="548">
        <f t="shared" si="16"/>
        <v>3.5889467685800008E-2</v>
      </c>
      <c r="AR59" s="548">
        <f t="shared" si="16"/>
        <v>3.7525516790100008E-2</v>
      </c>
      <c r="AS59" s="548">
        <f t="shared" si="16"/>
        <v>3.7848286942699996E-2</v>
      </c>
      <c r="AT59" s="548">
        <f t="shared" ref="AT59:AV60" si="17">AT33/10^3</f>
        <v>3.5148066066200002E-2</v>
      </c>
      <c r="AU59" s="548">
        <f t="shared" si="17"/>
        <v>3.3138338776899999E-2</v>
      </c>
      <c r="AV59" s="548">
        <f t="shared" si="17"/>
        <v>3.25242194996E-2</v>
      </c>
      <c r="AW59" s="548">
        <f t="shared" ref="AW59" si="18">AW33/10^3</f>
        <v>3.1705417222600007E-2</v>
      </c>
      <c r="AX59" s="548"/>
      <c r="AY59" s="548"/>
      <c r="AZ59" s="548"/>
      <c r="BA59" s="548"/>
      <c r="BB59" s="548"/>
      <c r="BC59" s="548"/>
      <c r="BD59" s="548"/>
      <c r="BE59" s="548"/>
      <c r="BF59" s="548"/>
    </row>
    <row r="60" spans="1:58" s="35" customFormat="1" ht="15" customHeight="1">
      <c r="A60" s="1"/>
      <c r="B60" s="1"/>
      <c r="C60" s="1"/>
      <c r="D60" s="1"/>
      <c r="E60" s="1"/>
      <c r="F60" s="1"/>
      <c r="G60" s="1"/>
      <c r="H60" s="1"/>
      <c r="I60" s="1"/>
      <c r="J60" s="1"/>
      <c r="K60" s="1"/>
      <c r="L60" s="1"/>
      <c r="M60" s="1"/>
      <c r="N60" s="1"/>
      <c r="O60" s="1"/>
      <c r="P60" s="1"/>
      <c r="Q60" s="1"/>
      <c r="R60" s="1"/>
      <c r="S60" s="1"/>
      <c r="T60" s="1"/>
      <c r="U60" s="1"/>
      <c r="V60" s="1"/>
      <c r="W60" s="1"/>
      <c r="X60" s="1"/>
      <c r="Y60" s="1"/>
      <c r="Z60" s="932" t="s">
        <v>143</v>
      </c>
      <c r="AA60" s="547">
        <f>AA34/10^3</f>
        <v>59.875692992826778</v>
      </c>
      <c r="AB60" s="547">
        <f t="shared" ref="AB60:AS60" si="19">AB34/10^3</f>
        <v>60.982027643251172</v>
      </c>
      <c r="AC60" s="547">
        <f t="shared" si="19"/>
        <v>60.99319839994498</v>
      </c>
      <c r="AD60" s="547">
        <f t="shared" si="19"/>
        <v>59.938823186426163</v>
      </c>
      <c r="AE60" s="547">
        <f t="shared" si="19"/>
        <v>61.181257854800585</v>
      </c>
      <c r="AF60" s="547">
        <f t="shared" si="19"/>
        <v>61.332914361894318</v>
      </c>
      <c r="AG60" s="547">
        <f t="shared" si="19"/>
        <v>61.672085406683301</v>
      </c>
      <c r="AH60" s="547">
        <f t="shared" si="19"/>
        <v>58.981654713636317</v>
      </c>
      <c r="AI60" s="547">
        <f t="shared" si="19"/>
        <v>53.317065716759195</v>
      </c>
      <c r="AJ60" s="547">
        <f t="shared" si="19"/>
        <v>53.320068243527338</v>
      </c>
      <c r="AK60" s="547">
        <f t="shared" si="19"/>
        <v>53.88703805531344</v>
      </c>
      <c r="AL60" s="547">
        <f t="shared" si="19"/>
        <v>52.657084711613919</v>
      </c>
      <c r="AM60" s="547">
        <f t="shared" si="19"/>
        <v>49.84105602832998</v>
      </c>
      <c r="AN60" s="547">
        <f t="shared" si="19"/>
        <v>49.010317547691429</v>
      </c>
      <c r="AO60" s="547">
        <f t="shared" si="19"/>
        <v>48.837568177703623</v>
      </c>
      <c r="AP60" s="547">
        <f t="shared" si="19"/>
        <v>49.90265815776781</v>
      </c>
      <c r="AQ60" s="547">
        <f t="shared" si="19"/>
        <v>49.975178234203369</v>
      </c>
      <c r="AR60" s="547">
        <f t="shared" si="19"/>
        <v>49.212767294117647</v>
      </c>
      <c r="AS60" s="547">
        <f t="shared" si="19"/>
        <v>45.613150884057006</v>
      </c>
      <c r="AT60" s="547">
        <f t="shared" si="17"/>
        <v>40.189351848374756</v>
      </c>
      <c r="AU60" s="547">
        <f t="shared" si="17"/>
        <v>41.074005813796852</v>
      </c>
      <c r="AV60" s="547">
        <f t="shared" si="17"/>
        <v>41.182349862780811</v>
      </c>
      <c r="AW60" s="547">
        <f t="shared" ref="AW60" si="20">AW34/10^3</f>
        <v>41.495862946100281</v>
      </c>
      <c r="AX60" s="548"/>
      <c r="AY60" s="548"/>
      <c r="AZ60" s="548"/>
      <c r="BA60" s="548"/>
      <c r="BB60" s="548"/>
      <c r="BC60" s="548"/>
      <c r="BD60" s="548"/>
      <c r="BE60" s="548"/>
      <c r="BF60" s="548"/>
    </row>
    <row r="61" spans="1:58" s="35" customFormat="1" ht="15" customHeight="1" thickBot="1">
      <c r="A61" s="1"/>
      <c r="B61" s="1"/>
      <c r="C61" s="1"/>
      <c r="D61" s="1"/>
      <c r="E61" s="1"/>
      <c r="F61" s="1"/>
      <c r="G61" s="1"/>
      <c r="H61" s="1"/>
      <c r="I61" s="1"/>
      <c r="J61" s="1"/>
      <c r="K61" s="1"/>
      <c r="L61" s="1"/>
      <c r="M61" s="1"/>
      <c r="N61" s="1"/>
      <c r="O61" s="1"/>
      <c r="P61" s="1"/>
      <c r="Q61" s="1"/>
      <c r="R61" s="1"/>
      <c r="S61" s="1"/>
      <c r="T61" s="1"/>
      <c r="U61" s="1"/>
      <c r="V61" s="1"/>
      <c r="W61" s="1"/>
      <c r="X61" s="1"/>
      <c r="Y61" s="1"/>
      <c r="Z61" s="933" t="s">
        <v>144</v>
      </c>
      <c r="AA61" s="549">
        <f>AA44/10^3</f>
        <v>12.965781802434167</v>
      </c>
      <c r="AB61" s="549">
        <f t="shared" ref="AB61:AS61" si="21">AB44/10^3</f>
        <v>12.984567829034962</v>
      </c>
      <c r="AC61" s="549">
        <f t="shared" si="21"/>
        <v>14.024237779487761</v>
      </c>
      <c r="AD61" s="549">
        <f t="shared" si="21"/>
        <v>13.774046298759943</v>
      </c>
      <c r="AE61" s="549">
        <f t="shared" si="21"/>
        <v>16.268904923820045</v>
      </c>
      <c r="AF61" s="549">
        <f t="shared" si="21"/>
        <v>16.534396601363685</v>
      </c>
      <c r="AG61" s="549">
        <f t="shared" si="21"/>
        <v>16.950850047577681</v>
      </c>
      <c r="AH61" s="549">
        <f t="shared" si="21"/>
        <v>17.547224812052971</v>
      </c>
      <c r="AI61" s="549">
        <f t="shared" si="21"/>
        <v>17.520188035547523</v>
      </c>
      <c r="AJ61" s="549">
        <f t="shared" si="21"/>
        <v>17.329840936869019</v>
      </c>
      <c r="AK61" s="549">
        <f t="shared" si="21"/>
        <v>17.493859592033772</v>
      </c>
      <c r="AL61" s="549">
        <f t="shared" si="21"/>
        <v>16.24594609131082</v>
      </c>
      <c r="AM61" s="549">
        <f t="shared" si="21"/>
        <v>15.636279096058312</v>
      </c>
      <c r="AN61" s="549">
        <f t="shared" si="21"/>
        <v>15.571811952551846</v>
      </c>
      <c r="AO61" s="549">
        <f t="shared" si="21"/>
        <v>15.024341335742045</v>
      </c>
      <c r="AP61" s="549">
        <f t="shared" si="21"/>
        <v>14.491291065608669</v>
      </c>
      <c r="AQ61" s="549">
        <f t="shared" si="21"/>
        <v>13.655173013919454</v>
      </c>
      <c r="AR61" s="549">
        <f t="shared" si="21"/>
        <v>13.537577782499291</v>
      </c>
      <c r="AS61" s="549">
        <f t="shared" si="21"/>
        <v>15.135917322337111</v>
      </c>
      <c r="AT61" s="549">
        <f>AT44/10^3</f>
        <v>12.436065477217209</v>
      </c>
      <c r="AU61" s="549">
        <f>AU44/10^3</f>
        <v>12.978699921441205</v>
      </c>
      <c r="AV61" s="549">
        <f>AV44/10^3</f>
        <v>12.479639899234352</v>
      </c>
      <c r="AW61" s="549">
        <f>AW44/10^3</f>
        <v>12.514994011135743</v>
      </c>
      <c r="AX61" s="550"/>
      <c r="AY61" s="550"/>
      <c r="AZ61" s="550"/>
      <c r="BA61" s="550"/>
      <c r="BB61" s="550"/>
      <c r="BC61" s="550"/>
      <c r="BD61" s="550"/>
      <c r="BE61" s="550"/>
      <c r="BF61" s="550"/>
    </row>
    <row r="62" spans="1:58" s="35" customFormat="1" ht="15" customHeight="1" thickTop="1">
      <c r="A62" s="1"/>
      <c r="B62" s="1"/>
      <c r="C62" s="1"/>
      <c r="D62" s="1"/>
      <c r="E62" s="1"/>
      <c r="F62" s="1"/>
      <c r="G62" s="1"/>
      <c r="H62" s="1"/>
      <c r="I62" s="1"/>
      <c r="J62" s="1"/>
      <c r="K62" s="1"/>
      <c r="L62" s="1"/>
      <c r="M62" s="1"/>
      <c r="N62" s="1"/>
      <c r="O62" s="1"/>
      <c r="P62" s="1"/>
      <c r="Q62" s="1"/>
      <c r="R62" s="1"/>
      <c r="S62" s="1"/>
      <c r="T62" s="1"/>
      <c r="U62" s="1"/>
      <c r="V62" s="1"/>
      <c r="W62" s="1"/>
      <c r="X62" s="1"/>
      <c r="Y62" s="1"/>
      <c r="Z62" s="917" t="s">
        <v>139</v>
      </c>
      <c r="AA62" s="551">
        <f t="shared" ref="AA62:AS62" si="22">SUM(AA55:AA61)</f>
        <v>1141.1377350306338</v>
      </c>
      <c r="AB62" s="551">
        <f t="shared" si="22"/>
        <v>1150.0714645219273</v>
      </c>
      <c r="AC62" s="551">
        <f t="shared" si="22"/>
        <v>1158.5444126342322</v>
      </c>
      <c r="AD62" s="551">
        <f t="shared" si="22"/>
        <v>1150.8771481944013</v>
      </c>
      <c r="AE62" s="551">
        <f t="shared" si="22"/>
        <v>1210.6604435380368</v>
      </c>
      <c r="AF62" s="551">
        <f t="shared" si="22"/>
        <v>1223.6873257898662</v>
      </c>
      <c r="AG62" s="551">
        <f t="shared" si="22"/>
        <v>1236.5818358992901</v>
      </c>
      <c r="AH62" s="551">
        <f t="shared" si="22"/>
        <v>1231.4775296108803</v>
      </c>
      <c r="AI62" s="551">
        <f t="shared" si="22"/>
        <v>1195.8701488958327</v>
      </c>
      <c r="AJ62" s="551">
        <f t="shared" si="22"/>
        <v>1230.7972654451551</v>
      </c>
      <c r="AK62" s="551">
        <f t="shared" si="22"/>
        <v>1251.4607200111759</v>
      </c>
      <c r="AL62" s="551">
        <f t="shared" si="22"/>
        <v>1236.3205179308159</v>
      </c>
      <c r="AM62" s="551">
        <f t="shared" si="22"/>
        <v>1273.396599328642</v>
      </c>
      <c r="AN62" s="551">
        <f t="shared" si="22"/>
        <v>1278.5050020315748</v>
      </c>
      <c r="AO62" s="551">
        <f t="shared" si="22"/>
        <v>1277.8836435824396</v>
      </c>
      <c r="AP62" s="551">
        <f t="shared" si="22"/>
        <v>1282.1284452573457</v>
      </c>
      <c r="AQ62" s="551">
        <f t="shared" si="22"/>
        <v>1262.9707317165296</v>
      </c>
      <c r="AR62" s="551">
        <f t="shared" si="22"/>
        <v>1296.1546485943468</v>
      </c>
      <c r="AS62" s="551">
        <f t="shared" si="22"/>
        <v>1213.8316866518212</v>
      </c>
      <c r="AT62" s="551">
        <f>SUM(AT55:AT61)</f>
        <v>1141.4629272255531</v>
      </c>
      <c r="AU62" s="551">
        <f>SUM(AU55:AU61)</f>
        <v>1191.0672532700926</v>
      </c>
      <c r="AV62" s="551">
        <f>SUM(AV55:AV61)</f>
        <v>1240.6319065692385</v>
      </c>
      <c r="AW62" s="551">
        <f>SUM(AW55:AW61)</f>
        <v>1275.610696687515</v>
      </c>
      <c r="AX62" s="552"/>
      <c r="AY62" s="552"/>
      <c r="AZ62" s="552"/>
      <c r="BA62" s="552"/>
      <c r="BB62" s="552"/>
      <c r="BC62" s="552"/>
      <c r="BD62" s="552"/>
      <c r="BE62" s="552"/>
      <c r="BF62" s="552"/>
    </row>
    <row r="63" spans="1:58">
      <c r="AA63" s="97"/>
    </row>
    <row r="64" spans="1:58">
      <c r="Z64" s="1" t="s">
        <v>434</v>
      </c>
    </row>
    <row r="65" spans="1:58">
      <c r="Z65" s="790" t="s">
        <v>105</v>
      </c>
      <c r="AA65" s="14">
        <v>1990</v>
      </c>
      <c r="AB65" s="14">
        <f t="shared" ref="AB65:BE65" si="23">AA65+1</f>
        <v>1991</v>
      </c>
      <c r="AC65" s="14">
        <f t="shared" si="23"/>
        <v>1992</v>
      </c>
      <c r="AD65" s="14">
        <f t="shared" si="23"/>
        <v>1993</v>
      </c>
      <c r="AE65" s="14">
        <f t="shared" si="23"/>
        <v>1994</v>
      </c>
      <c r="AF65" s="14">
        <f t="shared" si="23"/>
        <v>1995</v>
      </c>
      <c r="AG65" s="14">
        <f t="shared" si="23"/>
        <v>1996</v>
      </c>
      <c r="AH65" s="14">
        <f t="shared" si="23"/>
        <v>1997</v>
      </c>
      <c r="AI65" s="14">
        <f t="shared" si="23"/>
        <v>1998</v>
      </c>
      <c r="AJ65" s="14">
        <f t="shared" si="23"/>
        <v>1999</v>
      </c>
      <c r="AK65" s="14">
        <f t="shared" si="23"/>
        <v>2000</v>
      </c>
      <c r="AL65" s="14">
        <f t="shared" si="23"/>
        <v>2001</v>
      </c>
      <c r="AM65" s="14">
        <f t="shared" si="23"/>
        <v>2002</v>
      </c>
      <c r="AN65" s="14">
        <f t="shared" si="23"/>
        <v>2003</v>
      </c>
      <c r="AO65" s="14">
        <f t="shared" si="23"/>
        <v>2004</v>
      </c>
      <c r="AP65" s="14">
        <f t="shared" si="23"/>
        <v>2005</v>
      </c>
      <c r="AQ65" s="14">
        <f t="shared" si="23"/>
        <v>2006</v>
      </c>
      <c r="AR65" s="14">
        <f t="shared" si="23"/>
        <v>2007</v>
      </c>
      <c r="AS65" s="14">
        <f t="shared" si="23"/>
        <v>2008</v>
      </c>
      <c r="AT65" s="14">
        <f t="shared" si="23"/>
        <v>2009</v>
      </c>
      <c r="AU65" s="14">
        <f t="shared" si="23"/>
        <v>2010</v>
      </c>
      <c r="AV65" s="14">
        <f t="shared" si="23"/>
        <v>2011</v>
      </c>
      <c r="AW65" s="14">
        <f t="shared" si="23"/>
        <v>2012</v>
      </c>
      <c r="AX65" s="14">
        <f t="shared" si="23"/>
        <v>2013</v>
      </c>
      <c r="AY65" s="14">
        <f t="shared" si="23"/>
        <v>2014</v>
      </c>
      <c r="AZ65" s="14">
        <f t="shared" si="23"/>
        <v>2015</v>
      </c>
      <c r="BA65" s="14">
        <f t="shared" si="23"/>
        <v>2016</v>
      </c>
      <c r="BB65" s="14">
        <f t="shared" si="23"/>
        <v>2017</v>
      </c>
      <c r="BC65" s="14">
        <f t="shared" si="23"/>
        <v>2018</v>
      </c>
      <c r="BD65" s="14">
        <f t="shared" si="23"/>
        <v>2019</v>
      </c>
      <c r="BE65" s="14">
        <f t="shared" si="23"/>
        <v>2020</v>
      </c>
      <c r="BF65" s="14" t="s">
        <v>205</v>
      </c>
    </row>
    <row r="66" spans="1:58" s="35" customFormat="1" ht="15" customHeight="1">
      <c r="A66" s="1"/>
      <c r="B66" s="1"/>
      <c r="C66" s="1"/>
      <c r="D66" s="1"/>
      <c r="E66" s="1"/>
      <c r="F66" s="1"/>
      <c r="G66" s="1"/>
      <c r="H66" s="1"/>
      <c r="I66" s="1"/>
      <c r="J66" s="1"/>
      <c r="K66" s="1"/>
      <c r="L66" s="1"/>
      <c r="M66" s="1"/>
      <c r="N66" s="1"/>
      <c r="O66" s="1"/>
      <c r="P66" s="1"/>
      <c r="Q66" s="1"/>
      <c r="R66" s="1"/>
      <c r="S66" s="1"/>
      <c r="T66" s="1"/>
      <c r="U66" s="1"/>
      <c r="V66" s="1"/>
      <c r="W66" s="1"/>
      <c r="X66" s="1"/>
      <c r="Y66" s="1"/>
      <c r="Z66" s="932" t="s">
        <v>140</v>
      </c>
      <c r="AA66" s="553"/>
      <c r="AB66" s="554">
        <f t="shared" ref="AB66:AS66" si="24">AB55/$AA55-1</f>
        <v>8.4298114444552041E-3</v>
      </c>
      <c r="AC66" s="554">
        <f t="shared" si="24"/>
        <v>2.918780178332403E-2</v>
      </c>
      <c r="AD66" s="554">
        <f t="shared" si="24"/>
        <v>-2.6689876889719244E-2</v>
      </c>
      <c r="AE66" s="554">
        <f t="shared" si="24"/>
        <v>9.9016151377181671E-2</v>
      </c>
      <c r="AF66" s="554">
        <f t="shared" si="24"/>
        <v>6.3823491346311378E-2</v>
      </c>
      <c r="AG66" s="554">
        <f t="shared" si="24"/>
        <v>6.4398770570452291E-2</v>
      </c>
      <c r="AH66" s="554">
        <f t="shared" si="24"/>
        <v>5.4898414859303246E-2</v>
      </c>
      <c r="AI66" s="554">
        <f t="shared" si="24"/>
        <v>2.5141066366303866E-2</v>
      </c>
      <c r="AJ66" s="554">
        <f t="shared" si="24"/>
        <v>7.8741221084020152E-2</v>
      </c>
      <c r="AK66" s="554">
        <f t="shared" si="24"/>
        <v>0.1027620419875197</v>
      </c>
      <c r="AL66" s="554">
        <f t="shared" si="24"/>
        <v>7.8571405627035906E-2</v>
      </c>
      <c r="AM66" s="554">
        <f t="shared" si="24"/>
        <v>0.17615662573843838</v>
      </c>
      <c r="AN66" s="554">
        <f t="shared" si="24"/>
        <v>0.21931983254739729</v>
      </c>
      <c r="AO66" s="554">
        <f t="shared" si="24"/>
        <v>0.20578754793172704</v>
      </c>
      <c r="AP66" s="554">
        <f t="shared" si="24"/>
        <v>0.25222669789552876</v>
      </c>
      <c r="AQ66" s="554">
        <f t="shared" si="24"/>
        <v>0.21620537988903199</v>
      </c>
      <c r="AR66" s="554">
        <f t="shared" si="24"/>
        <v>0.37948335989065041</v>
      </c>
      <c r="AS66" s="554">
        <f t="shared" si="24"/>
        <v>0.29802389462230594</v>
      </c>
      <c r="AT66" s="554">
        <f>AT55/$AA55-1</f>
        <v>0.18886435624084141</v>
      </c>
      <c r="AU66" s="554">
        <f>AU55/$AA55-1</f>
        <v>0.25017034556092299</v>
      </c>
      <c r="AV66" s="554">
        <f>AV55/$AA55-1</f>
        <v>0.44003296960765548</v>
      </c>
      <c r="AW66" s="554">
        <f>AW55/$AA55-1</f>
        <v>0.57365631301740683</v>
      </c>
      <c r="AX66" s="548"/>
      <c r="AY66" s="548"/>
      <c r="AZ66" s="548"/>
      <c r="BA66" s="548"/>
      <c r="BB66" s="548"/>
      <c r="BC66" s="548"/>
      <c r="BD66" s="548"/>
      <c r="BE66" s="548"/>
      <c r="BF66" s="548"/>
    </row>
    <row r="67" spans="1:58" s="35" customFormat="1" ht="15" customHeight="1">
      <c r="A67" s="1"/>
      <c r="B67" s="1"/>
      <c r="C67" s="1"/>
      <c r="D67" s="1"/>
      <c r="E67" s="1"/>
      <c r="F67" s="1"/>
      <c r="G67" s="1"/>
      <c r="H67" s="1"/>
      <c r="I67" s="1"/>
      <c r="J67" s="1"/>
      <c r="K67" s="1"/>
      <c r="L67" s="1"/>
      <c r="M67" s="1"/>
      <c r="N67" s="1"/>
      <c r="O67" s="1"/>
      <c r="P67" s="1"/>
      <c r="Q67" s="1"/>
      <c r="R67" s="1"/>
      <c r="S67" s="1"/>
      <c r="T67" s="1"/>
      <c r="U67" s="1"/>
      <c r="V67" s="1"/>
      <c r="W67" s="1"/>
      <c r="X67" s="1"/>
      <c r="Y67" s="1"/>
      <c r="Z67" s="932" t="s">
        <v>151</v>
      </c>
      <c r="AA67" s="553"/>
      <c r="AB67" s="554">
        <f t="shared" ref="AB67:AS67" si="25">AB56/$AA56-1</f>
        <v>-1.3542904634211483E-2</v>
      </c>
      <c r="AC67" s="554">
        <f t="shared" si="25"/>
        <v>-3.4759617557767686E-2</v>
      </c>
      <c r="AD67" s="554">
        <f t="shared" si="25"/>
        <v>-3.7197985700268665E-2</v>
      </c>
      <c r="AE67" s="554">
        <f t="shared" si="25"/>
        <v>-1.4632803412453099E-2</v>
      </c>
      <c r="AF67" s="554">
        <f t="shared" si="25"/>
        <v>-2.0794149373669635E-3</v>
      </c>
      <c r="AG67" s="554">
        <f t="shared" si="25"/>
        <v>2.0199314720184214E-2</v>
      </c>
      <c r="AH67" s="554">
        <f t="shared" si="25"/>
        <v>2.6477575250021479E-2</v>
      </c>
      <c r="AI67" s="554">
        <f t="shared" si="25"/>
        <v>-3.6283666541505388E-2</v>
      </c>
      <c r="AJ67" s="554">
        <f t="shared" si="25"/>
        <v>-1.6796447026615868E-2</v>
      </c>
      <c r="AK67" s="554">
        <f t="shared" si="25"/>
        <v>1.4721733365826717E-2</v>
      </c>
      <c r="AL67" s="554">
        <f t="shared" si="25"/>
        <v>-1.3008253693540084E-2</v>
      </c>
      <c r="AM67" s="554">
        <f t="shared" si="25"/>
        <v>4.4647716518466662E-3</v>
      </c>
      <c r="AN67" s="554">
        <f t="shared" si="25"/>
        <v>5.0143632837340579E-3</v>
      </c>
      <c r="AO67" s="554">
        <f t="shared" si="25"/>
        <v>1.9990800107224205E-2</v>
      </c>
      <c r="AP67" s="554">
        <f t="shared" si="25"/>
        <v>-2.2106998245130516E-4</v>
      </c>
      <c r="AQ67" s="554">
        <f t="shared" si="25"/>
        <v>5.3944309240141486E-3</v>
      </c>
      <c r="AR67" s="554">
        <f t="shared" si="25"/>
        <v>-2.8337946358608646E-3</v>
      </c>
      <c r="AS67" s="554">
        <f t="shared" si="25"/>
        <v>-9.6120038419626463E-2</v>
      </c>
      <c r="AT67" s="554">
        <f t="shared" ref="AT67:AU73" si="26">AT56/$AA56-1</f>
        <v>-0.14063142796286443</v>
      </c>
      <c r="AU67" s="554">
        <f t="shared" si="26"/>
        <v>-7.7170087305553858E-2</v>
      </c>
      <c r="AV67" s="554">
        <f t="shared" ref="AV67:AW73" si="27">AV56/$AA56-1</f>
        <v>-9.8108936603826025E-2</v>
      </c>
      <c r="AW67" s="554">
        <f t="shared" si="27"/>
        <v>-0.10292397674773013</v>
      </c>
      <c r="AX67" s="548"/>
      <c r="AY67" s="548"/>
      <c r="AZ67" s="548"/>
      <c r="BA67" s="548"/>
      <c r="BB67" s="548"/>
      <c r="BC67" s="548"/>
      <c r="BD67" s="548"/>
      <c r="BE67" s="548"/>
      <c r="BF67" s="548"/>
    </row>
    <row r="68" spans="1:58" s="35" customFormat="1" ht="15" customHeight="1">
      <c r="A68" s="1"/>
      <c r="B68" s="1"/>
      <c r="C68" s="1"/>
      <c r="D68" s="1"/>
      <c r="E68" s="1"/>
      <c r="F68" s="1"/>
      <c r="G68" s="1"/>
      <c r="H68" s="1"/>
      <c r="I68" s="1"/>
      <c r="J68" s="1"/>
      <c r="K68" s="1"/>
      <c r="L68" s="1"/>
      <c r="M68" s="1"/>
      <c r="N68" s="1"/>
      <c r="O68" s="1"/>
      <c r="P68" s="1"/>
      <c r="Q68" s="1"/>
      <c r="R68" s="1"/>
      <c r="S68" s="1"/>
      <c r="T68" s="1"/>
      <c r="U68" s="1"/>
      <c r="V68" s="1"/>
      <c r="W68" s="1"/>
      <c r="X68" s="1"/>
      <c r="Y68" s="1"/>
      <c r="Z68" s="932" t="s">
        <v>141</v>
      </c>
      <c r="AA68" s="553"/>
      <c r="AB68" s="554">
        <f t="shared" ref="AB68:AS68" si="28">AB57/$AA57-1</f>
        <v>5.4076152383034648E-2</v>
      </c>
      <c r="AC68" s="554">
        <f t="shared" si="28"/>
        <v>7.489301040625751E-2</v>
      </c>
      <c r="AD68" s="554">
        <f t="shared" si="28"/>
        <v>9.7963283412481728E-2</v>
      </c>
      <c r="AE68" s="554">
        <f t="shared" si="28"/>
        <v>0.15460403149261537</v>
      </c>
      <c r="AF68" s="554">
        <f t="shared" si="28"/>
        <v>0.19008982264371244</v>
      </c>
      <c r="AG68" s="554">
        <f t="shared" si="28"/>
        <v>0.21656894818555461</v>
      </c>
      <c r="AH68" s="554">
        <f t="shared" si="28"/>
        <v>0.22599367674894522</v>
      </c>
      <c r="AI68" s="554">
        <f t="shared" si="28"/>
        <v>0.22187330140423089</v>
      </c>
      <c r="AJ68" s="554">
        <f t="shared" si="28"/>
        <v>0.23218472646433819</v>
      </c>
      <c r="AK68" s="554">
        <f t="shared" si="28"/>
        <v>0.22781272276466513</v>
      </c>
      <c r="AL68" s="554">
        <f t="shared" si="28"/>
        <v>0.23764705801451136</v>
      </c>
      <c r="AM68" s="554">
        <f t="shared" si="28"/>
        <v>0.21107946040810055</v>
      </c>
      <c r="AN68" s="554">
        <f t="shared" si="28"/>
        <v>0.19923431288500471</v>
      </c>
      <c r="AO68" s="554">
        <f t="shared" si="28"/>
        <v>0.19677111825744298</v>
      </c>
      <c r="AP68" s="554">
        <f t="shared" si="28"/>
        <v>0.17130502309368234</v>
      </c>
      <c r="AQ68" s="554">
        <f t="shared" si="28"/>
        <v>0.15540163501467075</v>
      </c>
      <c r="AR68" s="554">
        <f t="shared" si="28"/>
        <v>0.12796854206088581</v>
      </c>
      <c r="AS68" s="554">
        <f t="shared" si="28"/>
        <v>8.1932108748421495E-2</v>
      </c>
      <c r="AT68" s="554">
        <f t="shared" si="26"/>
        <v>5.6791449284272488E-2</v>
      </c>
      <c r="AU68" s="554">
        <f t="shared" si="26"/>
        <v>6.8468537586594103E-2</v>
      </c>
      <c r="AV68" s="554">
        <f t="shared" si="27"/>
        <v>4.9760575600505508E-2</v>
      </c>
      <c r="AW68" s="554">
        <f t="shared" si="27"/>
        <v>2.9621154656710225E-2</v>
      </c>
      <c r="AX68" s="548"/>
      <c r="AY68" s="548"/>
      <c r="AZ68" s="548"/>
      <c r="BA68" s="548"/>
      <c r="BB68" s="548"/>
      <c r="BC68" s="548"/>
      <c r="BD68" s="548"/>
      <c r="BE68" s="548"/>
      <c r="BF68" s="548"/>
    </row>
    <row r="69" spans="1:58" s="35" customFormat="1" ht="15" customHeight="1">
      <c r="A69" s="1"/>
      <c r="B69" s="1"/>
      <c r="C69" s="1"/>
      <c r="D69" s="1"/>
      <c r="E69" s="1"/>
      <c r="F69" s="1"/>
      <c r="G69" s="1"/>
      <c r="H69" s="1"/>
      <c r="I69" s="1"/>
      <c r="J69" s="1"/>
      <c r="K69" s="1"/>
      <c r="L69" s="1"/>
      <c r="M69" s="1"/>
      <c r="N69" s="1"/>
      <c r="O69" s="1"/>
      <c r="P69" s="1"/>
      <c r="Q69" s="1"/>
      <c r="R69" s="1"/>
      <c r="S69" s="1"/>
      <c r="T69" s="1"/>
      <c r="U69" s="1"/>
      <c r="V69" s="1"/>
      <c r="W69" s="1"/>
      <c r="X69" s="1"/>
      <c r="Y69" s="1"/>
      <c r="Z69" s="932" t="s">
        <v>152</v>
      </c>
      <c r="AA69" s="553"/>
      <c r="AB69" s="554">
        <f t="shared" ref="AB69:AS69" si="29">AB58/$AA58-1</f>
        <v>-8.2055855787080967E-3</v>
      </c>
      <c r="AC69" s="554">
        <f t="shared" si="29"/>
        <v>1.7607955605438708E-2</v>
      </c>
      <c r="AD69" s="554">
        <f t="shared" si="29"/>
        <v>6.5837976622252992E-2</v>
      </c>
      <c r="AE69" s="554">
        <f t="shared" si="29"/>
        <v>3.4622302954657291E-2</v>
      </c>
      <c r="AF69" s="554">
        <f t="shared" si="29"/>
        <v>0.10806140330520053</v>
      </c>
      <c r="AG69" s="554">
        <f t="shared" si="29"/>
        <v>9.6263170608507753E-2</v>
      </c>
      <c r="AH69" s="554">
        <f t="shared" si="29"/>
        <v>6.9978043313354332E-2</v>
      </c>
      <c r="AI69" s="554">
        <f t="shared" si="29"/>
        <v>9.4180311097170399E-2</v>
      </c>
      <c r="AJ69" s="554">
        <f t="shared" si="29"/>
        <v>0.14569653013620854</v>
      </c>
      <c r="AK69" s="554">
        <f t="shared" si="29"/>
        <v>0.15414346646482069</v>
      </c>
      <c r="AL69" s="554">
        <f t="shared" si="29"/>
        <v>0.17521527647108592</v>
      </c>
      <c r="AM69" s="554">
        <f t="shared" si="29"/>
        <v>0.22458662852591171</v>
      </c>
      <c r="AN69" s="554">
        <f t="shared" si="29"/>
        <v>0.18932381309275548</v>
      </c>
      <c r="AO69" s="554">
        <f t="shared" si="29"/>
        <v>0.18589136631504966</v>
      </c>
      <c r="AP69" s="554">
        <f t="shared" si="29"/>
        <v>0.19536812974820883</v>
      </c>
      <c r="AQ69" s="554">
        <f t="shared" si="29"/>
        <v>0.16170676844574405</v>
      </c>
      <c r="AR69" s="554">
        <f t="shared" si="29"/>
        <v>9.9617789110461263E-2</v>
      </c>
      <c r="AS69" s="554">
        <f t="shared" si="29"/>
        <v>4.0510709261047495E-2</v>
      </c>
      <c r="AT69" s="554">
        <f t="shared" si="26"/>
        <v>-2.8786819171392475E-3</v>
      </c>
      <c r="AU69" s="554">
        <f t="shared" si="26"/>
        <v>1.1176970866467517E-2</v>
      </c>
      <c r="AV69" s="554">
        <f t="shared" si="27"/>
        <v>1.1892745894452217E-2</v>
      </c>
      <c r="AW69" s="554">
        <f t="shared" si="27"/>
        <v>-4.5551959105083473E-3</v>
      </c>
      <c r="AX69" s="548"/>
      <c r="AY69" s="548"/>
      <c r="AZ69" s="548"/>
      <c r="BA69" s="548"/>
      <c r="BB69" s="548"/>
      <c r="BC69" s="548"/>
      <c r="BD69" s="548"/>
      <c r="BE69" s="548"/>
      <c r="BF69" s="548"/>
    </row>
    <row r="70" spans="1:58" s="35" customFormat="1" ht="15" customHeight="1">
      <c r="A70" s="1"/>
      <c r="B70" s="1"/>
      <c r="C70" s="1"/>
      <c r="D70" s="1"/>
      <c r="E70" s="1"/>
      <c r="F70" s="1"/>
      <c r="G70" s="1"/>
      <c r="H70" s="1"/>
      <c r="I70" s="1"/>
      <c r="J70" s="1"/>
      <c r="K70" s="1"/>
      <c r="L70" s="1"/>
      <c r="M70" s="1"/>
      <c r="N70" s="1"/>
      <c r="O70" s="1"/>
      <c r="P70" s="1"/>
      <c r="Q70" s="1"/>
      <c r="R70" s="1"/>
      <c r="S70" s="1"/>
      <c r="T70" s="1"/>
      <c r="U70" s="1"/>
      <c r="V70" s="1"/>
      <c r="W70" s="1"/>
      <c r="X70" s="1"/>
      <c r="Y70" s="1"/>
      <c r="Z70" s="932" t="s">
        <v>142</v>
      </c>
      <c r="AA70" s="553"/>
      <c r="AB70" s="554">
        <f t="shared" ref="AB70:AS70" si="30">AB59/$AA59-1</f>
        <v>0.46546160720009389</v>
      </c>
      <c r="AC70" s="554">
        <f t="shared" si="30"/>
        <v>0.55501677185431419</v>
      </c>
      <c r="AD70" s="554">
        <f t="shared" si="30"/>
        <v>0.45302392480916498</v>
      </c>
      <c r="AE70" s="554">
        <f t="shared" si="30"/>
        <v>0.39663430035667524</v>
      </c>
      <c r="AF70" s="554">
        <f t="shared" si="30"/>
        <v>0.39044476737753842</v>
      </c>
      <c r="AG70" s="554">
        <f t="shared" si="30"/>
        <v>0.34799975094681157</v>
      </c>
      <c r="AH70" s="554">
        <f t="shared" si="30"/>
        <v>0.30992798957323187</v>
      </c>
      <c r="AI70" s="554">
        <f t="shared" si="30"/>
        <v>0.16672550982568279</v>
      </c>
      <c r="AJ70" s="554">
        <f t="shared" si="30"/>
        <v>3.9181705987521243E-2</v>
      </c>
      <c r="AK70" s="554">
        <f t="shared" si="30"/>
        <v>-1.6264114982435407E-2</v>
      </c>
      <c r="AL70" s="554">
        <f t="shared" si="30"/>
        <v>-0.11434533893878329</v>
      </c>
      <c r="AM70" s="554">
        <f t="shared" si="30"/>
        <v>-0.15527959200509289</v>
      </c>
      <c r="AN70" s="554">
        <f t="shared" si="30"/>
        <v>-5.8492132718961809E-2</v>
      </c>
      <c r="AO70" s="554">
        <f t="shared" si="30"/>
        <v>-4.4475021564251982E-2</v>
      </c>
      <c r="AP70" s="554">
        <f t="shared" si="30"/>
        <v>2.664895443300197E-2</v>
      </c>
      <c r="AQ70" s="554">
        <f t="shared" si="30"/>
        <v>-2.0043105526951877E-2</v>
      </c>
      <c r="AR70" s="554">
        <f t="shared" si="30"/>
        <v>2.4628986394032104E-2</v>
      </c>
      <c r="AS70" s="554">
        <f t="shared" si="30"/>
        <v>3.3442180257468035E-2</v>
      </c>
      <c r="AT70" s="554">
        <f t="shared" si="26"/>
        <v>-4.0286973033183293E-2</v>
      </c>
      <c r="AU70" s="554">
        <f t="shared" si="26"/>
        <v>-9.5162295520604734E-2</v>
      </c>
      <c r="AV70" s="554">
        <f t="shared" si="27"/>
        <v>-0.11193073647625185</v>
      </c>
      <c r="AW70" s="554">
        <f t="shared" si="27"/>
        <v>-0.13428801810497448</v>
      </c>
      <c r="AX70" s="548"/>
      <c r="AY70" s="548"/>
      <c r="AZ70" s="548"/>
      <c r="BA70" s="548"/>
      <c r="BB70" s="548"/>
      <c r="BC70" s="548"/>
      <c r="BD70" s="548"/>
      <c r="BE70" s="548"/>
      <c r="BF70" s="548"/>
    </row>
    <row r="71" spans="1:58" s="35" customFormat="1" ht="15" customHeight="1">
      <c r="A71" s="1"/>
      <c r="B71" s="1"/>
      <c r="C71" s="1"/>
      <c r="D71" s="1"/>
      <c r="E71" s="1"/>
      <c r="F71" s="1"/>
      <c r="G71" s="1"/>
      <c r="H71" s="1"/>
      <c r="I71" s="1"/>
      <c r="J71" s="1"/>
      <c r="K71" s="1"/>
      <c r="L71" s="1"/>
      <c r="M71" s="1"/>
      <c r="N71" s="1"/>
      <c r="O71" s="1"/>
      <c r="P71" s="1"/>
      <c r="Q71" s="1"/>
      <c r="R71" s="1"/>
      <c r="S71" s="1"/>
      <c r="T71" s="1"/>
      <c r="U71" s="1"/>
      <c r="V71" s="1"/>
      <c r="W71" s="1"/>
      <c r="X71" s="1"/>
      <c r="Y71" s="1"/>
      <c r="Z71" s="932" t="s">
        <v>143</v>
      </c>
      <c r="AA71" s="553"/>
      <c r="AB71" s="554">
        <f t="shared" ref="AB71:AS71" si="31">AB60/$AA60-1</f>
        <v>1.8477191580178243E-2</v>
      </c>
      <c r="AC71" s="554">
        <f t="shared" si="31"/>
        <v>1.8663757382350044E-2</v>
      </c>
      <c r="AD71" s="554">
        <f t="shared" si="31"/>
        <v>1.0543542870884437E-3</v>
      </c>
      <c r="AE71" s="554">
        <f t="shared" si="31"/>
        <v>2.1804588752404319E-2</v>
      </c>
      <c r="AF71" s="554">
        <f t="shared" si="31"/>
        <v>2.4337444733075975E-2</v>
      </c>
      <c r="AG71" s="554">
        <f t="shared" si="31"/>
        <v>3.0002031276226582E-2</v>
      </c>
      <c r="AH71" s="554">
        <f t="shared" si="31"/>
        <v>-1.4931572972317286E-2</v>
      </c>
      <c r="AI71" s="554">
        <f t="shared" si="31"/>
        <v>-0.10953739235808624</v>
      </c>
      <c r="AJ71" s="554">
        <f t="shared" si="31"/>
        <v>-0.10948724635362161</v>
      </c>
      <c r="AK71" s="554">
        <f t="shared" si="31"/>
        <v>-0.10001813153512551</v>
      </c>
      <c r="AL71" s="554">
        <f t="shared" si="31"/>
        <v>-0.1205599120510833</v>
      </c>
      <c r="AM71" s="554">
        <f t="shared" si="31"/>
        <v>-0.16759116200457114</v>
      </c>
      <c r="AN71" s="554">
        <f t="shared" si="31"/>
        <v>-0.18146554807202053</v>
      </c>
      <c r="AO71" s="554">
        <f t="shared" si="31"/>
        <v>-0.18435068161040813</v>
      </c>
      <c r="AP71" s="554">
        <f t="shared" si="31"/>
        <v>-0.16656232832668438</v>
      </c>
      <c r="AQ71" s="554">
        <f t="shared" si="31"/>
        <v>-0.16535115108913245</v>
      </c>
      <c r="AR71" s="554">
        <f t="shared" si="31"/>
        <v>-0.17808438058473197</v>
      </c>
      <c r="AS71" s="554">
        <f t="shared" si="31"/>
        <v>-0.23820253922536561</v>
      </c>
      <c r="AT71" s="554">
        <f t="shared" si="26"/>
        <v>-0.32878686091884535</v>
      </c>
      <c r="AU71" s="554">
        <f t="shared" si="26"/>
        <v>-0.31401201788649702</v>
      </c>
      <c r="AV71" s="554">
        <f t="shared" si="27"/>
        <v>-0.31220253487981287</v>
      </c>
      <c r="AW71" s="554">
        <f t="shared" si="27"/>
        <v>-0.30696646882948708</v>
      </c>
      <c r="AX71" s="548"/>
      <c r="AY71" s="548"/>
      <c r="AZ71" s="548"/>
      <c r="BA71" s="548"/>
      <c r="BB71" s="548"/>
      <c r="BC71" s="548"/>
      <c r="BD71" s="548"/>
      <c r="BE71" s="548"/>
      <c r="BF71" s="548"/>
    </row>
    <row r="72" spans="1:58" s="35" customFormat="1" ht="15" customHeight="1" thickBot="1">
      <c r="A72" s="1"/>
      <c r="B72" s="1"/>
      <c r="C72" s="1"/>
      <c r="D72" s="1"/>
      <c r="E72" s="1"/>
      <c r="F72" s="1"/>
      <c r="G72" s="1"/>
      <c r="H72" s="1"/>
      <c r="I72" s="1"/>
      <c r="J72" s="1"/>
      <c r="K72" s="1"/>
      <c r="L72" s="1"/>
      <c r="M72" s="1"/>
      <c r="N72" s="1"/>
      <c r="O72" s="1"/>
      <c r="P72" s="1"/>
      <c r="Q72" s="1"/>
      <c r="R72" s="1"/>
      <c r="S72" s="1"/>
      <c r="T72" s="1"/>
      <c r="U72" s="1"/>
      <c r="V72" s="1"/>
      <c r="W72" s="1"/>
      <c r="X72" s="1"/>
      <c r="Y72" s="1"/>
      <c r="Z72" s="933" t="s">
        <v>144</v>
      </c>
      <c r="AA72" s="555"/>
      <c r="AB72" s="556">
        <f t="shared" ref="AB72:AS73" si="32">AB61/$AA61-1</f>
        <v>1.4488926998037499E-3</v>
      </c>
      <c r="AC72" s="556">
        <f t="shared" si="32"/>
        <v>8.1634566521463503E-2</v>
      </c>
      <c r="AD72" s="556">
        <f t="shared" si="32"/>
        <v>6.2338276907763168E-2</v>
      </c>
      <c r="AE72" s="556">
        <f t="shared" si="32"/>
        <v>0.25475695732946524</v>
      </c>
      <c r="AF72" s="556">
        <f t="shared" si="32"/>
        <v>0.27523329123582463</v>
      </c>
      <c r="AG72" s="556">
        <f t="shared" si="32"/>
        <v>0.30735271546798404</v>
      </c>
      <c r="AH72" s="556">
        <f t="shared" si="32"/>
        <v>0.35334876673296267</v>
      </c>
      <c r="AI72" s="556">
        <f t="shared" si="32"/>
        <v>0.35126352598794486</v>
      </c>
      <c r="AJ72" s="556">
        <f t="shared" si="32"/>
        <v>0.33658279931994173</v>
      </c>
      <c r="AK72" s="556">
        <f t="shared" si="32"/>
        <v>0.34923291619403263</v>
      </c>
      <c r="AL72" s="556">
        <f t="shared" si="32"/>
        <v>0.25298623244306362</v>
      </c>
      <c r="AM72" s="556">
        <f t="shared" si="32"/>
        <v>0.2059650034464402</v>
      </c>
      <c r="AN72" s="556">
        <f t="shared" si="32"/>
        <v>0.20099290500387945</v>
      </c>
      <c r="AO72" s="556">
        <f t="shared" si="32"/>
        <v>0.1587686392286356</v>
      </c>
      <c r="AP72" s="556">
        <f t="shared" si="32"/>
        <v>0.11765655834869193</v>
      </c>
      <c r="AQ72" s="556">
        <f t="shared" si="32"/>
        <v>5.317004573961448E-2</v>
      </c>
      <c r="AR72" s="556">
        <f t="shared" si="32"/>
        <v>4.4100385829243027E-2</v>
      </c>
      <c r="AS72" s="556">
        <f t="shared" si="32"/>
        <v>0.16737405834606345</v>
      </c>
      <c r="AT72" s="556">
        <f t="shared" si="26"/>
        <v>-4.0854946758205557E-2</v>
      </c>
      <c r="AU72" s="556">
        <f t="shared" si="26"/>
        <v>9.9632395515181216E-4</v>
      </c>
      <c r="AV72" s="556">
        <f t="shared" si="27"/>
        <v>-3.7494222146214784E-2</v>
      </c>
      <c r="AW72" s="556">
        <f t="shared" si="27"/>
        <v>-3.4767497877667086E-2</v>
      </c>
      <c r="AX72" s="550"/>
      <c r="AY72" s="550"/>
      <c r="AZ72" s="550"/>
      <c r="BA72" s="550"/>
      <c r="BB72" s="550"/>
      <c r="BC72" s="550"/>
      <c r="BD72" s="550"/>
      <c r="BE72" s="550"/>
      <c r="BF72" s="550"/>
    </row>
    <row r="73" spans="1:58" s="35" customFormat="1" ht="15" customHeight="1" thickTop="1">
      <c r="A73" s="1"/>
      <c r="B73" s="1"/>
      <c r="C73" s="1"/>
      <c r="D73" s="1"/>
      <c r="E73" s="1"/>
      <c r="F73" s="1"/>
      <c r="G73" s="1"/>
      <c r="H73" s="1"/>
      <c r="I73" s="1"/>
      <c r="J73" s="1"/>
      <c r="K73" s="1"/>
      <c r="L73" s="1"/>
      <c r="M73" s="1"/>
      <c r="N73" s="1"/>
      <c r="O73" s="1"/>
      <c r="P73" s="1"/>
      <c r="Q73" s="1"/>
      <c r="R73" s="1"/>
      <c r="S73" s="1"/>
      <c r="T73" s="1"/>
      <c r="U73" s="1"/>
      <c r="V73" s="1"/>
      <c r="W73" s="1"/>
      <c r="X73" s="1"/>
      <c r="Y73" s="1"/>
      <c r="Z73" s="917" t="s">
        <v>139</v>
      </c>
      <c r="AA73" s="557"/>
      <c r="AB73" s="559">
        <f t="shared" ref="AB73:AP73" si="33">AB62/$AA62-1</f>
        <v>7.8287915797066177E-3</v>
      </c>
      <c r="AC73" s="559">
        <f t="shared" si="33"/>
        <v>1.5253791956262974E-2</v>
      </c>
      <c r="AD73" s="559">
        <f t="shared" si="33"/>
        <v>8.5348270106115898E-3</v>
      </c>
      <c r="AE73" s="559">
        <f t="shared" si="33"/>
        <v>6.0924029039786776E-2</v>
      </c>
      <c r="AF73" s="559">
        <f t="shared" si="33"/>
        <v>7.2339725718575387E-2</v>
      </c>
      <c r="AG73" s="559">
        <f t="shared" si="33"/>
        <v>8.3639422252646867E-2</v>
      </c>
      <c r="AH73" s="559">
        <f t="shared" si="33"/>
        <v>7.9166424706673455E-2</v>
      </c>
      <c r="AI73" s="559">
        <f t="shared" si="33"/>
        <v>4.7963021627472235E-2</v>
      </c>
      <c r="AJ73" s="559">
        <f t="shared" si="33"/>
        <v>7.8570296697895392E-2</v>
      </c>
      <c r="AK73" s="559">
        <f t="shared" si="33"/>
        <v>9.6678062247744778E-2</v>
      </c>
      <c r="AL73" s="559">
        <f t="shared" si="33"/>
        <v>8.3410424507280645E-2</v>
      </c>
      <c r="AM73" s="559">
        <f t="shared" si="33"/>
        <v>0.11590087702643337</v>
      </c>
      <c r="AN73" s="559">
        <f t="shared" si="33"/>
        <v>0.12037746433584839</v>
      </c>
      <c r="AO73" s="559">
        <f t="shared" si="33"/>
        <v>0.11983295649068593</v>
      </c>
      <c r="AP73" s="559">
        <f t="shared" si="33"/>
        <v>0.12355275432454871</v>
      </c>
      <c r="AQ73" s="559">
        <f t="shared" si="32"/>
        <v>0.10676449734845117</v>
      </c>
      <c r="AR73" s="559">
        <f t="shared" si="32"/>
        <v>0.1358441744629113</v>
      </c>
      <c r="AS73" s="559">
        <f t="shared" si="32"/>
        <v>6.3703047747549757E-2</v>
      </c>
      <c r="AT73" s="559">
        <f t="shared" si="26"/>
        <v>2.8497190561371788E-4</v>
      </c>
      <c r="AU73" s="559">
        <f t="shared" si="26"/>
        <v>4.37541557926997E-2</v>
      </c>
      <c r="AV73" s="559">
        <f t="shared" si="27"/>
        <v>8.7188573722815077E-2</v>
      </c>
      <c r="AW73" s="559">
        <f t="shared" si="27"/>
        <v>0.11784113129277185</v>
      </c>
      <c r="AX73" s="560"/>
      <c r="AY73" s="560"/>
      <c r="AZ73" s="560"/>
      <c r="BA73" s="560"/>
      <c r="BB73" s="560"/>
      <c r="BC73" s="560"/>
      <c r="BD73" s="560"/>
      <c r="BE73" s="560"/>
      <c r="BF73" s="560"/>
    </row>
    <row r="75" spans="1:58">
      <c r="Z75" s="1" t="s">
        <v>435</v>
      </c>
    </row>
    <row r="76" spans="1:58">
      <c r="Z76" s="790" t="s">
        <v>105</v>
      </c>
      <c r="AA76" s="14">
        <v>1990</v>
      </c>
      <c r="AB76" s="14">
        <f t="shared" ref="AB76:BE76" si="34">AA76+1</f>
        <v>1991</v>
      </c>
      <c r="AC76" s="14">
        <f t="shared" si="34"/>
        <v>1992</v>
      </c>
      <c r="AD76" s="14">
        <f t="shared" si="34"/>
        <v>1993</v>
      </c>
      <c r="AE76" s="14">
        <f t="shared" si="34"/>
        <v>1994</v>
      </c>
      <c r="AF76" s="14">
        <f t="shared" si="34"/>
        <v>1995</v>
      </c>
      <c r="AG76" s="14">
        <f t="shared" si="34"/>
        <v>1996</v>
      </c>
      <c r="AH76" s="14">
        <f t="shared" si="34"/>
        <v>1997</v>
      </c>
      <c r="AI76" s="14">
        <f t="shared" si="34"/>
        <v>1998</v>
      </c>
      <c r="AJ76" s="14">
        <f t="shared" si="34"/>
        <v>1999</v>
      </c>
      <c r="AK76" s="14">
        <f t="shared" si="34"/>
        <v>2000</v>
      </c>
      <c r="AL76" s="14">
        <f t="shared" si="34"/>
        <v>2001</v>
      </c>
      <c r="AM76" s="14">
        <f t="shared" si="34"/>
        <v>2002</v>
      </c>
      <c r="AN76" s="14">
        <f t="shared" si="34"/>
        <v>2003</v>
      </c>
      <c r="AO76" s="14">
        <f t="shared" si="34"/>
        <v>2004</v>
      </c>
      <c r="AP76" s="14">
        <f t="shared" si="34"/>
        <v>2005</v>
      </c>
      <c r="AQ76" s="14">
        <f t="shared" si="34"/>
        <v>2006</v>
      </c>
      <c r="AR76" s="14">
        <f t="shared" si="34"/>
        <v>2007</v>
      </c>
      <c r="AS76" s="14">
        <f t="shared" si="34"/>
        <v>2008</v>
      </c>
      <c r="AT76" s="14">
        <f t="shared" si="34"/>
        <v>2009</v>
      </c>
      <c r="AU76" s="14">
        <f t="shared" si="34"/>
        <v>2010</v>
      </c>
      <c r="AV76" s="14">
        <f t="shared" si="34"/>
        <v>2011</v>
      </c>
      <c r="AW76" s="14">
        <f t="shared" si="34"/>
        <v>2012</v>
      </c>
      <c r="AX76" s="14">
        <f t="shared" si="34"/>
        <v>2013</v>
      </c>
      <c r="AY76" s="14">
        <f t="shared" si="34"/>
        <v>2014</v>
      </c>
      <c r="AZ76" s="14">
        <f t="shared" si="34"/>
        <v>2015</v>
      </c>
      <c r="BA76" s="14">
        <f t="shared" si="34"/>
        <v>2016</v>
      </c>
      <c r="BB76" s="14">
        <f t="shared" si="34"/>
        <v>2017</v>
      </c>
      <c r="BC76" s="14">
        <f t="shared" si="34"/>
        <v>2018</v>
      </c>
      <c r="BD76" s="14">
        <f t="shared" si="34"/>
        <v>2019</v>
      </c>
      <c r="BE76" s="14">
        <f t="shared" si="34"/>
        <v>2020</v>
      </c>
      <c r="BF76" s="14" t="s">
        <v>205</v>
      </c>
    </row>
    <row r="77" spans="1:58" s="35" customFormat="1" ht="15" customHeight="1">
      <c r="A77" s="1"/>
      <c r="B77" s="1"/>
      <c r="C77" s="1"/>
      <c r="D77" s="1"/>
      <c r="E77" s="1"/>
      <c r="F77" s="1"/>
      <c r="G77" s="1"/>
      <c r="H77" s="1"/>
      <c r="I77" s="1"/>
      <c r="J77" s="1"/>
      <c r="K77" s="1"/>
      <c r="L77" s="1"/>
      <c r="M77" s="1"/>
      <c r="N77" s="1"/>
      <c r="O77" s="1"/>
      <c r="P77" s="1"/>
      <c r="Q77" s="1"/>
      <c r="R77" s="1"/>
      <c r="S77" s="1"/>
      <c r="T77" s="1"/>
      <c r="U77" s="1"/>
      <c r="V77" s="1"/>
      <c r="W77" s="1"/>
      <c r="X77" s="1"/>
      <c r="Y77" s="1"/>
      <c r="Z77" s="932" t="s">
        <v>140</v>
      </c>
      <c r="AA77" s="553"/>
      <c r="AB77" s="554">
        <f>AB55/AA55-1</f>
        <v>8.4298114444552041E-3</v>
      </c>
      <c r="AC77" s="554">
        <f t="shared" ref="AC77:AR77" si="35">AC55/AB55-1</f>
        <v>2.0584467162008568E-2</v>
      </c>
      <c r="AD77" s="554">
        <f t="shared" si="35"/>
        <v>-5.4292985766272506E-2</v>
      </c>
      <c r="AE77" s="554">
        <f t="shared" si="35"/>
        <v>0.12915310884181341</v>
      </c>
      <c r="AF77" s="554">
        <f t="shared" si="35"/>
        <v>-3.2021967999988132E-2</v>
      </c>
      <c r="AG77" s="554">
        <f t="shared" si="35"/>
        <v>5.407656710163522E-4</v>
      </c>
      <c r="AH77" s="554">
        <f t="shared" si="35"/>
        <v>-8.9255605829545726E-3</v>
      </c>
      <c r="AI77" s="554">
        <f t="shared" si="35"/>
        <v>-2.8208733726240554E-2</v>
      </c>
      <c r="AJ77" s="554">
        <f t="shared" si="35"/>
        <v>5.2285638022195657E-2</v>
      </c>
      <c r="AK77" s="554">
        <f t="shared" si="35"/>
        <v>2.2267454356996952E-2</v>
      </c>
      <c r="AL77" s="554">
        <f t="shared" si="35"/>
        <v>-2.1936406440762779E-2</v>
      </c>
      <c r="AM77" s="554">
        <f t="shared" si="35"/>
        <v>9.047636494189315E-2</v>
      </c>
      <c r="AN77" s="554">
        <f t="shared" si="35"/>
        <v>3.6698519452593725E-2</v>
      </c>
      <c r="AO77" s="554">
        <f t="shared" si="35"/>
        <v>-1.1098223988859957E-2</v>
      </c>
      <c r="AP77" s="554">
        <f t="shared" si="35"/>
        <v>3.8513542492172981E-2</v>
      </c>
      <c r="AQ77" s="554">
        <f t="shared" si="35"/>
        <v>-2.8765812186430484E-2</v>
      </c>
      <c r="AR77" s="554">
        <f t="shared" si="35"/>
        <v>0.13425197972444103</v>
      </c>
      <c r="AS77" s="554">
        <f t="shared" ref="AS77:AW84" si="36">AS55/AR55-1</f>
        <v>-5.9050705239968582E-2</v>
      </c>
      <c r="AT77" s="554">
        <f t="shared" si="36"/>
        <v>-8.4096709493339028E-2</v>
      </c>
      <c r="AU77" s="554">
        <f t="shared" si="36"/>
        <v>5.1566849488136279E-2</v>
      </c>
      <c r="AV77" s="554">
        <f t="shared" si="36"/>
        <v>0.15186940301447116</v>
      </c>
      <c r="AW77" s="554">
        <f t="shared" si="36"/>
        <v>9.2791863957224274E-2</v>
      </c>
      <c r="AX77" s="548"/>
      <c r="AY77" s="548"/>
      <c r="AZ77" s="548"/>
      <c r="BA77" s="548"/>
      <c r="BB77" s="548"/>
      <c r="BC77" s="548"/>
      <c r="BD77" s="548"/>
      <c r="BE77" s="548"/>
      <c r="BF77" s="548"/>
    </row>
    <row r="78" spans="1:58" s="35" customFormat="1" ht="15" customHeight="1">
      <c r="A78" s="1"/>
      <c r="B78" s="1"/>
      <c r="C78" s="1"/>
      <c r="D78" s="1"/>
      <c r="E78" s="1"/>
      <c r="F78" s="1"/>
      <c r="G78" s="1"/>
      <c r="H78" s="1"/>
      <c r="I78" s="1"/>
      <c r="J78" s="1"/>
      <c r="K78" s="1"/>
      <c r="L78" s="1"/>
      <c r="M78" s="1"/>
      <c r="N78" s="1"/>
      <c r="O78" s="1"/>
      <c r="P78" s="1"/>
      <c r="Q78" s="1"/>
      <c r="R78" s="1"/>
      <c r="S78" s="1"/>
      <c r="T78" s="1"/>
      <c r="U78" s="1"/>
      <c r="V78" s="1"/>
      <c r="W78" s="1"/>
      <c r="X78" s="1"/>
      <c r="Y78" s="1"/>
      <c r="Z78" s="932" t="s">
        <v>151</v>
      </c>
      <c r="AA78" s="553"/>
      <c r="AB78" s="554">
        <f t="shared" ref="AB78:AR78" si="37">AB56/AA56-1</f>
        <v>-1.3542904634211483E-2</v>
      </c>
      <c r="AC78" s="554">
        <f t="shared" si="37"/>
        <v>-2.1507993630162758E-2</v>
      </c>
      <c r="AD78" s="554">
        <f t="shared" si="37"/>
        <v>-2.5261770921057858E-3</v>
      </c>
      <c r="AE78" s="554">
        <f t="shared" si="37"/>
        <v>2.3436991149450304E-2</v>
      </c>
      <c r="AF78" s="554">
        <f t="shared" si="37"/>
        <v>1.2739807574841278E-2</v>
      </c>
      <c r="AG78" s="554">
        <f t="shared" si="37"/>
        <v>2.2325152913999613E-2</v>
      </c>
      <c r="AH78" s="554">
        <f t="shared" si="37"/>
        <v>6.1539548588689374E-3</v>
      </c>
      <c r="AI78" s="554">
        <f t="shared" si="37"/>
        <v>-6.1142340860432243E-2</v>
      </c>
      <c r="AJ78" s="554">
        <f t="shared" si="37"/>
        <v>2.0220908205379917E-2</v>
      </c>
      <c r="AK78" s="554">
        <f t="shared" si="37"/>
        <v>3.2056617673040355E-2</v>
      </c>
      <c r="AL78" s="554">
        <f t="shared" si="37"/>
        <v>-2.7327676295437753E-2</v>
      </c>
      <c r="AM78" s="554">
        <f t="shared" si="37"/>
        <v>1.7703314552299565E-2</v>
      </c>
      <c r="AN78" s="554">
        <f t="shared" si="37"/>
        <v>5.471487377139983E-4</v>
      </c>
      <c r="AO78" s="554">
        <f t="shared" si="37"/>
        <v>1.4901714214866191E-2</v>
      </c>
      <c r="AP78" s="554">
        <f t="shared" si="37"/>
        <v>-1.9815737639546027E-2</v>
      </c>
      <c r="AQ78" s="554">
        <f t="shared" si="37"/>
        <v>5.6167425996533904E-3</v>
      </c>
      <c r="AR78" s="554">
        <f t="shared" si="37"/>
        <v>-8.1840771211681984E-3</v>
      </c>
      <c r="AS78" s="554">
        <f t="shared" si="36"/>
        <v>-9.3551349095008507E-2</v>
      </c>
      <c r="AT78" s="554">
        <f t="shared" si="36"/>
        <v>-4.9244801782542869E-2</v>
      </c>
      <c r="AU78" s="554">
        <f t="shared" si="36"/>
        <v>7.3846476031669717E-2</v>
      </c>
      <c r="AV78" s="554">
        <f t="shared" si="36"/>
        <v>-2.268982508069739E-2</v>
      </c>
      <c r="AW78" s="554">
        <f t="shared" si="36"/>
        <v>-5.3388267600441575E-3</v>
      </c>
      <c r="AX78" s="548"/>
      <c r="AY78" s="548"/>
      <c r="AZ78" s="548"/>
      <c r="BA78" s="548"/>
      <c r="BB78" s="548"/>
      <c r="BC78" s="548"/>
      <c r="BD78" s="548"/>
      <c r="BE78" s="548"/>
      <c r="BF78" s="548"/>
    </row>
    <row r="79" spans="1:58" s="35" customFormat="1" ht="15" customHeight="1">
      <c r="A79" s="1"/>
      <c r="B79" s="1"/>
      <c r="C79" s="1"/>
      <c r="D79" s="1"/>
      <c r="E79" s="1"/>
      <c r="F79" s="1"/>
      <c r="G79" s="1"/>
      <c r="H79" s="1"/>
      <c r="I79" s="1"/>
      <c r="J79" s="1"/>
      <c r="K79" s="1"/>
      <c r="L79" s="1"/>
      <c r="M79" s="1"/>
      <c r="N79" s="1"/>
      <c r="O79" s="1"/>
      <c r="P79" s="1"/>
      <c r="Q79" s="1"/>
      <c r="R79" s="1"/>
      <c r="S79" s="1"/>
      <c r="T79" s="1"/>
      <c r="U79" s="1"/>
      <c r="V79" s="1"/>
      <c r="W79" s="1"/>
      <c r="X79" s="1"/>
      <c r="Y79" s="1"/>
      <c r="Z79" s="932" t="s">
        <v>141</v>
      </c>
      <c r="AA79" s="553"/>
      <c r="AB79" s="554">
        <f t="shared" ref="AB79:AR79" si="38">AB57/AA57-1</f>
        <v>5.4076152383034648E-2</v>
      </c>
      <c r="AC79" s="554">
        <f t="shared" si="38"/>
        <v>1.9748912804981256E-2</v>
      </c>
      <c r="AD79" s="554">
        <f t="shared" si="38"/>
        <v>2.1462855170585771E-2</v>
      </c>
      <c r="AE79" s="554">
        <f t="shared" si="38"/>
        <v>5.1587105812949785E-2</v>
      </c>
      <c r="AF79" s="554">
        <f t="shared" si="38"/>
        <v>3.0734165292340743E-2</v>
      </c>
      <c r="AG79" s="554">
        <f t="shared" si="38"/>
        <v>2.2249686568212468E-2</v>
      </c>
      <c r="AH79" s="554">
        <f t="shared" si="38"/>
        <v>7.7469744542197905E-3</v>
      </c>
      <c r="AI79" s="554">
        <f t="shared" si="38"/>
        <v>-3.3608455107538848E-3</v>
      </c>
      <c r="AJ79" s="554">
        <f t="shared" si="38"/>
        <v>8.4390296835661349E-3</v>
      </c>
      <c r="AK79" s="554">
        <f t="shared" si="38"/>
        <v>-3.5481722876229416E-3</v>
      </c>
      <c r="AL79" s="554">
        <f t="shared" si="38"/>
        <v>8.0096378442000571E-3</v>
      </c>
      <c r="AM79" s="554">
        <f t="shared" si="38"/>
        <v>-2.1466214810086148E-2</v>
      </c>
      <c r="AN79" s="554">
        <f t="shared" si="38"/>
        <v>-9.7806526411606809E-3</v>
      </c>
      <c r="AO79" s="554">
        <f t="shared" si="38"/>
        <v>-2.0539727733741575E-3</v>
      </c>
      <c r="AP79" s="554">
        <f t="shared" si="38"/>
        <v>-2.1279002121007529E-2</v>
      </c>
      <c r="AQ79" s="554">
        <f t="shared" si="38"/>
        <v>-1.3577494986751648E-2</v>
      </c>
      <c r="AR79" s="554">
        <f t="shared" si="38"/>
        <v>-2.3743339218519011E-2</v>
      </c>
      <c r="AS79" s="554">
        <f t="shared" si="36"/>
        <v>-4.0813579098892494E-2</v>
      </c>
      <c r="AT79" s="554">
        <f t="shared" si="36"/>
        <v>-2.323681796747068E-2</v>
      </c>
      <c r="AU79" s="554">
        <f t="shared" si="36"/>
        <v>1.1049567358091261E-2</v>
      </c>
      <c r="AV79" s="554">
        <f t="shared" si="36"/>
        <v>-1.75091369824939E-2</v>
      </c>
      <c r="AW79" s="554">
        <f t="shared" si="36"/>
        <v>-1.9184775473468973E-2</v>
      </c>
      <c r="AX79" s="548"/>
      <c r="AY79" s="548"/>
      <c r="AZ79" s="548"/>
      <c r="BA79" s="548"/>
      <c r="BB79" s="548"/>
      <c r="BC79" s="548"/>
      <c r="BD79" s="548"/>
      <c r="BE79" s="548"/>
      <c r="BF79" s="548"/>
    </row>
    <row r="80" spans="1:58" s="35" customFormat="1" ht="15" customHeight="1">
      <c r="A80" s="1"/>
      <c r="B80" s="1"/>
      <c r="C80" s="1"/>
      <c r="D80" s="1"/>
      <c r="E80" s="1"/>
      <c r="F80" s="1"/>
      <c r="G80" s="1"/>
      <c r="H80" s="1"/>
      <c r="I80" s="1"/>
      <c r="J80" s="1"/>
      <c r="K80" s="1"/>
      <c r="L80" s="1"/>
      <c r="M80" s="1"/>
      <c r="N80" s="1"/>
      <c r="O80" s="1"/>
      <c r="P80" s="1"/>
      <c r="Q80" s="1"/>
      <c r="R80" s="1"/>
      <c r="S80" s="1"/>
      <c r="T80" s="1"/>
      <c r="U80" s="1"/>
      <c r="V80" s="1"/>
      <c r="W80" s="1"/>
      <c r="X80" s="1"/>
      <c r="Y80" s="1"/>
      <c r="Z80" s="932" t="s">
        <v>152</v>
      </c>
      <c r="AA80" s="553"/>
      <c r="AB80" s="554">
        <f t="shared" ref="AB80:AR80" si="39">AB58/AA58-1</f>
        <v>-8.2055855787080967E-3</v>
      </c>
      <c r="AC80" s="554">
        <f t="shared" si="39"/>
        <v>2.6027108853208247E-2</v>
      </c>
      <c r="AD80" s="554">
        <f t="shared" si="39"/>
        <v>4.7395483448357201E-2</v>
      </c>
      <c r="AE80" s="554">
        <f t="shared" si="39"/>
        <v>-2.9287447390945132E-2</v>
      </c>
      <c r="AF80" s="554">
        <f t="shared" si="39"/>
        <v>7.0981555434110666E-2</v>
      </c>
      <c r="AG80" s="554">
        <f t="shared" si="39"/>
        <v>-1.0647634383347593E-2</v>
      </c>
      <c r="AH80" s="554">
        <f t="shared" si="39"/>
        <v>-2.3977023035958833E-2</v>
      </c>
      <c r="AI80" s="554">
        <f t="shared" si="39"/>
        <v>2.2619406010304655E-2</v>
      </c>
      <c r="AJ80" s="554">
        <f t="shared" si="39"/>
        <v>4.7082019770015027E-2</v>
      </c>
      <c r="AK80" s="554">
        <f t="shared" si="39"/>
        <v>7.3727519516952889E-3</v>
      </c>
      <c r="AL80" s="554">
        <f t="shared" si="39"/>
        <v>1.8257530903682984E-2</v>
      </c>
      <c r="AM80" s="554">
        <f t="shared" si="39"/>
        <v>4.2010475053623431E-2</v>
      </c>
      <c r="AN80" s="554">
        <f t="shared" si="39"/>
        <v>-2.8795688775079653E-2</v>
      </c>
      <c r="AO80" s="554">
        <f t="shared" si="39"/>
        <v>-2.8860489800334177E-3</v>
      </c>
      <c r="AP80" s="554">
        <f t="shared" si="39"/>
        <v>7.9912576331562235E-3</v>
      </c>
      <c r="AQ80" s="554">
        <f t="shared" si="39"/>
        <v>-2.8159828311262736E-2</v>
      </c>
      <c r="AR80" s="554">
        <f t="shared" si="39"/>
        <v>-5.3446343794959716E-2</v>
      </c>
      <c r="AS80" s="554">
        <f t="shared" si="36"/>
        <v>-5.3752385996982177E-2</v>
      </c>
      <c r="AT80" s="554">
        <f t="shared" si="36"/>
        <v>-4.1700090918815325E-2</v>
      </c>
      <c r="AU80" s="554">
        <f t="shared" si="36"/>
        <v>1.4096231349893351E-2</v>
      </c>
      <c r="AV80" s="554">
        <f t="shared" si="36"/>
        <v>7.0786326093985608E-4</v>
      </c>
      <c r="AW80" s="554">
        <f t="shared" si="36"/>
        <v>-1.6254629625219397E-2</v>
      </c>
      <c r="AX80" s="548"/>
      <c r="AY80" s="548"/>
      <c r="AZ80" s="548"/>
      <c r="BA80" s="548"/>
      <c r="BB80" s="548"/>
      <c r="BC80" s="548"/>
      <c r="BD80" s="548"/>
      <c r="BE80" s="548"/>
      <c r="BF80" s="548"/>
    </row>
    <row r="81" spans="1:58" s="35" customFormat="1" ht="15" customHeight="1">
      <c r="A81" s="1"/>
      <c r="B81" s="1"/>
      <c r="C81" s="1"/>
      <c r="D81" s="1"/>
      <c r="E81" s="1"/>
      <c r="F81" s="1"/>
      <c r="G81" s="1"/>
      <c r="H81" s="1"/>
      <c r="I81" s="1"/>
      <c r="J81" s="1"/>
      <c r="K81" s="1"/>
      <c r="L81" s="1"/>
      <c r="M81" s="1"/>
      <c r="N81" s="1"/>
      <c r="O81" s="1"/>
      <c r="P81" s="1"/>
      <c r="Q81" s="1"/>
      <c r="R81" s="1"/>
      <c r="S81" s="1"/>
      <c r="T81" s="1"/>
      <c r="U81" s="1"/>
      <c r="V81" s="1"/>
      <c r="W81" s="1"/>
      <c r="X81" s="1"/>
      <c r="Y81" s="1"/>
      <c r="Z81" s="932" t="s">
        <v>142</v>
      </c>
      <c r="AA81" s="553"/>
      <c r="AB81" s="554">
        <f t="shared" ref="AB81:AR81" si="40">AB59/AA59-1</f>
        <v>0.46546160720009389</v>
      </c>
      <c r="AC81" s="554">
        <f t="shared" si="40"/>
        <v>6.1110549886956189E-2</v>
      </c>
      <c r="AD81" s="554">
        <f t="shared" si="40"/>
        <v>-6.5589547901483747E-2</v>
      </c>
      <c r="AE81" s="554">
        <f t="shared" si="40"/>
        <v>-3.8808462468982174E-2</v>
      </c>
      <c r="AF81" s="554">
        <f t="shared" si="40"/>
        <v>-4.4317492256606972E-3</v>
      </c>
      <c r="AG81" s="554">
        <f t="shared" si="40"/>
        <v>-3.0526215371201482E-2</v>
      </c>
      <c r="AH81" s="554">
        <f t="shared" si="40"/>
        <v>-2.8243151637705299E-2</v>
      </c>
      <c r="AI81" s="554">
        <f t="shared" si="40"/>
        <v>-0.10932087938223511</v>
      </c>
      <c r="AJ81" s="554">
        <f t="shared" si="40"/>
        <v>-0.10931774677423278</v>
      </c>
      <c r="AK81" s="554">
        <f t="shared" si="40"/>
        <v>-5.3355270450288761E-2</v>
      </c>
      <c r="AL81" s="554">
        <f t="shared" si="40"/>
        <v>-9.9702801788710382E-2</v>
      </c>
      <c r="AM81" s="554">
        <f t="shared" si="40"/>
        <v>-4.6219203563227396E-2</v>
      </c>
      <c r="AN81" s="554">
        <f t="shared" si="40"/>
        <v>0.11457928371338055</v>
      </c>
      <c r="AO81" s="554">
        <f t="shared" si="40"/>
        <v>1.4887938424975156E-2</v>
      </c>
      <c r="AP81" s="554">
        <f t="shared" si="40"/>
        <v>7.4434449755241605E-2</v>
      </c>
      <c r="AQ81" s="554">
        <f t="shared" si="40"/>
        <v>-4.5480063811822569E-2</v>
      </c>
      <c r="AR81" s="554">
        <f t="shared" si="40"/>
        <v>4.5585772367064514E-2</v>
      </c>
      <c r="AS81" s="554">
        <f t="shared" si="36"/>
        <v>8.60135129931483E-3</v>
      </c>
      <c r="AT81" s="554">
        <f t="shared" si="36"/>
        <v>-7.1343278510543007E-2</v>
      </c>
      <c r="AU81" s="554">
        <f t="shared" si="36"/>
        <v>-5.7178886756237501E-2</v>
      </c>
      <c r="AV81" s="554">
        <f t="shared" si="36"/>
        <v>-1.8531987418997864E-2</v>
      </c>
      <c r="AW81" s="554">
        <f t="shared" si="36"/>
        <v>-2.5175155302652574E-2</v>
      </c>
      <c r="AX81" s="548"/>
      <c r="AY81" s="548"/>
      <c r="AZ81" s="548"/>
      <c r="BA81" s="548"/>
      <c r="BB81" s="548"/>
      <c r="BC81" s="548"/>
      <c r="BD81" s="548"/>
      <c r="BE81" s="548"/>
      <c r="BF81" s="548"/>
    </row>
    <row r="82" spans="1:58" s="35" customFormat="1" ht="15" customHeight="1">
      <c r="A82" s="1"/>
      <c r="B82" s="1"/>
      <c r="C82" s="1"/>
      <c r="D82" s="1"/>
      <c r="E82" s="1"/>
      <c r="F82" s="1"/>
      <c r="G82" s="1"/>
      <c r="H82" s="1"/>
      <c r="I82" s="1"/>
      <c r="J82" s="1"/>
      <c r="K82" s="1"/>
      <c r="L82" s="1"/>
      <c r="M82" s="1"/>
      <c r="N82" s="1"/>
      <c r="O82" s="1"/>
      <c r="P82" s="1"/>
      <c r="Q82" s="1"/>
      <c r="R82" s="1"/>
      <c r="S82" s="1"/>
      <c r="T82" s="1"/>
      <c r="U82" s="1"/>
      <c r="V82" s="1"/>
      <c r="W82" s="1"/>
      <c r="X82" s="1"/>
      <c r="Y82" s="1"/>
      <c r="Z82" s="932" t="s">
        <v>143</v>
      </c>
      <c r="AA82" s="553"/>
      <c r="AB82" s="554">
        <f t="shared" ref="AB82:AR82" si="41">AB60/AA60-1</f>
        <v>1.8477191580178243E-2</v>
      </c>
      <c r="AC82" s="554">
        <f t="shared" si="41"/>
        <v>1.8318112935111763E-4</v>
      </c>
      <c r="AD82" s="554">
        <f t="shared" si="41"/>
        <v>-1.7286767068764974E-2</v>
      </c>
      <c r="AE82" s="554">
        <f t="shared" si="41"/>
        <v>2.0728379409620912E-2</v>
      </c>
      <c r="AF82" s="554">
        <f t="shared" si="41"/>
        <v>2.4788066216887561E-3</v>
      </c>
      <c r="AG82" s="554">
        <f t="shared" si="41"/>
        <v>5.5300004625200572E-3</v>
      </c>
      <c r="AH82" s="554">
        <f t="shared" si="41"/>
        <v>-4.362477246075791E-2</v>
      </c>
      <c r="AI82" s="554">
        <f t="shared" si="41"/>
        <v>-9.6039845344784713E-2</v>
      </c>
      <c r="AJ82" s="554">
        <f t="shared" si="41"/>
        <v>5.631455384458306E-5</v>
      </c>
      <c r="AK82" s="554">
        <f t="shared" si="41"/>
        <v>1.0633328697116307E-2</v>
      </c>
      <c r="AL82" s="554">
        <f t="shared" si="41"/>
        <v>-2.2824660402321784E-2</v>
      </c>
      <c r="AM82" s="554">
        <f t="shared" si="41"/>
        <v>-5.347862872976028E-2</v>
      </c>
      <c r="AN82" s="554">
        <f t="shared" si="41"/>
        <v>-1.6667754394416368E-2</v>
      </c>
      <c r="AO82" s="554">
        <f t="shared" si="41"/>
        <v>-3.5247551664954191E-3</v>
      </c>
      <c r="AP82" s="554">
        <f t="shared" si="41"/>
        <v>2.1808825046093272E-2</v>
      </c>
      <c r="AQ82" s="554">
        <f t="shared" si="41"/>
        <v>1.4532307318437798E-3</v>
      </c>
      <c r="AR82" s="554">
        <f t="shared" si="41"/>
        <v>-1.5255792315792549E-2</v>
      </c>
      <c r="AS82" s="554">
        <f t="shared" si="36"/>
        <v>-7.3143954465062166E-2</v>
      </c>
      <c r="AT82" s="554">
        <f t="shared" si="36"/>
        <v>-0.11890866845548287</v>
      </c>
      <c r="AU82" s="554">
        <f t="shared" si="36"/>
        <v>2.20121481122586E-2</v>
      </c>
      <c r="AV82" s="554">
        <f t="shared" si="36"/>
        <v>2.6377765410834364E-3</v>
      </c>
      <c r="AW82" s="554">
        <f t="shared" si="36"/>
        <v>7.6128021923007605E-3</v>
      </c>
      <c r="AX82" s="548"/>
      <c r="AY82" s="548"/>
      <c r="AZ82" s="548"/>
      <c r="BA82" s="548"/>
      <c r="BB82" s="548"/>
      <c r="BC82" s="548"/>
      <c r="BD82" s="548"/>
      <c r="BE82" s="548"/>
      <c r="BF82" s="548"/>
    </row>
    <row r="83" spans="1:58" s="35" customFormat="1" ht="15" customHeight="1" thickBot="1">
      <c r="A83" s="1"/>
      <c r="B83" s="1"/>
      <c r="C83" s="1"/>
      <c r="D83" s="1"/>
      <c r="E83" s="1"/>
      <c r="F83" s="1"/>
      <c r="G83" s="1"/>
      <c r="H83" s="1"/>
      <c r="I83" s="1"/>
      <c r="J83" s="1"/>
      <c r="K83" s="1"/>
      <c r="L83" s="1"/>
      <c r="M83" s="1"/>
      <c r="N83" s="1"/>
      <c r="O83" s="1"/>
      <c r="P83" s="1"/>
      <c r="Q83" s="1"/>
      <c r="R83" s="1"/>
      <c r="S83" s="1"/>
      <c r="T83" s="1"/>
      <c r="U83" s="1"/>
      <c r="V83" s="1"/>
      <c r="W83" s="1"/>
      <c r="X83" s="1"/>
      <c r="Y83" s="1"/>
      <c r="Z83" s="933" t="s">
        <v>144</v>
      </c>
      <c r="AA83" s="555"/>
      <c r="AB83" s="556">
        <f t="shared" ref="AB83:AR83" si="42">AB61/AA61-1</f>
        <v>1.4488926998037499E-3</v>
      </c>
      <c r="AC83" s="556">
        <f t="shared" si="42"/>
        <v>8.0069661473674891E-2</v>
      </c>
      <c r="AD83" s="556">
        <f t="shared" si="42"/>
        <v>-1.783993430956754E-2</v>
      </c>
      <c r="AE83" s="556">
        <f t="shared" si="42"/>
        <v>0.1811275039263307</v>
      </c>
      <c r="AF83" s="556">
        <f t="shared" si="42"/>
        <v>1.6318964231877731E-2</v>
      </c>
      <c r="AG83" s="556">
        <f t="shared" si="42"/>
        <v>2.5187096708424672E-2</v>
      </c>
      <c r="AH83" s="556">
        <f t="shared" si="42"/>
        <v>3.5182587469146487E-2</v>
      </c>
      <c r="AI83" s="556">
        <f t="shared" si="42"/>
        <v>-1.5408007132202695E-3</v>
      </c>
      <c r="AJ83" s="556">
        <f t="shared" si="42"/>
        <v>-1.086444382288021E-2</v>
      </c>
      <c r="AK83" s="556">
        <f t="shared" si="42"/>
        <v>9.464521674622306E-3</v>
      </c>
      <c r="AL83" s="556">
        <f t="shared" si="42"/>
        <v>-7.1334372735632146E-2</v>
      </c>
      <c r="AM83" s="556">
        <f t="shared" si="42"/>
        <v>-3.7527330930796965E-2</v>
      </c>
      <c r="AN83" s="556">
        <f t="shared" si="42"/>
        <v>-4.1229210038030706E-3</v>
      </c>
      <c r="AO83" s="556">
        <f t="shared" si="42"/>
        <v>-3.5157797851526396E-2</v>
      </c>
      <c r="AP83" s="556">
        <f t="shared" si="42"/>
        <v>-3.5479110745792242E-2</v>
      </c>
      <c r="AQ83" s="556">
        <f t="shared" si="42"/>
        <v>-5.7697968242010234E-2</v>
      </c>
      <c r="AR83" s="556">
        <f t="shared" si="42"/>
        <v>-8.6117716194654692E-3</v>
      </c>
      <c r="AS83" s="556">
        <f t="shared" si="36"/>
        <v>0.11806687765842971</v>
      </c>
      <c r="AT83" s="556">
        <f t="shared" si="36"/>
        <v>-0.17837384993742966</v>
      </c>
      <c r="AU83" s="556">
        <f t="shared" si="36"/>
        <v>4.3633932711121481E-2</v>
      </c>
      <c r="AV83" s="556">
        <f t="shared" si="36"/>
        <v>-3.8452235218289554E-2</v>
      </c>
      <c r="AW83" s="556">
        <f t="shared" si="36"/>
        <v>2.8329432729512494E-3</v>
      </c>
      <c r="AX83" s="550"/>
      <c r="AY83" s="550"/>
      <c r="AZ83" s="550"/>
      <c r="BA83" s="550"/>
      <c r="BB83" s="550"/>
      <c r="BC83" s="550"/>
      <c r="BD83" s="550"/>
      <c r="BE83" s="550"/>
      <c r="BF83" s="550"/>
    </row>
    <row r="84" spans="1:58" s="35" customFormat="1" ht="15" customHeight="1" thickTop="1">
      <c r="A84" s="1"/>
      <c r="B84" s="1"/>
      <c r="C84" s="1"/>
      <c r="D84" s="1"/>
      <c r="E84" s="1"/>
      <c r="F84" s="1"/>
      <c r="G84" s="1"/>
      <c r="H84" s="1"/>
      <c r="I84" s="1"/>
      <c r="J84" s="1"/>
      <c r="K84" s="1"/>
      <c r="L84" s="1"/>
      <c r="M84" s="1"/>
      <c r="N84" s="1"/>
      <c r="O84" s="1"/>
      <c r="P84" s="1"/>
      <c r="Q84" s="1"/>
      <c r="R84" s="1"/>
      <c r="S84" s="1"/>
      <c r="T84" s="1"/>
      <c r="U84" s="1"/>
      <c r="V84" s="1"/>
      <c r="W84" s="1"/>
      <c r="X84" s="1"/>
      <c r="Y84" s="1"/>
      <c r="Z84" s="917" t="s">
        <v>139</v>
      </c>
      <c r="AA84" s="557"/>
      <c r="AB84" s="558">
        <f t="shared" ref="AB84:AR84" si="43">AB62/AA62-1</f>
        <v>7.8287915797066177E-3</v>
      </c>
      <c r="AC84" s="558">
        <f t="shared" si="43"/>
        <v>7.3673231391990779E-3</v>
      </c>
      <c r="AD84" s="558">
        <f t="shared" si="43"/>
        <v>-6.6180151198498294E-3</v>
      </c>
      <c r="AE84" s="558">
        <f t="shared" si="43"/>
        <v>5.1945853158548605E-2</v>
      </c>
      <c r="AF84" s="558">
        <f t="shared" si="43"/>
        <v>1.0760145275548583E-2</v>
      </c>
      <c r="AG84" s="558">
        <f t="shared" si="43"/>
        <v>1.0537422295438637E-2</v>
      </c>
      <c r="AH84" s="558">
        <f t="shared" si="43"/>
        <v>-4.1277545409663663E-3</v>
      </c>
      <c r="AI84" s="558">
        <f t="shared" si="43"/>
        <v>-2.8914356826550303E-2</v>
      </c>
      <c r="AJ84" s="558">
        <f t="shared" si="43"/>
        <v>2.9206445684400784E-2</v>
      </c>
      <c r="AK84" s="558">
        <f t="shared" si="43"/>
        <v>1.6788674419541572E-2</v>
      </c>
      <c r="AL84" s="558">
        <f t="shared" si="43"/>
        <v>-1.2098024203448299E-2</v>
      </c>
      <c r="AM84" s="558">
        <f t="shared" si="43"/>
        <v>2.9989052887255285E-2</v>
      </c>
      <c r="AN84" s="558">
        <f t="shared" si="43"/>
        <v>4.0116352640064967E-3</v>
      </c>
      <c r="AO84" s="558">
        <f t="shared" si="43"/>
        <v>-4.8600392501230161E-4</v>
      </c>
      <c r="AP84" s="558">
        <f t="shared" si="43"/>
        <v>3.3217434906718246E-3</v>
      </c>
      <c r="AQ84" s="558">
        <f t="shared" si="43"/>
        <v>-1.4942117236132924E-2</v>
      </c>
      <c r="AR84" s="558">
        <f t="shared" si="43"/>
        <v>2.6274493972410884E-2</v>
      </c>
      <c r="AS84" s="558">
        <f t="shared" si="36"/>
        <v>-6.3513225086067604E-2</v>
      </c>
      <c r="AT84" s="558">
        <f t="shared" si="36"/>
        <v>-5.9620094138328805E-2</v>
      </c>
      <c r="AU84" s="558">
        <f t="shared" si="36"/>
        <v>4.3456799920000844E-2</v>
      </c>
      <c r="AV84" s="558">
        <f t="shared" si="36"/>
        <v>4.1613647896930672E-2</v>
      </c>
      <c r="AW84" s="558">
        <f t="shared" si="36"/>
        <v>2.8194333817356476E-2</v>
      </c>
      <c r="AX84" s="552"/>
      <c r="AY84" s="552"/>
      <c r="AZ84" s="552"/>
      <c r="BA84" s="552"/>
      <c r="BB84" s="552"/>
      <c r="BC84" s="552"/>
      <c r="BD84" s="552"/>
      <c r="BE84" s="552"/>
      <c r="BF84" s="552"/>
    </row>
  </sheetData>
  <phoneticPr fontId="9"/>
  <pageMargins left="0.19685039370078741" right="0.19685039370078741" top="0.98425196850393704" bottom="0.98425196850393704" header="0.51181102362204722" footer="0.51181102362204722"/>
  <pageSetup paperSize="9" scale="3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CA36"/>
  <sheetViews>
    <sheetView zoomScale="70" zoomScaleNormal="70" zoomScaleSheetLayoutView="70" workbookViewId="0">
      <pane xSplit="25" ySplit="2" topLeftCell="Z3" activePane="bottomRight" state="frozen"/>
      <selection pane="topRight" activeCell="Z1" sqref="Z1"/>
      <selection pane="bottomLeft" activeCell="A3" sqref="A3"/>
      <selection pane="bottomRight" activeCell="Z3" sqref="Z3"/>
    </sheetView>
  </sheetViews>
  <sheetFormatPr defaultColWidth="9" defaultRowHeight="13.8"/>
  <cols>
    <col min="1" max="1" width="1.6640625" style="580" customWidth="1"/>
    <col min="2" max="20" width="1.6640625" style="580" hidden="1" customWidth="1"/>
    <col min="21" max="21" width="15.6640625" style="524" hidden="1" customWidth="1"/>
    <col min="22" max="22" width="15.6640625" style="582" hidden="1" customWidth="1"/>
    <col min="23" max="23" width="3.109375" style="582" customWidth="1"/>
    <col min="24" max="24" width="26.6640625" style="524" customWidth="1"/>
    <col min="25" max="25" width="11.88671875" style="582" customWidth="1"/>
    <col min="26" max="26" width="10.6640625" style="582" customWidth="1"/>
    <col min="27" max="48" width="10.6640625" style="580" customWidth="1"/>
    <col min="49" max="49" width="10.77734375" style="580" customWidth="1"/>
    <col min="50" max="56" width="8.6640625" style="580" hidden="1" customWidth="1"/>
    <col min="57" max="57" width="0.88671875" style="580" hidden="1" customWidth="1"/>
    <col min="58" max="59" width="8.6640625" style="580" customWidth="1"/>
    <col min="60" max="60" width="14" style="580" bestFit="1" customWidth="1"/>
    <col min="61" max="61" width="7.44140625" style="580" customWidth="1"/>
    <col min="62" max="66" width="9" style="580"/>
    <col min="67" max="78" width="13.77734375" style="580" bestFit="1" customWidth="1"/>
    <col min="79" max="79" width="13.33203125" style="580" bestFit="1" customWidth="1"/>
    <col min="80" max="16384" width="9" style="580"/>
  </cols>
  <sheetData>
    <row r="1" spans="1:61" s="524" customFormat="1" ht="24.9" customHeight="1">
      <c r="A1" s="934" t="s">
        <v>451</v>
      </c>
      <c r="V1" s="579"/>
      <c r="W1" s="579"/>
      <c r="Y1" s="579"/>
      <c r="Z1" s="579"/>
    </row>
    <row r="2" spans="1:61" s="524" customFormat="1">
      <c r="V2" s="579"/>
      <c r="W2" s="579"/>
      <c r="Y2" s="579"/>
      <c r="Z2" s="579"/>
    </row>
    <row r="3" spans="1:61" s="1" customFormat="1" ht="16.8" thickBot="1">
      <c r="V3" s="676"/>
      <c r="W3" s="677" t="s">
        <v>255</v>
      </c>
      <c r="Y3" s="676"/>
      <c r="Z3" s="676"/>
      <c r="AM3" s="678"/>
      <c r="AN3" s="678"/>
      <c r="AP3" s="679"/>
      <c r="AQ3" s="679"/>
      <c r="AR3" s="678"/>
      <c r="AT3" s="678"/>
      <c r="AW3" s="678"/>
      <c r="AX3" s="678"/>
      <c r="AY3" s="678"/>
      <c r="AZ3" s="678"/>
      <c r="BA3" s="678"/>
      <c r="BB3" s="678"/>
      <c r="BC3" s="678"/>
      <c r="BD3" s="678"/>
      <c r="BE3" s="678"/>
      <c r="BF3" s="678"/>
      <c r="BG3" s="678"/>
      <c r="BH3" s="678"/>
      <c r="BI3" s="678"/>
    </row>
    <row r="4" spans="1:61" s="1" customFormat="1" ht="30" customHeight="1">
      <c r="U4" s="680"/>
      <c r="V4" s="681"/>
      <c r="W4" s="935" t="s">
        <v>453</v>
      </c>
      <c r="X4" s="977"/>
      <c r="Y4" s="683" t="s">
        <v>22</v>
      </c>
      <c r="Z4" s="682" t="s">
        <v>161</v>
      </c>
      <c r="AA4" s="684">
        <v>1990</v>
      </c>
      <c r="AB4" s="684">
        <v>1991</v>
      </c>
      <c r="AC4" s="684">
        <v>1992</v>
      </c>
      <c r="AD4" s="684">
        <v>1993</v>
      </c>
      <c r="AE4" s="684">
        <v>1994</v>
      </c>
      <c r="AF4" s="684">
        <v>1995</v>
      </c>
      <c r="AG4" s="684">
        <v>1996</v>
      </c>
      <c r="AH4" s="684">
        <v>1997</v>
      </c>
      <c r="AI4" s="684">
        <v>1998</v>
      </c>
      <c r="AJ4" s="685">
        <v>1999</v>
      </c>
      <c r="AK4" s="685">
        <v>2000</v>
      </c>
      <c r="AL4" s="685">
        <f t="shared" ref="AL4:BE4" si="0">AK4+1</f>
        <v>2001</v>
      </c>
      <c r="AM4" s="685">
        <f t="shared" si="0"/>
        <v>2002</v>
      </c>
      <c r="AN4" s="684">
        <f t="shared" si="0"/>
        <v>2003</v>
      </c>
      <c r="AO4" s="684">
        <f t="shared" si="0"/>
        <v>2004</v>
      </c>
      <c r="AP4" s="686">
        <f t="shared" si="0"/>
        <v>2005</v>
      </c>
      <c r="AQ4" s="684">
        <f t="shared" si="0"/>
        <v>2006</v>
      </c>
      <c r="AR4" s="684">
        <f t="shared" si="0"/>
        <v>2007</v>
      </c>
      <c r="AS4" s="684">
        <f t="shared" si="0"/>
        <v>2008</v>
      </c>
      <c r="AT4" s="684">
        <f t="shared" si="0"/>
        <v>2009</v>
      </c>
      <c r="AU4" s="685">
        <f t="shared" si="0"/>
        <v>2010</v>
      </c>
      <c r="AV4" s="685">
        <f t="shared" si="0"/>
        <v>2011</v>
      </c>
      <c r="AW4" s="687">
        <f t="shared" si="0"/>
        <v>2012</v>
      </c>
      <c r="AX4" s="689">
        <f t="shared" si="0"/>
        <v>2013</v>
      </c>
      <c r="AY4" s="689">
        <f t="shared" si="0"/>
        <v>2014</v>
      </c>
      <c r="AZ4" s="689">
        <f t="shared" si="0"/>
        <v>2015</v>
      </c>
      <c r="BA4" s="689">
        <f t="shared" si="0"/>
        <v>2016</v>
      </c>
      <c r="BB4" s="689">
        <f t="shared" si="0"/>
        <v>2017</v>
      </c>
      <c r="BC4" s="689">
        <f t="shared" si="0"/>
        <v>2018</v>
      </c>
      <c r="BD4" s="690">
        <f t="shared" si="0"/>
        <v>2019</v>
      </c>
      <c r="BE4" s="691">
        <f t="shared" si="0"/>
        <v>2020</v>
      </c>
      <c r="BF4" s="2"/>
      <c r="BG4" s="2"/>
      <c r="BH4" s="2"/>
      <c r="BI4" s="2"/>
    </row>
    <row r="5" spans="1:61" s="692" customFormat="1" ht="39.9" customHeight="1">
      <c r="U5" s="693" t="s">
        <v>256</v>
      </c>
      <c r="V5" s="694"/>
      <c r="W5" s="975" t="s">
        <v>257</v>
      </c>
      <c r="X5" s="976"/>
      <c r="Y5" s="696">
        <v>1</v>
      </c>
      <c r="Z5" s="697">
        <v>1144.129508797115</v>
      </c>
      <c r="AA5" s="1101">
        <v>1141.1377350306338</v>
      </c>
      <c r="AB5" s="1101">
        <v>1150.0714645219277</v>
      </c>
      <c r="AC5" s="1101">
        <v>1158.5444126342322</v>
      </c>
      <c r="AD5" s="1101">
        <v>1150.8771481944016</v>
      </c>
      <c r="AE5" s="1101">
        <v>1210.6604435380366</v>
      </c>
      <c r="AF5" s="1101">
        <v>1223.6873257898662</v>
      </c>
      <c r="AG5" s="1101">
        <v>1236.5818358992904</v>
      </c>
      <c r="AH5" s="1101">
        <v>1231.4775296108803</v>
      </c>
      <c r="AI5" s="1101">
        <v>1195.8701488958329</v>
      </c>
      <c r="AJ5" s="1101">
        <v>1230.7972654451553</v>
      </c>
      <c r="AK5" s="1101">
        <v>1251.4607200111761</v>
      </c>
      <c r="AL5" s="1101">
        <v>1236.3205179308159</v>
      </c>
      <c r="AM5" s="1101">
        <v>1273.3965993286417</v>
      </c>
      <c r="AN5" s="1101">
        <v>1278.5050020315746</v>
      </c>
      <c r="AO5" s="1101">
        <v>1277.8836435824396</v>
      </c>
      <c r="AP5" s="1101">
        <v>1282.1284452573457</v>
      </c>
      <c r="AQ5" s="1101">
        <v>1262.9707317165294</v>
      </c>
      <c r="AR5" s="1101">
        <v>1296.1546485943466</v>
      </c>
      <c r="AS5" s="1101">
        <v>1213.831686651821</v>
      </c>
      <c r="AT5" s="1101">
        <v>1141.4629272255529</v>
      </c>
      <c r="AU5" s="1102">
        <v>1191.0672532700926</v>
      </c>
      <c r="AV5" s="1102">
        <v>1240.6319065692383</v>
      </c>
      <c r="AW5" s="1103">
        <v>1275.610696687515</v>
      </c>
      <c r="AX5" s="3"/>
      <c r="AY5" s="3"/>
      <c r="AZ5" s="3"/>
      <c r="BA5" s="3"/>
      <c r="BB5" s="3"/>
      <c r="BC5" s="3"/>
      <c r="BD5" s="698"/>
      <c r="BE5" s="699"/>
      <c r="BF5" s="2"/>
      <c r="BG5" s="2"/>
      <c r="BH5" s="2"/>
      <c r="BI5" s="4"/>
    </row>
    <row r="6" spans="1:61" s="692" customFormat="1" ht="39.9" customHeight="1">
      <c r="U6" s="693"/>
      <c r="V6" s="974"/>
      <c r="W6" s="979"/>
      <c r="X6" s="983" t="s">
        <v>497</v>
      </c>
      <c r="Y6" s="696">
        <v>1</v>
      </c>
      <c r="Z6" s="984">
        <v>1059.07586654647</v>
      </c>
      <c r="AA6" s="1101">
        <v>1059.1437363701061</v>
      </c>
      <c r="AB6" s="1101">
        <v>1066.6280507543079</v>
      </c>
      <c r="AC6" s="1101">
        <v>1073.6848991008912</v>
      </c>
      <c r="AD6" s="1101">
        <v>1067.5598252931125</v>
      </c>
      <c r="AE6" s="1101">
        <v>1122.9499094915591</v>
      </c>
      <c r="AF6" s="1101">
        <v>1135.2665189294669</v>
      </c>
      <c r="AG6" s="1101">
        <v>1147.1234612483404</v>
      </c>
      <c r="AH6" s="1101">
        <v>1143.371569194104</v>
      </c>
      <c r="AI6" s="1101">
        <v>1113.0646520029447</v>
      </c>
      <c r="AJ6" s="1101">
        <v>1147.9234663119405</v>
      </c>
      <c r="AK6" s="1101">
        <v>1166.9019480878305</v>
      </c>
      <c r="AL6" s="1101">
        <v>1153.2171679898397</v>
      </c>
      <c r="AM6" s="1101">
        <v>1192.8719771158364</v>
      </c>
      <c r="AN6" s="1101">
        <v>1198.0755396491998</v>
      </c>
      <c r="AO6" s="1101">
        <v>1198.4209607322955</v>
      </c>
      <c r="AP6" s="1101">
        <v>1202.5732133610538</v>
      </c>
      <c r="AQ6" s="1101">
        <v>1185.1094903619362</v>
      </c>
      <c r="AR6" s="1101">
        <v>1218.4963941006501</v>
      </c>
      <c r="AS6" s="1101">
        <v>1138.4414072506449</v>
      </c>
      <c r="AT6" s="1101">
        <v>1075.2410431431615</v>
      </c>
      <c r="AU6" s="1101">
        <v>1123.4699455742236</v>
      </c>
      <c r="AV6" s="1101">
        <v>1173.1259826032801</v>
      </c>
      <c r="AW6" s="1103">
        <v>1207.5558942667451</v>
      </c>
      <c r="AX6" s="985"/>
      <c r="AY6" s="3"/>
      <c r="AZ6" s="3"/>
      <c r="BA6" s="3"/>
      <c r="BB6" s="3"/>
      <c r="BC6" s="3"/>
      <c r="BD6" s="698"/>
      <c r="BE6" s="699"/>
      <c r="BF6" s="2"/>
      <c r="BG6" s="2"/>
      <c r="BH6" s="2"/>
      <c r="BI6" s="4"/>
    </row>
    <row r="7" spans="1:61" s="692" customFormat="1" ht="39.9" customHeight="1">
      <c r="U7" s="693"/>
      <c r="V7" s="694"/>
      <c r="W7" s="978"/>
      <c r="X7" s="983" t="s">
        <v>498</v>
      </c>
      <c r="Y7" s="696">
        <v>1</v>
      </c>
      <c r="Z7" s="697">
        <v>85.053642250644998</v>
      </c>
      <c r="AA7" s="1101">
        <f>AA5-AA6</f>
        <v>81.993998660527723</v>
      </c>
      <c r="AB7" s="1101">
        <f t="shared" ref="AB7:AW7" si="1">AB5-AB6</f>
        <v>83.443413767619859</v>
      </c>
      <c r="AC7" s="1101">
        <f t="shared" si="1"/>
        <v>84.859513533340987</v>
      </c>
      <c r="AD7" s="1101">
        <f t="shared" si="1"/>
        <v>83.317322901289117</v>
      </c>
      <c r="AE7" s="1101">
        <f t="shared" si="1"/>
        <v>87.710534046477505</v>
      </c>
      <c r="AF7" s="1101">
        <f t="shared" si="1"/>
        <v>88.420806860399352</v>
      </c>
      <c r="AG7" s="1101">
        <f t="shared" si="1"/>
        <v>89.458374650949963</v>
      </c>
      <c r="AH7" s="1101">
        <f t="shared" si="1"/>
        <v>88.10596041677627</v>
      </c>
      <c r="AI7" s="1101">
        <f t="shared" si="1"/>
        <v>82.805496892888186</v>
      </c>
      <c r="AJ7" s="1101">
        <f t="shared" si="1"/>
        <v>82.873799133214789</v>
      </c>
      <c r="AK7" s="1101">
        <f t="shared" si="1"/>
        <v>84.558771923345603</v>
      </c>
      <c r="AL7" s="1101">
        <f t="shared" si="1"/>
        <v>83.103349940976159</v>
      </c>
      <c r="AM7" s="1101">
        <f t="shared" si="1"/>
        <v>80.524622212805298</v>
      </c>
      <c r="AN7" s="1101">
        <f t="shared" si="1"/>
        <v>80.429462382374822</v>
      </c>
      <c r="AO7" s="1101">
        <f t="shared" si="1"/>
        <v>79.46268285014412</v>
      </c>
      <c r="AP7" s="1101">
        <f t="shared" si="1"/>
        <v>79.555231896291843</v>
      </c>
      <c r="AQ7" s="1101">
        <f t="shared" si="1"/>
        <v>77.861241354593176</v>
      </c>
      <c r="AR7" s="1101">
        <f t="shared" si="1"/>
        <v>77.658254493696404</v>
      </c>
      <c r="AS7" s="1101">
        <f t="shared" si="1"/>
        <v>75.390279401176031</v>
      </c>
      <c r="AT7" s="1101">
        <f t="shared" si="1"/>
        <v>66.221884082391398</v>
      </c>
      <c r="AU7" s="1101">
        <f t="shared" si="1"/>
        <v>67.597307695868949</v>
      </c>
      <c r="AV7" s="1101">
        <f t="shared" si="1"/>
        <v>67.505923965958118</v>
      </c>
      <c r="AW7" s="1103">
        <f t="shared" si="1"/>
        <v>68.054802420769875</v>
      </c>
      <c r="AX7" s="985"/>
      <c r="AY7" s="3"/>
      <c r="AZ7" s="3"/>
      <c r="BA7" s="3"/>
      <c r="BB7" s="3"/>
      <c r="BC7" s="3"/>
      <c r="BD7" s="698"/>
      <c r="BE7" s="699"/>
      <c r="BF7" s="2"/>
      <c r="BG7" s="2"/>
      <c r="BH7" s="2"/>
      <c r="BI7" s="4"/>
    </row>
    <row r="8" spans="1:61" s="692" customFormat="1" ht="39.9" customHeight="1">
      <c r="U8" s="693" t="s">
        <v>258</v>
      </c>
      <c r="V8" s="694"/>
      <c r="W8" s="695" t="s">
        <v>259</v>
      </c>
      <c r="X8" s="976"/>
      <c r="Y8" s="696">
        <v>21</v>
      </c>
      <c r="Z8" s="701">
        <v>33.382334767765997</v>
      </c>
      <c r="AA8" s="1101">
        <v>32.414873254970765</v>
      </c>
      <c r="AB8" s="1101">
        <v>32.020013005046188</v>
      </c>
      <c r="AC8" s="1101">
        <v>31.676734712334451</v>
      </c>
      <c r="AD8" s="1101">
        <v>31.093285901401842</v>
      </c>
      <c r="AE8" s="1101">
        <v>30.452687132471713</v>
      </c>
      <c r="AF8" s="1101">
        <v>29.693343474457034</v>
      </c>
      <c r="AG8" s="1101">
        <v>28.811014628183578</v>
      </c>
      <c r="AH8" s="1101">
        <v>27.974459358302482</v>
      </c>
      <c r="AI8" s="1101">
        <v>27.177825771968191</v>
      </c>
      <c r="AJ8" s="1101">
        <v>26.562396579441678</v>
      </c>
      <c r="AK8" s="1101">
        <v>25.998729143741226</v>
      </c>
      <c r="AL8" s="1101">
        <v>25.096544658991796</v>
      </c>
      <c r="AM8" s="1101">
        <v>24.178072195445765</v>
      </c>
      <c r="AN8" s="1101">
        <v>23.687088366231386</v>
      </c>
      <c r="AO8" s="1101">
        <v>23.263267233672536</v>
      </c>
      <c r="AP8" s="1101">
        <v>22.917341146874548</v>
      </c>
      <c r="AQ8" s="1101">
        <v>22.573717075758875</v>
      </c>
      <c r="AR8" s="1101">
        <v>22.165866242709804</v>
      </c>
      <c r="AS8" s="1101">
        <v>21.674177709744878</v>
      </c>
      <c r="AT8" s="1101">
        <v>21.100322418451988</v>
      </c>
      <c r="AU8" s="1102">
        <v>20.694853485213439</v>
      </c>
      <c r="AV8" s="1102">
        <v>20.286653405486614</v>
      </c>
      <c r="AW8" s="1103">
        <v>20.006768380245624</v>
      </c>
      <c r="AX8" s="3"/>
      <c r="AY8" s="3"/>
      <c r="AZ8" s="3"/>
      <c r="BA8" s="3"/>
      <c r="BB8" s="3"/>
      <c r="BC8" s="3"/>
      <c r="BD8" s="698"/>
      <c r="BE8" s="699"/>
      <c r="BF8" s="2"/>
      <c r="BG8" s="2"/>
      <c r="BH8" s="2"/>
      <c r="BI8" s="4"/>
    </row>
    <row r="9" spans="1:61" s="692" customFormat="1" ht="39.9" customHeight="1">
      <c r="U9" s="693" t="s">
        <v>260</v>
      </c>
      <c r="V9" s="694"/>
      <c r="W9" s="695" t="s">
        <v>261</v>
      </c>
      <c r="X9" s="976"/>
      <c r="Y9" s="696">
        <v>310</v>
      </c>
      <c r="Z9" s="701">
        <v>32.633050080185285</v>
      </c>
      <c r="AA9" s="1101">
        <v>29.727701188412638</v>
      </c>
      <c r="AB9" s="1101">
        <v>29.27220809559703</v>
      </c>
      <c r="AC9" s="1101">
        <v>29.480056984855015</v>
      </c>
      <c r="AD9" s="1101">
        <v>29.312593368145269</v>
      </c>
      <c r="AE9" s="1101">
        <v>30.558837028192183</v>
      </c>
      <c r="AF9" s="1101">
        <v>31.014842534830606</v>
      </c>
      <c r="AG9" s="1101">
        <v>32.062301736439423</v>
      </c>
      <c r="AH9" s="1101">
        <v>32.765362812615201</v>
      </c>
      <c r="AI9" s="1101">
        <v>31.257266643219609</v>
      </c>
      <c r="AJ9" s="1101">
        <v>24.863130131117373</v>
      </c>
      <c r="AK9" s="1101">
        <v>27.49082733048057</v>
      </c>
      <c r="AL9" s="1101">
        <v>24.172229563412902</v>
      </c>
      <c r="AM9" s="1101">
        <v>23.543008248256374</v>
      </c>
      <c r="AN9" s="1101">
        <v>23.277350648602496</v>
      </c>
      <c r="AO9" s="1101">
        <v>23.366265453330112</v>
      </c>
      <c r="AP9" s="1101">
        <v>22.958687191631391</v>
      </c>
      <c r="AQ9" s="1101">
        <v>23.023842820668882</v>
      </c>
      <c r="AR9" s="1101">
        <v>21.849887138956184</v>
      </c>
      <c r="AS9" s="1101">
        <v>21.722289690480256</v>
      </c>
      <c r="AT9" s="1101">
        <v>21.446263339077284</v>
      </c>
      <c r="AU9" s="1102">
        <v>20.770069290711248</v>
      </c>
      <c r="AV9" s="1102">
        <v>20.493628050164581</v>
      </c>
      <c r="AW9" s="1103">
        <v>20.231214260284464</v>
      </c>
      <c r="AX9" s="3"/>
      <c r="AY9" s="3"/>
      <c r="AZ9" s="3"/>
      <c r="BA9" s="3"/>
      <c r="BB9" s="3"/>
      <c r="BC9" s="3"/>
      <c r="BD9" s="698"/>
      <c r="BE9" s="699"/>
      <c r="BF9" s="2"/>
      <c r="BG9" s="2"/>
      <c r="BH9" s="2"/>
      <c r="BI9" s="4"/>
    </row>
    <row r="10" spans="1:61" s="692" customFormat="1" ht="39.9" customHeight="1">
      <c r="U10" s="702" t="s">
        <v>262</v>
      </c>
      <c r="V10" s="703"/>
      <c r="W10" s="725" t="s">
        <v>263</v>
      </c>
      <c r="X10" s="976"/>
      <c r="Y10" s="703" t="s">
        <v>264</v>
      </c>
      <c r="Z10" s="697">
        <v>20.211802792901612</v>
      </c>
      <c r="AA10" s="1101">
        <v>12.595248192634202</v>
      </c>
      <c r="AB10" s="1101">
        <v>13.715572395601306</v>
      </c>
      <c r="AC10" s="1101">
        <v>14.058484475996519</v>
      </c>
      <c r="AD10" s="1101">
        <v>14.428855437065472</v>
      </c>
      <c r="AE10" s="1101">
        <v>16.849229484154549</v>
      </c>
      <c r="AF10" s="1101">
        <v>20.260165848194745</v>
      </c>
      <c r="AG10" s="1101">
        <v>19.906195395109627</v>
      </c>
      <c r="AH10" s="1101">
        <v>19.905111968516053</v>
      </c>
      <c r="AI10" s="1101">
        <v>19.415961170153142</v>
      </c>
      <c r="AJ10" s="1101">
        <v>19.934455358486723</v>
      </c>
      <c r="AK10" s="1101">
        <v>18.800433378244776</v>
      </c>
      <c r="AL10" s="1101">
        <v>16.168055779994841</v>
      </c>
      <c r="AM10" s="1101">
        <v>13.693026133011561</v>
      </c>
      <c r="AN10" s="1101">
        <v>13.76168230325481</v>
      </c>
      <c r="AO10" s="1101">
        <v>10.552486498994718</v>
      </c>
      <c r="AP10" s="1101">
        <v>10.51821702551876</v>
      </c>
      <c r="AQ10" s="1101">
        <v>11.742217042901833</v>
      </c>
      <c r="AR10" s="1101">
        <v>13.279244881306077</v>
      </c>
      <c r="AS10" s="1101">
        <v>15.298881998273464</v>
      </c>
      <c r="AT10" s="1101">
        <v>16.54660107501914</v>
      </c>
      <c r="AU10" s="1102">
        <v>18.29138395012599</v>
      </c>
      <c r="AV10" s="1102">
        <v>20.451534379899716</v>
      </c>
      <c r="AW10" s="1103">
        <v>22.925684682411926</v>
      </c>
      <c r="AX10" s="3"/>
      <c r="AY10" s="3"/>
      <c r="AZ10" s="3"/>
      <c r="BA10" s="3"/>
      <c r="BB10" s="3"/>
      <c r="BC10" s="3"/>
      <c r="BD10" s="698"/>
      <c r="BE10" s="699"/>
      <c r="BF10" s="2"/>
      <c r="BG10" s="2"/>
      <c r="BH10" s="2"/>
      <c r="BI10" s="4"/>
    </row>
    <row r="11" spans="1:61" s="692" customFormat="1" ht="39.9" customHeight="1">
      <c r="U11" s="702" t="s">
        <v>265</v>
      </c>
      <c r="V11" s="703"/>
      <c r="W11" s="725" t="s">
        <v>266</v>
      </c>
      <c r="X11" s="976"/>
      <c r="Y11" s="703" t="s">
        <v>267</v>
      </c>
      <c r="Z11" s="697">
        <v>14.045930483894749</v>
      </c>
      <c r="AA11" s="1101">
        <v>5.2767107582632793</v>
      </c>
      <c r="AB11" s="1101">
        <v>6.0661703707077326</v>
      </c>
      <c r="AC11" s="1101">
        <v>6.1634690929328428</v>
      </c>
      <c r="AD11" s="1101">
        <v>8.8624092481174177</v>
      </c>
      <c r="AE11" s="1101">
        <v>10.891016579020027</v>
      </c>
      <c r="AF11" s="1101">
        <v>14.271141248536138</v>
      </c>
      <c r="AG11" s="1101">
        <v>14.772089810495778</v>
      </c>
      <c r="AH11" s="1101">
        <v>16.187608648358527</v>
      </c>
      <c r="AI11" s="1101">
        <v>13.401730840069835</v>
      </c>
      <c r="AJ11" s="1101">
        <v>10.428817109376645</v>
      </c>
      <c r="AK11" s="1101">
        <v>9.5833472531584381</v>
      </c>
      <c r="AL11" s="1101">
        <v>7.9535633667908234</v>
      </c>
      <c r="AM11" s="1101">
        <v>7.4336013508417764</v>
      </c>
      <c r="AN11" s="1101">
        <v>7.1787028197304021</v>
      </c>
      <c r="AO11" s="1101">
        <v>7.478425569769052</v>
      </c>
      <c r="AP11" s="1101">
        <v>6.9907292035619095</v>
      </c>
      <c r="AQ11" s="1101">
        <v>7.3112658273320381</v>
      </c>
      <c r="AR11" s="1101">
        <v>6.4005906127700003</v>
      </c>
      <c r="AS11" s="1101">
        <v>4.6150659632891147</v>
      </c>
      <c r="AT11" s="1101">
        <v>3.2652530252953409</v>
      </c>
      <c r="AU11" s="1102">
        <v>3.4087063590484612</v>
      </c>
      <c r="AV11" s="1102">
        <v>3.0163509721866513</v>
      </c>
      <c r="AW11" s="1103">
        <v>2.7582680182988879</v>
      </c>
      <c r="AX11" s="3"/>
      <c r="AY11" s="3"/>
      <c r="AZ11" s="3"/>
      <c r="BA11" s="3"/>
      <c r="BB11" s="3"/>
      <c r="BC11" s="3"/>
      <c r="BD11" s="698"/>
      <c r="BE11" s="699"/>
      <c r="BF11" s="2"/>
      <c r="BG11" s="2"/>
      <c r="BH11" s="2"/>
      <c r="BI11" s="4"/>
    </row>
    <row r="12" spans="1:61" s="692" customFormat="1" ht="39.9" customHeight="1" thickBot="1">
      <c r="U12" s="704" t="s">
        <v>268</v>
      </c>
      <c r="V12" s="705"/>
      <c r="W12" s="706" t="s">
        <v>269</v>
      </c>
      <c r="X12" s="981"/>
      <c r="Y12" s="707">
        <v>23900</v>
      </c>
      <c r="Z12" s="708">
        <v>16.928791416990993</v>
      </c>
      <c r="AA12" s="1101">
        <v>13.167848707387172</v>
      </c>
      <c r="AB12" s="1101">
        <v>14.677859453007486</v>
      </c>
      <c r="AC12" s="1101">
        <v>16.18859279877897</v>
      </c>
      <c r="AD12" s="1101">
        <v>16.194223058290181</v>
      </c>
      <c r="AE12" s="1101">
        <v>15.425307632569972</v>
      </c>
      <c r="AF12" s="1101">
        <v>16.961452416990994</v>
      </c>
      <c r="AG12" s="1101">
        <v>17.535349589877477</v>
      </c>
      <c r="AH12" s="1101">
        <v>14.998115150488287</v>
      </c>
      <c r="AI12" s="1101">
        <v>13.624108921405405</v>
      </c>
      <c r="AJ12" s="1101">
        <v>9.3099324417423439</v>
      </c>
      <c r="AK12" s="1101">
        <v>7.1884946276256745</v>
      </c>
      <c r="AL12" s="1101">
        <v>5.9624175510274506</v>
      </c>
      <c r="AM12" s="1101">
        <v>5.5795019400514141</v>
      </c>
      <c r="AN12" s="1101">
        <v>5.2539132028444433</v>
      </c>
      <c r="AO12" s="1101">
        <v>5.0958854535262015</v>
      </c>
      <c r="AP12" s="1101">
        <v>4.8079428646805003</v>
      </c>
      <c r="AQ12" s="1101">
        <v>4.9108552283311511</v>
      </c>
      <c r="AR12" s="1101">
        <v>4.4074516823199996</v>
      </c>
      <c r="AS12" s="1101">
        <v>3.7612159523321371</v>
      </c>
      <c r="AT12" s="1101">
        <v>1.8512729982122611</v>
      </c>
      <c r="AU12" s="1102">
        <v>1.8624246221068339</v>
      </c>
      <c r="AV12" s="1102">
        <v>1.6378515367695996</v>
      </c>
      <c r="AW12" s="1103">
        <v>1.5850885945310194</v>
      </c>
      <c r="AX12" s="5"/>
      <c r="AY12" s="5"/>
      <c r="AZ12" s="5"/>
      <c r="BA12" s="5"/>
      <c r="BB12" s="5"/>
      <c r="BC12" s="5"/>
      <c r="BD12" s="709"/>
      <c r="BE12" s="710"/>
      <c r="BF12" s="2"/>
      <c r="BG12" s="2"/>
      <c r="BH12" s="2"/>
      <c r="BI12" s="4"/>
    </row>
    <row r="13" spans="1:61" s="692" customFormat="1" ht="39.9" customHeight="1" thickTop="1" thickBot="1">
      <c r="U13" s="711" t="s">
        <v>270</v>
      </c>
      <c r="V13" s="712"/>
      <c r="W13" s="1104" t="s">
        <v>162</v>
      </c>
      <c r="X13" s="1105"/>
      <c r="Y13" s="1106"/>
      <c r="Z13" s="1107">
        <v>1261.33141833885</v>
      </c>
      <c r="AA13" s="1108">
        <v>1234.3201171323019</v>
      </c>
      <c r="AB13" s="1108">
        <v>1245.8232878418876</v>
      </c>
      <c r="AC13" s="1108">
        <v>1256.1117506991302</v>
      </c>
      <c r="AD13" s="1108">
        <v>1250.7685152074214</v>
      </c>
      <c r="AE13" s="1108">
        <v>1314.837521394445</v>
      </c>
      <c r="AF13" s="1108">
        <v>1335.8882713128758</v>
      </c>
      <c r="AG13" s="1108">
        <v>1349.6687870593962</v>
      </c>
      <c r="AH13" s="1108">
        <v>1343.3081875491609</v>
      </c>
      <c r="AI13" s="1108">
        <v>1300.7470422426493</v>
      </c>
      <c r="AJ13" s="1108">
        <v>1321.89599706532</v>
      </c>
      <c r="AK13" s="1108">
        <v>1340.5225517444269</v>
      </c>
      <c r="AL13" s="1108">
        <v>1315.6733288510336</v>
      </c>
      <c r="AM13" s="1108">
        <v>1347.8238091962485</v>
      </c>
      <c r="AN13" s="1108">
        <v>1351.6637393722381</v>
      </c>
      <c r="AO13" s="1108">
        <v>1347.639973791732</v>
      </c>
      <c r="AP13" s="1108">
        <v>1350.3213626896127</v>
      </c>
      <c r="AQ13" s="1108">
        <v>1332.5326297115221</v>
      </c>
      <c r="AR13" s="1108">
        <v>1364.2576891524088</v>
      </c>
      <c r="AS13" s="1108">
        <v>1280.9033179659409</v>
      </c>
      <c r="AT13" s="1108">
        <v>1205.6726400816094</v>
      </c>
      <c r="AU13" s="1109">
        <v>1256.0946909772983</v>
      </c>
      <c r="AV13" s="1109">
        <v>1306.5179249137454</v>
      </c>
      <c r="AW13" s="1110">
        <v>1343.1177206232867</v>
      </c>
      <c r="AX13" s="713"/>
      <c r="AY13" s="713"/>
      <c r="AZ13" s="713"/>
      <c r="BA13" s="713"/>
      <c r="BB13" s="713"/>
      <c r="BC13" s="713"/>
      <c r="BD13" s="714"/>
      <c r="BE13" s="715"/>
      <c r="BF13" s="2"/>
      <c r="BG13" s="2"/>
      <c r="BH13" s="2"/>
      <c r="BI13" s="4"/>
    </row>
    <row r="14" spans="1:61" s="692" customFormat="1" ht="14.25" customHeight="1">
      <c r="U14" s="716"/>
      <c r="V14" s="717"/>
      <c r="W14" s="718" t="s">
        <v>271</v>
      </c>
      <c r="Y14" s="717"/>
      <c r="Z14" s="719"/>
      <c r="AA14" s="720"/>
      <c r="AB14" s="720"/>
      <c r="AC14" s="720"/>
      <c r="AD14" s="720"/>
      <c r="AE14" s="720"/>
      <c r="AF14" s="720"/>
      <c r="AG14" s="720"/>
      <c r="AH14" s="720"/>
      <c r="AI14" s="720"/>
      <c r="AJ14" s="720"/>
      <c r="AK14" s="720"/>
      <c r="AL14" s="720"/>
      <c r="AM14" s="720"/>
      <c r="AN14" s="720"/>
      <c r="AO14" s="720"/>
      <c r="AP14" s="720"/>
      <c r="AQ14" s="4"/>
      <c r="AR14" s="4"/>
      <c r="AS14" s="4"/>
      <c r="AT14" s="4"/>
      <c r="AU14" s="4"/>
      <c r="AV14" s="4"/>
      <c r="AW14" s="4"/>
      <c r="AX14" s="4"/>
      <c r="AY14" s="4"/>
      <c r="AZ14" s="4"/>
      <c r="BA14" s="4"/>
      <c r="BB14" s="4"/>
      <c r="BC14" s="4"/>
      <c r="BD14" s="4"/>
      <c r="BE14" s="4"/>
      <c r="BF14" s="4"/>
      <c r="BG14" s="4"/>
      <c r="BH14" s="4"/>
      <c r="BI14" s="4"/>
    </row>
    <row r="15" spans="1:61" s="692" customFormat="1" ht="15">
      <c r="U15" s="716"/>
      <c r="V15" s="717"/>
      <c r="W15" s="721"/>
      <c r="Y15" s="722"/>
      <c r="Z15" s="719"/>
      <c r="AA15" s="700"/>
      <c r="AB15" s="700"/>
      <c r="AC15" s="700"/>
      <c r="AD15" s="700"/>
      <c r="AE15" s="700"/>
      <c r="AF15" s="700"/>
      <c r="AG15" s="700"/>
      <c r="AH15" s="700"/>
      <c r="AI15" s="700"/>
      <c r="AJ15" s="700"/>
      <c r="AK15" s="700"/>
      <c r="AL15" s="700"/>
      <c r="AM15" s="700"/>
      <c r="AN15" s="700"/>
      <c r="AO15" s="700"/>
      <c r="AP15" s="700"/>
      <c r="AQ15" s="4"/>
      <c r="AR15" s="4"/>
      <c r="AS15" s="4"/>
      <c r="AT15" s="4"/>
      <c r="AU15" s="4"/>
      <c r="AV15" s="4"/>
      <c r="AW15" s="4"/>
      <c r="AX15" s="4"/>
      <c r="AY15" s="4"/>
      <c r="AZ15" s="4"/>
      <c r="BA15" s="4"/>
      <c r="BB15" s="4"/>
      <c r="BC15" s="4"/>
      <c r="BD15" s="4"/>
      <c r="BE15" s="4"/>
      <c r="BF15" s="4"/>
      <c r="BG15" s="4"/>
      <c r="BH15" s="4"/>
      <c r="BI15" s="4"/>
    </row>
    <row r="16" spans="1:61" s="692" customFormat="1" ht="21.75" customHeight="1" thickBot="1">
      <c r="U16" s="1" t="s">
        <v>272</v>
      </c>
      <c r="V16" s="723"/>
      <c r="W16" s="1" t="s">
        <v>273</v>
      </c>
      <c r="Y16" s="723"/>
      <c r="Z16" s="723"/>
      <c r="BF16" s="98"/>
      <c r="BH16" s="4"/>
    </row>
    <row r="17" spans="21:79" s="692" customFormat="1" ht="39.6">
      <c r="U17" s="680"/>
      <c r="V17" s="681"/>
      <c r="W17" s="936" t="s">
        <v>452</v>
      </c>
      <c r="X17" s="982"/>
      <c r="Y17" s="681" t="s">
        <v>22</v>
      </c>
      <c r="Z17" s="682" t="s">
        <v>161</v>
      </c>
      <c r="AA17" s="689">
        <v>1990</v>
      </c>
      <c r="AB17" s="689">
        <f t="shared" ref="AB17:BE17" si="2">AA17+1</f>
        <v>1991</v>
      </c>
      <c r="AC17" s="689">
        <f t="shared" si="2"/>
        <v>1992</v>
      </c>
      <c r="AD17" s="689">
        <f t="shared" si="2"/>
        <v>1993</v>
      </c>
      <c r="AE17" s="689">
        <f t="shared" si="2"/>
        <v>1994</v>
      </c>
      <c r="AF17" s="689">
        <f t="shared" si="2"/>
        <v>1995</v>
      </c>
      <c r="AG17" s="689">
        <f t="shared" si="2"/>
        <v>1996</v>
      </c>
      <c r="AH17" s="689">
        <f t="shared" si="2"/>
        <v>1997</v>
      </c>
      <c r="AI17" s="689">
        <f t="shared" si="2"/>
        <v>1998</v>
      </c>
      <c r="AJ17" s="690">
        <f t="shared" si="2"/>
        <v>1999</v>
      </c>
      <c r="AK17" s="690">
        <f t="shared" si="2"/>
        <v>2000</v>
      </c>
      <c r="AL17" s="690">
        <f t="shared" si="2"/>
        <v>2001</v>
      </c>
      <c r="AM17" s="690">
        <f t="shared" si="2"/>
        <v>2002</v>
      </c>
      <c r="AN17" s="689">
        <f t="shared" si="2"/>
        <v>2003</v>
      </c>
      <c r="AO17" s="689">
        <f t="shared" si="2"/>
        <v>2004</v>
      </c>
      <c r="AP17" s="689">
        <f t="shared" si="2"/>
        <v>2005</v>
      </c>
      <c r="AQ17" s="689">
        <f t="shared" si="2"/>
        <v>2006</v>
      </c>
      <c r="AR17" s="688">
        <f t="shared" si="2"/>
        <v>2007</v>
      </c>
      <c r="AS17" s="724">
        <f t="shared" si="2"/>
        <v>2008</v>
      </c>
      <c r="AT17" s="689">
        <f t="shared" si="2"/>
        <v>2009</v>
      </c>
      <c r="AU17" s="724">
        <f t="shared" si="2"/>
        <v>2010</v>
      </c>
      <c r="AV17" s="690">
        <f t="shared" si="2"/>
        <v>2011</v>
      </c>
      <c r="AW17" s="691">
        <f t="shared" si="2"/>
        <v>2012</v>
      </c>
      <c r="AX17" s="689">
        <f t="shared" si="2"/>
        <v>2013</v>
      </c>
      <c r="AY17" s="689">
        <f t="shared" si="2"/>
        <v>2014</v>
      </c>
      <c r="AZ17" s="689">
        <f t="shared" si="2"/>
        <v>2015</v>
      </c>
      <c r="BA17" s="689">
        <f t="shared" si="2"/>
        <v>2016</v>
      </c>
      <c r="BB17" s="689">
        <f t="shared" si="2"/>
        <v>2017</v>
      </c>
      <c r="BC17" s="689">
        <f t="shared" si="2"/>
        <v>2018</v>
      </c>
      <c r="BD17" s="690">
        <f t="shared" si="2"/>
        <v>2019</v>
      </c>
      <c r="BE17" s="691">
        <f t="shared" si="2"/>
        <v>2020</v>
      </c>
      <c r="BH17" s="4"/>
    </row>
    <row r="18" spans="21:79" s="692" customFormat="1" ht="16.2">
      <c r="U18" s="693" t="s">
        <v>256</v>
      </c>
      <c r="V18" s="694"/>
      <c r="W18" s="725" t="s">
        <v>274</v>
      </c>
      <c r="X18" s="976"/>
      <c r="Y18" s="694">
        <v>1</v>
      </c>
      <c r="Z18" s="726">
        <f t="shared" ref="Z18:AW18" si="3">IF(ISTEXT(Z5),Z5,Z5/$Z5-1)</f>
        <v>0</v>
      </c>
      <c r="AA18" s="727">
        <f t="shared" si="3"/>
        <v>-2.6148908348903044E-3</v>
      </c>
      <c r="AB18" s="727">
        <f t="shared" si="3"/>
        <v>5.1934293094666462E-3</v>
      </c>
      <c r="AC18" s="727">
        <f t="shared" si="3"/>
        <v>1.2599014120588725E-2</v>
      </c>
      <c r="AD18" s="727">
        <f t="shared" si="3"/>
        <v>5.8976185347938692E-3</v>
      </c>
      <c r="AE18" s="727">
        <f t="shared" si="3"/>
        <v>5.8149828519735713E-2</v>
      </c>
      <c r="AF18" s="727">
        <f t="shared" si="3"/>
        <v>6.9535674397904979E-2</v>
      </c>
      <c r="AG18" s="727">
        <f t="shared" si="3"/>
        <v>8.0805823459072723E-2</v>
      </c>
      <c r="AH18" s="727">
        <f t="shared" si="3"/>
        <v>7.6344522313386509E-2</v>
      </c>
      <c r="AI18" s="727">
        <f t="shared" si="3"/>
        <v>4.5222712726914693E-2</v>
      </c>
      <c r="AJ18" s="728">
        <f t="shared" si="3"/>
        <v>7.5749953114275348E-2</v>
      </c>
      <c r="AK18" s="728">
        <f t="shared" si="3"/>
        <v>9.3810368833947999E-2</v>
      </c>
      <c r="AL18" s="729">
        <f t="shared" si="3"/>
        <v>8.0577424517811913E-2</v>
      </c>
      <c r="AM18" s="729">
        <f t="shared" si="3"/>
        <v>0.11298291805045069</v>
      </c>
      <c r="AN18" s="730">
        <f t="shared" si="3"/>
        <v>0.11744779957273876</v>
      </c>
      <c r="AO18" s="730">
        <f t="shared" si="3"/>
        <v>0.11690471555615023</v>
      </c>
      <c r="AP18" s="730">
        <f t="shared" si="3"/>
        <v>0.12061478652474955</v>
      </c>
      <c r="AQ18" s="730">
        <f t="shared" si="3"/>
        <v>0.10387042900795262</v>
      </c>
      <c r="AR18" s="730">
        <f t="shared" si="3"/>
        <v>0.1328740659412444</v>
      </c>
      <c r="AS18" s="731">
        <f t="shared" si="3"/>
        <v>6.0921580396949615E-2</v>
      </c>
      <c r="AT18" s="730">
        <f t="shared" si="3"/>
        <v>-2.3306640997011741E-3</v>
      </c>
      <c r="AU18" s="731">
        <f t="shared" si="3"/>
        <v>4.1024852616838636E-2</v>
      </c>
      <c r="AV18" s="729">
        <f t="shared" si="3"/>
        <v>8.4345694285589579E-2</v>
      </c>
      <c r="AW18" s="955">
        <f t="shared" si="3"/>
        <v>0.11491809876369086</v>
      </c>
      <c r="AX18" s="6"/>
      <c r="AY18" s="6"/>
      <c r="AZ18" s="6"/>
      <c r="BA18" s="6"/>
      <c r="BB18" s="6"/>
      <c r="BC18" s="6"/>
      <c r="BD18" s="732"/>
      <c r="BE18" s="733"/>
      <c r="BF18" s="2"/>
      <c r="BG18" s="2"/>
      <c r="BH18" s="4"/>
      <c r="BI18" s="2"/>
    </row>
    <row r="19" spans="21:79" s="692" customFormat="1" ht="16.2">
      <c r="U19" s="693" t="s">
        <v>258</v>
      </c>
      <c r="V19" s="694"/>
      <c r="W19" s="725" t="s">
        <v>275</v>
      </c>
      <c r="X19" s="976"/>
      <c r="Y19" s="694">
        <v>21</v>
      </c>
      <c r="Z19" s="726">
        <f t="shared" ref="Z19:AO19" si="4">IF(ISTEXT(Z8),Z8,Z8/$Z8-1)</f>
        <v>0</v>
      </c>
      <c r="AA19" s="727">
        <f t="shared" si="4"/>
        <v>-2.8981241711392047E-2</v>
      </c>
      <c r="AB19" s="727">
        <f t="shared" si="4"/>
        <v>-4.0809660923874835E-2</v>
      </c>
      <c r="AC19" s="727">
        <f t="shared" si="4"/>
        <v>-5.1092892911686727E-2</v>
      </c>
      <c r="AD19" s="727">
        <f t="shared" si="4"/>
        <v>-6.8570664163803863E-2</v>
      </c>
      <c r="AE19" s="727">
        <f t="shared" si="4"/>
        <v>-8.776041746855745E-2</v>
      </c>
      <c r="AF19" s="727">
        <f t="shared" si="4"/>
        <v>-0.11050728832996592</v>
      </c>
      <c r="AG19" s="727">
        <f t="shared" si="4"/>
        <v>-0.13693829899508669</v>
      </c>
      <c r="AH19" s="727">
        <f t="shared" si="4"/>
        <v>-0.1619981180790675</v>
      </c>
      <c r="AI19" s="727">
        <f t="shared" si="4"/>
        <v>-0.1858620446700715</v>
      </c>
      <c r="AJ19" s="728">
        <f t="shared" si="4"/>
        <v>-0.20429781906416133</v>
      </c>
      <c r="AK19" s="728">
        <f t="shared" si="4"/>
        <v>-0.22118302016293911</v>
      </c>
      <c r="AL19" s="729">
        <f t="shared" si="4"/>
        <v>-0.24820882560841628</v>
      </c>
      <c r="AM19" s="729">
        <f t="shared" si="4"/>
        <v>-0.27572255315131144</v>
      </c>
      <c r="AN19" s="730">
        <f t="shared" si="4"/>
        <v>-0.2904304467911677</v>
      </c>
      <c r="AO19" s="730">
        <f t="shared" si="4"/>
        <v>-0.30312641714516741</v>
      </c>
      <c r="AP19" s="730">
        <f t="shared" ref="AP19:AP24" si="5">IF(ISTEXT(AP8),AP8,AP8/$Z8-1)</f>
        <v>-0.31348896635583601</v>
      </c>
      <c r="AQ19" s="730">
        <f t="shared" ref="AQ19:AR24" si="6">IF(ISTEXT(AQ8),AQ8,AQ8/$Z8-1)</f>
        <v>-0.32378255646887621</v>
      </c>
      <c r="AR19" s="730">
        <f t="shared" si="6"/>
        <v>-0.3360001211145609</v>
      </c>
      <c r="AS19" s="731">
        <f t="shared" ref="AS19:AT24" si="7">IF(ISTEXT(AS8),AS8,AS8/$Z8-1)</f>
        <v>-0.35072912483420793</v>
      </c>
      <c r="AT19" s="730">
        <f t="shared" si="7"/>
        <v>-0.3679195129626921</v>
      </c>
      <c r="AU19" s="731">
        <f t="shared" ref="AU19:AU24" si="8">IF(ISTEXT(AU8),AU8,AU8/$Z8-1)</f>
        <v>-0.38006572550472406</v>
      </c>
      <c r="AV19" s="729">
        <f t="shared" ref="AV19:AW24" si="9">IF(ISTEXT(AV8),AV8,AV8/$Z8-1)</f>
        <v>-0.39229375217112072</v>
      </c>
      <c r="AW19" s="955">
        <f t="shared" si="9"/>
        <v>-0.4006779777559426</v>
      </c>
      <c r="AX19" s="6"/>
      <c r="AY19" s="6"/>
      <c r="AZ19" s="6"/>
      <c r="BA19" s="6"/>
      <c r="BB19" s="6"/>
      <c r="BC19" s="6"/>
      <c r="BD19" s="732"/>
      <c r="BE19" s="733"/>
      <c r="BF19" s="734"/>
      <c r="BG19" s="734"/>
      <c r="BH19" s="4"/>
      <c r="BI19" s="734"/>
      <c r="BL19" s="721"/>
      <c r="BM19" s="721"/>
      <c r="BN19" s="735"/>
      <c r="BO19" s="721"/>
      <c r="BP19" s="721"/>
      <c r="BQ19" s="721"/>
      <c r="BR19" s="721"/>
      <c r="BS19" s="721"/>
      <c r="BT19" s="721"/>
      <c r="BU19" s="721"/>
      <c r="BV19" s="721"/>
      <c r="BW19" s="721"/>
      <c r="BX19" s="721"/>
      <c r="BY19" s="721"/>
      <c r="BZ19" s="721"/>
      <c r="CA19" s="2"/>
    </row>
    <row r="20" spans="21:79" s="692" customFormat="1" ht="16.2">
      <c r="U20" s="693" t="s">
        <v>276</v>
      </c>
      <c r="V20" s="694"/>
      <c r="W20" s="725" t="s">
        <v>277</v>
      </c>
      <c r="X20" s="976"/>
      <c r="Y20" s="694">
        <v>310</v>
      </c>
      <c r="Z20" s="726">
        <f t="shared" ref="Z20:AO23" si="10">IF(ISTEXT(Z9),Z9,Z9/$Z9-1)</f>
        <v>0</v>
      </c>
      <c r="AA20" s="727">
        <f t="shared" si="10"/>
        <v>-8.9030871605126682E-2</v>
      </c>
      <c r="AB20" s="727">
        <f t="shared" si="10"/>
        <v>-0.10298890162979124</v>
      </c>
      <c r="AC20" s="727">
        <f t="shared" si="10"/>
        <v>-9.6619626041169804E-2</v>
      </c>
      <c r="AD20" s="727">
        <f t="shared" si="10"/>
        <v>-0.10175134423172383</v>
      </c>
      <c r="AE20" s="727">
        <f t="shared" si="10"/>
        <v>-6.3561727968926784E-2</v>
      </c>
      <c r="AF20" s="727">
        <f t="shared" si="10"/>
        <v>-4.9587995647922933E-2</v>
      </c>
      <c r="AG20" s="727">
        <f t="shared" si="10"/>
        <v>-1.7489886551929068E-2</v>
      </c>
      <c r="AH20" s="727">
        <f t="shared" si="10"/>
        <v>4.0545622338334919E-3</v>
      </c>
      <c r="AI20" s="727">
        <f t="shared" si="10"/>
        <v>-4.2159204658624549E-2</v>
      </c>
      <c r="AJ20" s="728">
        <f t="shared" si="10"/>
        <v>-0.23809971577820088</v>
      </c>
      <c r="AK20" s="728">
        <f t="shared" si="10"/>
        <v>-0.15757714148905322</v>
      </c>
      <c r="AL20" s="729">
        <f t="shared" si="10"/>
        <v>-0.25927152062043302</v>
      </c>
      <c r="AM20" s="729">
        <f t="shared" si="10"/>
        <v>-0.27855324003098214</v>
      </c>
      <c r="AN20" s="730">
        <f t="shared" si="10"/>
        <v>-0.28669399300997456</v>
      </c>
      <c r="AO20" s="730">
        <f t="shared" si="10"/>
        <v>-0.28396930731528358</v>
      </c>
      <c r="AP20" s="730">
        <f t="shared" si="5"/>
        <v>-0.29645904580731008</v>
      </c>
      <c r="AQ20" s="730">
        <f t="shared" si="6"/>
        <v>-0.29446243106007097</v>
      </c>
      <c r="AR20" s="730">
        <f t="shared" si="6"/>
        <v>-0.3304368704345112</v>
      </c>
      <c r="AS20" s="731">
        <f t="shared" si="7"/>
        <v>-0.33434693854528841</v>
      </c>
      <c r="AT20" s="730">
        <f t="shared" si="7"/>
        <v>-0.34280542926940782</v>
      </c>
      <c r="AU20" s="731">
        <f t="shared" si="8"/>
        <v>-0.36352657077179595</v>
      </c>
      <c r="AV20" s="729">
        <f t="shared" si="9"/>
        <v>-0.37199777526746525</v>
      </c>
      <c r="AW20" s="955">
        <f t="shared" si="9"/>
        <v>-0.3800391256541229</v>
      </c>
      <c r="AX20" s="6"/>
      <c r="AY20" s="6"/>
      <c r="AZ20" s="6"/>
      <c r="BA20" s="6"/>
      <c r="BB20" s="6"/>
      <c r="BC20" s="6"/>
      <c r="BD20" s="732"/>
      <c r="BE20" s="733"/>
      <c r="BF20" s="734"/>
      <c r="BG20" s="734"/>
      <c r="BH20" s="4"/>
      <c r="BI20" s="734"/>
      <c r="BL20" s="598"/>
      <c r="BM20" s="736"/>
      <c r="BN20" s="719"/>
      <c r="BO20" s="737"/>
      <c r="BP20" s="737"/>
      <c r="BQ20" s="737"/>
      <c r="BR20" s="737"/>
      <c r="BS20" s="737"/>
      <c r="BT20" s="737"/>
      <c r="BU20" s="737"/>
      <c r="BV20" s="737"/>
      <c r="BW20" s="737"/>
      <c r="BX20" s="737"/>
      <c r="BY20" s="737"/>
      <c r="BZ20" s="737"/>
      <c r="CA20" s="4"/>
    </row>
    <row r="21" spans="21:79" s="692" customFormat="1" ht="27.6">
      <c r="U21" s="702" t="s">
        <v>278</v>
      </c>
      <c r="V21" s="703"/>
      <c r="W21" s="725" t="s">
        <v>279</v>
      </c>
      <c r="X21" s="976"/>
      <c r="Y21" s="703" t="s">
        <v>264</v>
      </c>
      <c r="Z21" s="726">
        <f>IF(ISTEXT(Z10),Z10,Z10/$Z10-1)</f>
        <v>0</v>
      </c>
      <c r="AA21" s="727">
        <f t="shared" si="10"/>
        <v>-0.37683697383700698</v>
      </c>
      <c r="AB21" s="727">
        <f t="shared" si="10"/>
        <v>-0.32140776673230664</v>
      </c>
      <c r="AC21" s="727">
        <f t="shared" si="10"/>
        <v>-0.30444183430614802</v>
      </c>
      <c r="AD21" s="727">
        <f t="shared" si="10"/>
        <v>-0.28611734515177001</v>
      </c>
      <c r="AE21" s="727">
        <f t="shared" si="10"/>
        <v>-0.16636681760659167</v>
      </c>
      <c r="AF21" s="727">
        <f>IF(ISTEXT(AF10),AF10,AF10/$Z10-1)</f>
        <v>2.3928125456538218E-3</v>
      </c>
      <c r="AG21" s="727">
        <f t="shared" ref="AG21:AO21" si="11">IF(ISTEXT(AG10),AG10,AG10/$Z10-1)</f>
        <v>-1.5120244390040893E-2</v>
      </c>
      <c r="AH21" s="727">
        <f t="shared" si="11"/>
        <v>-1.5173848049480743E-2</v>
      </c>
      <c r="AI21" s="727">
        <f t="shared" si="11"/>
        <v>-3.9375093399781624E-2</v>
      </c>
      <c r="AJ21" s="728">
        <f t="shared" si="11"/>
        <v>-1.3722053260498579E-2</v>
      </c>
      <c r="AK21" s="728">
        <f t="shared" si="11"/>
        <v>-6.9828972166327885E-2</v>
      </c>
      <c r="AL21" s="729">
        <f t="shared" si="11"/>
        <v>-0.20006859627222051</v>
      </c>
      <c r="AM21" s="729">
        <f t="shared" si="11"/>
        <v>-0.32252326656281483</v>
      </c>
      <c r="AN21" s="730">
        <f t="shared" si="11"/>
        <v>-0.31912643101347127</v>
      </c>
      <c r="AO21" s="730">
        <f t="shared" si="11"/>
        <v>-0.4779047367956335</v>
      </c>
      <c r="AP21" s="730">
        <f t="shared" si="5"/>
        <v>-0.47960025469807377</v>
      </c>
      <c r="AQ21" s="730">
        <f t="shared" si="6"/>
        <v>-0.41904157866483327</v>
      </c>
      <c r="AR21" s="730">
        <f t="shared" si="6"/>
        <v>-0.34299552507163045</v>
      </c>
      <c r="AS21" s="731">
        <f t="shared" si="7"/>
        <v>-0.24307187463522884</v>
      </c>
      <c r="AT21" s="730">
        <f t="shared" si="7"/>
        <v>-0.18133967342931379</v>
      </c>
      <c r="AU21" s="731">
        <f t="shared" si="8"/>
        <v>-9.5014722954355757E-2</v>
      </c>
      <c r="AV21" s="729">
        <f t="shared" si="9"/>
        <v>1.1860970021056128E-2</v>
      </c>
      <c r="AW21" s="955">
        <f t="shared" si="9"/>
        <v>0.13427213382783609</v>
      </c>
      <c r="AX21" s="6"/>
      <c r="AY21" s="6"/>
      <c r="AZ21" s="6"/>
      <c r="BA21" s="6"/>
      <c r="BB21" s="6"/>
      <c r="BC21" s="6"/>
      <c r="BD21" s="732"/>
      <c r="BE21" s="733"/>
      <c r="BF21" s="734"/>
      <c r="BG21" s="734"/>
      <c r="BH21" s="4"/>
      <c r="BI21" s="734"/>
      <c r="BL21" s="598"/>
      <c r="BM21" s="736"/>
      <c r="BN21" s="737"/>
      <c r="BO21" s="737"/>
      <c r="BP21" s="737"/>
      <c r="BQ21" s="737"/>
      <c r="BR21" s="737"/>
      <c r="BS21" s="737"/>
      <c r="BT21" s="737"/>
      <c r="BU21" s="737"/>
      <c r="BV21" s="737"/>
      <c r="BW21" s="737"/>
      <c r="BX21" s="737"/>
      <c r="BY21" s="737"/>
      <c r="BZ21" s="737"/>
      <c r="CA21" s="4"/>
    </row>
    <row r="22" spans="21:79" s="692" customFormat="1" ht="27.6">
      <c r="U22" s="702" t="s">
        <v>280</v>
      </c>
      <c r="V22" s="703"/>
      <c r="W22" s="725" t="s">
        <v>281</v>
      </c>
      <c r="X22" s="976"/>
      <c r="Y22" s="703" t="s">
        <v>267</v>
      </c>
      <c r="Z22" s="726">
        <f>IF(ISTEXT(Z11),Z11,Z11/$Z11-1)</f>
        <v>0</v>
      </c>
      <c r="AA22" s="727">
        <f t="shared" si="10"/>
        <v>-0.6243245853798276</v>
      </c>
      <c r="AB22" s="727">
        <f t="shared" si="10"/>
        <v>-0.56811900944097049</v>
      </c>
      <c r="AC22" s="727">
        <f t="shared" si="10"/>
        <v>-0.56119182705624526</v>
      </c>
      <c r="AD22" s="727">
        <f t="shared" si="10"/>
        <v>-0.36904078670479146</v>
      </c>
      <c r="AE22" s="727">
        <f t="shared" si="10"/>
        <v>-0.22461409078538352</v>
      </c>
      <c r="AF22" s="727">
        <f t="shared" ref="AF22:AO22" si="12">IF(ISTEXT(AF11),AF11,AF11/$Z11-1)</f>
        <v>1.6033880055124738E-2</v>
      </c>
      <c r="AG22" s="727">
        <f t="shared" si="12"/>
        <v>5.1698912181977086E-2</v>
      </c>
      <c r="AH22" s="727">
        <f t="shared" si="12"/>
        <v>0.15247677374734669</v>
      </c>
      <c r="AI22" s="727">
        <f t="shared" si="12"/>
        <v>-4.5863792688107141E-2</v>
      </c>
      <c r="AJ22" s="728">
        <f t="shared" si="12"/>
        <v>-0.25752038134216415</v>
      </c>
      <c r="AK22" s="728">
        <f t="shared" si="12"/>
        <v>-0.31771360650354696</v>
      </c>
      <c r="AL22" s="729">
        <f t="shared" si="12"/>
        <v>-0.43374606787991121</v>
      </c>
      <c r="AM22" s="729">
        <f t="shared" si="12"/>
        <v>-0.47076476283538193</v>
      </c>
      <c r="AN22" s="730">
        <f t="shared" si="12"/>
        <v>-0.48891226338037208</v>
      </c>
      <c r="AO22" s="730">
        <f t="shared" si="12"/>
        <v>-0.46757350263523556</v>
      </c>
      <c r="AP22" s="730">
        <f t="shared" si="5"/>
        <v>-0.50229504470511421</v>
      </c>
      <c r="AQ22" s="730">
        <f t="shared" si="6"/>
        <v>-0.47947444025048869</v>
      </c>
      <c r="AR22" s="730">
        <f t="shared" si="6"/>
        <v>-0.54430996080259675</v>
      </c>
      <c r="AS22" s="731">
        <f t="shared" si="7"/>
        <v>-0.6714303855781707</v>
      </c>
      <c r="AT22" s="730">
        <f t="shared" si="7"/>
        <v>-0.76753031569967378</v>
      </c>
      <c r="AU22" s="731">
        <f t="shared" si="8"/>
        <v>-0.75731715581556314</v>
      </c>
      <c r="AV22" s="729">
        <f t="shared" si="9"/>
        <v>-0.78525089700214312</v>
      </c>
      <c r="AW22" s="955">
        <f t="shared" si="9"/>
        <v>-0.80362511252198243</v>
      </c>
      <c r="AX22" s="6"/>
      <c r="AY22" s="6"/>
      <c r="AZ22" s="6"/>
      <c r="BA22" s="6"/>
      <c r="BB22" s="6"/>
      <c r="BC22" s="6"/>
      <c r="BD22" s="732"/>
      <c r="BE22" s="733"/>
      <c r="BF22" s="734"/>
      <c r="BG22" s="734"/>
      <c r="BH22" s="4"/>
      <c r="BI22" s="734"/>
      <c r="BL22" s="598"/>
      <c r="BM22" s="736"/>
      <c r="BN22" s="737"/>
      <c r="BO22" s="737"/>
      <c r="BP22" s="737"/>
      <c r="BQ22" s="737"/>
      <c r="BR22" s="737"/>
      <c r="BS22" s="737"/>
      <c r="BT22" s="737"/>
      <c r="BU22" s="737"/>
      <c r="BV22" s="737"/>
      <c r="BW22" s="737"/>
      <c r="BX22" s="737"/>
      <c r="BY22" s="737"/>
      <c r="BZ22" s="737"/>
      <c r="CA22" s="4"/>
    </row>
    <row r="23" spans="21:79" s="692" customFormat="1" ht="18.75" customHeight="1" thickBot="1">
      <c r="U23" s="704" t="s">
        <v>282</v>
      </c>
      <c r="V23" s="705"/>
      <c r="W23" s="738" t="s">
        <v>283</v>
      </c>
      <c r="X23" s="981"/>
      <c r="Y23" s="705">
        <v>23900</v>
      </c>
      <c r="Z23" s="739">
        <f>IF(ISTEXT(Z12),Z12,Z12/$Z12-1)</f>
        <v>0</v>
      </c>
      <c r="AA23" s="740">
        <f t="shared" si="10"/>
        <v>-0.2221625051053</v>
      </c>
      <c r="AB23" s="740">
        <f t="shared" si="10"/>
        <v>-0.13296471724049397</v>
      </c>
      <c r="AC23" s="740">
        <f t="shared" si="10"/>
        <v>-4.3724244689381964E-2</v>
      </c>
      <c r="AD23" s="740">
        <f t="shared" si="10"/>
        <v>-4.3391659841915509E-2</v>
      </c>
      <c r="AE23" s="740">
        <f t="shared" si="10"/>
        <v>-8.8812233985706368E-2</v>
      </c>
      <c r="AF23" s="740">
        <f t="shared" ref="AF23:AO23" si="13">IF(ISTEXT(AF12),AF12,AF12/$Z12-1)</f>
        <v>1.9293167004952316E-3</v>
      </c>
      <c r="AG23" s="740">
        <f t="shared" si="13"/>
        <v>3.5829974978467627E-2</v>
      </c>
      <c r="AH23" s="740">
        <f t="shared" si="13"/>
        <v>-0.11404690500025516</v>
      </c>
      <c r="AI23" s="740">
        <f t="shared" si="13"/>
        <v>-0.19521077519265573</v>
      </c>
      <c r="AJ23" s="741">
        <f t="shared" si="13"/>
        <v>-0.45005333148601478</v>
      </c>
      <c r="AK23" s="741">
        <f t="shared" si="13"/>
        <v>-0.57536870467842327</v>
      </c>
      <c r="AL23" s="742">
        <f t="shared" si="13"/>
        <v>-0.64779425747764097</v>
      </c>
      <c r="AM23" s="742">
        <f t="shared" si="13"/>
        <v>-0.67041345110724138</v>
      </c>
      <c r="AN23" s="743">
        <f t="shared" si="13"/>
        <v>-0.68964629113622222</v>
      </c>
      <c r="AO23" s="743">
        <f t="shared" si="13"/>
        <v>-0.69898114236249653</v>
      </c>
      <c r="AP23" s="743">
        <f t="shared" si="5"/>
        <v>-0.71599018817994931</v>
      </c>
      <c r="AQ23" s="743">
        <f t="shared" si="6"/>
        <v>-0.70991105582397029</v>
      </c>
      <c r="AR23" s="743">
        <f t="shared" si="6"/>
        <v>-0.7396475877246409</v>
      </c>
      <c r="AS23" s="744">
        <f t="shared" si="7"/>
        <v>-0.77782135418379006</v>
      </c>
      <c r="AT23" s="743">
        <f t="shared" si="7"/>
        <v>-0.89064352246940759</v>
      </c>
      <c r="AU23" s="744">
        <f t="shared" si="8"/>
        <v>-0.88998478531446934</v>
      </c>
      <c r="AV23" s="742">
        <f t="shared" si="9"/>
        <v>-0.90325053357762264</v>
      </c>
      <c r="AW23" s="956">
        <f t="shared" si="9"/>
        <v>-0.90636729135075134</v>
      </c>
      <c r="AX23" s="7"/>
      <c r="AY23" s="7"/>
      <c r="AZ23" s="7"/>
      <c r="BA23" s="7"/>
      <c r="BB23" s="7"/>
      <c r="BC23" s="7"/>
      <c r="BD23" s="745"/>
      <c r="BE23" s="746"/>
      <c r="BF23" s="734"/>
      <c r="BG23" s="734"/>
      <c r="BH23" s="4"/>
      <c r="BI23" s="734"/>
      <c r="BL23" s="747"/>
      <c r="BM23" s="748"/>
      <c r="BN23" s="719"/>
      <c r="BO23" s="749"/>
      <c r="BP23" s="749"/>
      <c r="BQ23" s="749"/>
      <c r="BR23" s="749"/>
      <c r="BS23" s="749"/>
      <c r="BT23" s="737"/>
      <c r="BU23" s="737"/>
      <c r="BV23" s="737"/>
      <c r="BW23" s="737"/>
      <c r="BX23" s="737"/>
      <c r="BY23" s="737"/>
      <c r="BZ23" s="737"/>
      <c r="CA23" s="4"/>
    </row>
    <row r="24" spans="21:79" s="692" customFormat="1" ht="23.25" customHeight="1" thickTop="1" thickBot="1">
      <c r="U24" s="750" t="s">
        <v>21</v>
      </c>
      <c r="V24" s="751"/>
      <c r="W24" s="750" t="s">
        <v>163</v>
      </c>
      <c r="X24" s="980"/>
      <c r="Y24" s="751"/>
      <c r="Z24" s="752">
        <f>IF(ISTEXT(Z13),Z13,Z13/$Z13-1)</f>
        <v>0</v>
      </c>
      <c r="AA24" s="753">
        <f>IF(ISTEXT(AA13),AA13,AA13/$Z13-1)</f>
        <v>-2.1414911904851675E-2</v>
      </c>
      <c r="AB24" s="753">
        <f>IF(ISTEXT(AB13),AB13,AB13/$Z13-1)</f>
        <v>-1.2295048130479658E-2</v>
      </c>
      <c r="AC24" s="753">
        <f>IF(ISTEXT(AC13),AC13,AC13/$Z13-1)</f>
        <v>-4.1382205848753406E-3</v>
      </c>
      <c r="AD24" s="753">
        <f>IF(ISTEXT(AD13),AD13,AD13/$Z13-1)</f>
        <v>-8.3744073745025682E-3</v>
      </c>
      <c r="AE24" s="753">
        <f>IF(ISTEXT(AE13),AE13,AE13/$Z13-1)</f>
        <v>4.2420336382377188E-2</v>
      </c>
      <c r="AF24" s="753">
        <f t="shared" ref="AF24:AO24" si="14">IF(ISTEXT(AF13),AF13,AF13/$Z13-1)</f>
        <v>5.9109645482561479E-2</v>
      </c>
      <c r="AG24" s="753">
        <f t="shared" si="14"/>
        <v>7.0035018105617963E-2</v>
      </c>
      <c r="AH24" s="753">
        <f t="shared" si="14"/>
        <v>6.4992251852628025E-2</v>
      </c>
      <c r="AI24" s="753">
        <f t="shared" si="14"/>
        <v>3.1249220728766902E-2</v>
      </c>
      <c r="AJ24" s="753">
        <f t="shared" si="14"/>
        <v>4.8016387957918738E-2</v>
      </c>
      <c r="AK24" s="754">
        <f t="shared" si="14"/>
        <v>6.2783763453597485E-2</v>
      </c>
      <c r="AL24" s="755">
        <f t="shared" si="14"/>
        <v>4.30829754353943E-2</v>
      </c>
      <c r="AM24" s="755">
        <f t="shared" si="14"/>
        <v>6.8572295591675214E-2</v>
      </c>
      <c r="AN24" s="756">
        <f t="shared" si="14"/>
        <v>7.1616642319394686E-2</v>
      </c>
      <c r="AO24" s="756">
        <f t="shared" si="14"/>
        <v>6.8426548485210015E-2</v>
      </c>
      <c r="AP24" s="756">
        <f t="shared" si="5"/>
        <v>7.0552388576795133E-2</v>
      </c>
      <c r="AQ24" s="756">
        <f t="shared" si="6"/>
        <v>5.644924905338744E-2</v>
      </c>
      <c r="AR24" s="756">
        <f t="shared" si="6"/>
        <v>8.1601289967953683E-2</v>
      </c>
      <c r="AS24" s="757">
        <f t="shared" si="7"/>
        <v>1.5516857300571063E-2</v>
      </c>
      <c r="AT24" s="756">
        <f t="shared" si="7"/>
        <v>-4.4127005359576366E-2</v>
      </c>
      <c r="AU24" s="757">
        <f t="shared" si="8"/>
        <v>-4.151745754853442E-3</v>
      </c>
      <c r="AV24" s="755">
        <f t="shared" si="9"/>
        <v>3.5824451780013034E-2</v>
      </c>
      <c r="AW24" s="957">
        <f t="shared" si="9"/>
        <v>6.4841247189535434E-2</v>
      </c>
      <c r="AX24" s="758"/>
      <c r="AY24" s="758"/>
      <c r="AZ24" s="758"/>
      <c r="BA24" s="758"/>
      <c r="BB24" s="758"/>
      <c r="BC24" s="758"/>
      <c r="BD24" s="759"/>
      <c r="BE24" s="760"/>
      <c r="BF24" s="734"/>
      <c r="BG24" s="734"/>
      <c r="BH24" s="734"/>
      <c r="BI24" s="734"/>
      <c r="BL24" s="747"/>
      <c r="BM24" s="748"/>
      <c r="BN24" s="719"/>
      <c r="BO24" s="749"/>
      <c r="BP24" s="749"/>
      <c r="BQ24" s="749"/>
      <c r="BR24" s="749"/>
      <c r="BS24" s="749"/>
      <c r="BT24" s="737"/>
      <c r="BU24" s="737"/>
      <c r="BV24" s="737"/>
      <c r="BW24" s="737"/>
      <c r="BX24" s="737"/>
      <c r="BY24" s="737"/>
      <c r="BZ24" s="737"/>
      <c r="CA24" s="4"/>
    </row>
    <row r="25" spans="21:79" s="692" customFormat="1" ht="15">
      <c r="U25" s="1"/>
      <c r="V25" s="723"/>
      <c r="W25" s="761"/>
      <c r="Y25" s="717"/>
      <c r="Z25" s="762"/>
      <c r="AA25" s="734"/>
      <c r="AB25" s="734"/>
      <c r="AC25" s="734"/>
      <c r="AD25" s="734"/>
      <c r="AE25" s="734"/>
      <c r="AF25" s="734"/>
      <c r="AG25" s="734"/>
      <c r="AH25" s="734"/>
      <c r="AI25" s="734"/>
      <c r="AJ25" s="734"/>
      <c r="AK25" s="734"/>
      <c r="BF25" s="734"/>
      <c r="BG25" s="734"/>
      <c r="BH25" s="734"/>
      <c r="BI25" s="734"/>
      <c r="BL25" s="598"/>
      <c r="BM25" s="736"/>
      <c r="BN25" s="719"/>
      <c r="BO25" s="749"/>
      <c r="BP25" s="749"/>
      <c r="BQ25" s="749"/>
      <c r="BR25" s="749"/>
      <c r="BS25" s="749"/>
      <c r="BT25" s="737"/>
      <c r="BU25" s="737"/>
      <c r="BV25" s="737"/>
      <c r="BW25" s="737"/>
      <c r="BX25" s="737"/>
      <c r="BY25" s="737"/>
      <c r="BZ25" s="737"/>
      <c r="CA25" s="4"/>
    </row>
    <row r="26" spans="21:79" s="692" customFormat="1" ht="21.75" customHeight="1" thickBot="1">
      <c r="U26" s="1"/>
      <c r="V26" s="723"/>
      <c r="W26" s="1" t="s">
        <v>223</v>
      </c>
      <c r="Y26" s="723"/>
      <c r="Z26" s="723"/>
      <c r="BL26" s="4"/>
      <c r="BM26" s="4"/>
      <c r="BN26" s="4"/>
      <c r="BO26" s="4"/>
      <c r="BP26" s="4"/>
      <c r="BQ26" s="4"/>
      <c r="BR26" s="4"/>
      <c r="BS26" s="4"/>
      <c r="BT26" s="4"/>
      <c r="BU26" s="4"/>
      <c r="BV26" s="4"/>
      <c r="BW26" s="4"/>
      <c r="BX26" s="4"/>
      <c r="BY26" s="4"/>
      <c r="BZ26" s="4"/>
      <c r="CA26" s="4"/>
    </row>
    <row r="27" spans="21:79" s="692" customFormat="1" ht="39.6">
      <c r="U27" s="1"/>
      <c r="V27" s="723"/>
      <c r="W27" s="936" t="s">
        <v>452</v>
      </c>
      <c r="X27" s="982"/>
      <c r="Y27" s="681" t="s">
        <v>22</v>
      </c>
      <c r="Z27" s="682" t="s">
        <v>161</v>
      </c>
      <c r="AA27" s="689">
        <v>1990</v>
      </c>
      <c r="AB27" s="689">
        <f t="shared" ref="AB27:AP27" si="15">AA27+1</f>
        <v>1991</v>
      </c>
      <c r="AC27" s="689">
        <f t="shared" si="15"/>
        <v>1992</v>
      </c>
      <c r="AD27" s="689">
        <f t="shared" si="15"/>
        <v>1993</v>
      </c>
      <c r="AE27" s="689">
        <f t="shared" si="15"/>
        <v>1994</v>
      </c>
      <c r="AF27" s="689">
        <f t="shared" si="15"/>
        <v>1995</v>
      </c>
      <c r="AG27" s="689">
        <f t="shared" si="15"/>
        <v>1996</v>
      </c>
      <c r="AH27" s="689">
        <f t="shared" si="15"/>
        <v>1997</v>
      </c>
      <c r="AI27" s="689">
        <f t="shared" si="15"/>
        <v>1998</v>
      </c>
      <c r="AJ27" s="690">
        <f t="shared" si="15"/>
        <v>1999</v>
      </c>
      <c r="AK27" s="690">
        <f t="shared" si="15"/>
        <v>2000</v>
      </c>
      <c r="AL27" s="690">
        <f t="shared" si="15"/>
        <v>2001</v>
      </c>
      <c r="AM27" s="690">
        <f t="shared" si="15"/>
        <v>2002</v>
      </c>
      <c r="AN27" s="689">
        <f t="shared" si="15"/>
        <v>2003</v>
      </c>
      <c r="AO27" s="689">
        <f t="shared" si="15"/>
        <v>2004</v>
      </c>
      <c r="AP27" s="689">
        <f t="shared" si="15"/>
        <v>2005</v>
      </c>
      <c r="AQ27" s="689">
        <f t="shared" ref="AQ27:AW27" si="16">AP27+1</f>
        <v>2006</v>
      </c>
      <c r="AR27" s="689">
        <f t="shared" si="16"/>
        <v>2007</v>
      </c>
      <c r="AS27" s="724">
        <f t="shared" si="16"/>
        <v>2008</v>
      </c>
      <c r="AT27" s="689">
        <f t="shared" si="16"/>
        <v>2009</v>
      </c>
      <c r="AU27" s="724">
        <f t="shared" si="16"/>
        <v>2010</v>
      </c>
      <c r="AV27" s="690">
        <f t="shared" si="16"/>
        <v>2011</v>
      </c>
      <c r="AW27" s="691">
        <f t="shared" si="16"/>
        <v>2012</v>
      </c>
      <c r="BL27" s="4"/>
      <c r="BM27" s="4"/>
      <c r="BN27" s="4"/>
      <c r="BO27" s="4"/>
      <c r="BP27" s="4"/>
      <c r="BQ27" s="4"/>
      <c r="BR27" s="4"/>
      <c r="BS27" s="4"/>
      <c r="BT27" s="4"/>
      <c r="BU27" s="4"/>
      <c r="BV27" s="4"/>
      <c r="BW27" s="4"/>
      <c r="BX27" s="4"/>
      <c r="BY27" s="4"/>
      <c r="BZ27" s="4"/>
      <c r="CA27" s="4"/>
    </row>
    <row r="28" spans="21:79" s="692" customFormat="1" ht="16.2">
      <c r="U28" s="1"/>
      <c r="V28" s="723"/>
      <c r="W28" s="725" t="s">
        <v>274</v>
      </c>
      <c r="X28" s="976"/>
      <c r="Y28" s="694">
        <v>1</v>
      </c>
      <c r="Z28" s="763"/>
      <c r="AA28" s="763"/>
      <c r="AB28" s="730">
        <f t="shared" ref="AB28:AW28" si="17">IF(ISTEXT(AA5),AA5,AB5/AA5-1)</f>
        <v>7.8287915797070617E-3</v>
      </c>
      <c r="AC28" s="730">
        <f t="shared" si="17"/>
        <v>7.3673231391986338E-3</v>
      </c>
      <c r="AD28" s="730">
        <f t="shared" si="17"/>
        <v>-6.6180151198496073E-3</v>
      </c>
      <c r="AE28" s="730">
        <f t="shared" si="17"/>
        <v>5.1945853158548161E-2</v>
      </c>
      <c r="AF28" s="730">
        <f t="shared" si="17"/>
        <v>1.0760145275548805E-2</v>
      </c>
      <c r="AG28" s="730">
        <f t="shared" si="17"/>
        <v>1.0537422295438859E-2</v>
      </c>
      <c r="AH28" s="730">
        <f t="shared" si="17"/>
        <v>-4.1277545409665883E-3</v>
      </c>
      <c r="AI28" s="730">
        <f t="shared" si="17"/>
        <v>-2.8914356826550081E-2</v>
      </c>
      <c r="AJ28" s="729">
        <f t="shared" si="17"/>
        <v>2.9206445684400784E-2</v>
      </c>
      <c r="AK28" s="729">
        <f t="shared" si="17"/>
        <v>1.6788674419541572E-2</v>
      </c>
      <c r="AL28" s="729">
        <f t="shared" si="17"/>
        <v>-1.2098024203448521E-2</v>
      </c>
      <c r="AM28" s="729">
        <f t="shared" si="17"/>
        <v>2.9989052887255063E-2</v>
      </c>
      <c r="AN28" s="730">
        <f t="shared" si="17"/>
        <v>4.0116352640064967E-3</v>
      </c>
      <c r="AO28" s="730">
        <f t="shared" si="17"/>
        <v>-4.8600392501207956E-4</v>
      </c>
      <c r="AP28" s="730">
        <f t="shared" si="17"/>
        <v>3.3217434906718246E-3</v>
      </c>
      <c r="AQ28" s="730">
        <f t="shared" si="17"/>
        <v>-1.4942117236133035E-2</v>
      </c>
      <c r="AR28" s="730">
        <f t="shared" si="17"/>
        <v>2.6274493972410884E-2</v>
      </c>
      <c r="AS28" s="731">
        <f t="shared" si="17"/>
        <v>-6.3513225086067604E-2</v>
      </c>
      <c r="AT28" s="730">
        <f t="shared" si="17"/>
        <v>-5.9620094138328916E-2</v>
      </c>
      <c r="AU28" s="731">
        <f t="shared" si="17"/>
        <v>4.3456799920001066E-2</v>
      </c>
      <c r="AV28" s="729">
        <f t="shared" si="17"/>
        <v>4.161364789693045E-2</v>
      </c>
      <c r="AW28" s="955">
        <f t="shared" si="17"/>
        <v>2.8194333817356698E-2</v>
      </c>
      <c r="BL28" s="4"/>
      <c r="BM28" s="4"/>
      <c r="BN28" s="4"/>
      <c r="BO28" s="737"/>
      <c r="BP28" s="737"/>
      <c r="BQ28" s="737"/>
      <c r="BR28" s="737"/>
      <c r="BS28" s="737"/>
      <c r="BT28" s="737"/>
      <c r="BU28" s="737"/>
      <c r="BV28" s="737"/>
      <c r="BW28" s="737"/>
      <c r="BX28" s="737"/>
      <c r="BY28" s="737"/>
      <c r="BZ28" s="737"/>
      <c r="CA28" s="4"/>
    </row>
    <row r="29" spans="21:79" s="692" customFormat="1" ht="16.2">
      <c r="U29" s="1"/>
      <c r="V29" s="723"/>
      <c r="W29" s="725" t="s">
        <v>275</v>
      </c>
      <c r="X29" s="976"/>
      <c r="Y29" s="694">
        <v>21</v>
      </c>
      <c r="Z29" s="763"/>
      <c r="AA29" s="763"/>
      <c r="AB29" s="730">
        <f t="shared" ref="AB29:AW29" si="18">IF(ISTEXT(AA8),AA8,AB8/AA8-1)</f>
        <v>-1.2181452841683593E-2</v>
      </c>
      <c r="AC29" s="730">
        <f t="shared" si="18"/>
        <v>-1.0720741826608204E-2</v>
      </c>
      <c r="AD29" s="730">
        <f t="shared" si="18"/>
        <v>-1.8418843237192117E-2</v>
      </c>
      <c r="AE29" s="730">
        <f t="shared" si="18"/>
        <v>-2.0602478971231797E-2</v>
      </c>
      <c r="AF29" s="730">
        <f t="shared" si="18"/>
        <v>-2.4935193886551632E-2</v>
      </c>
      <c r="AG29" s="730">
        <f t="shared" si="18"/>
        <v>-2.9714701782655673E-2</v>
      </c>
      <c r="AH29" s="730">
        <f t="shared" si="18"/>
        <v>-2.9035953112972246E-2</v>
      </c>
      <c r="AI29" s="730">
        <f t="shared" si="18"/>
        <v>-2.8477175416720235E-2</v>
      </c>
      <c r="AJ29" s="729">
        <f t="shared" si="18"/>
        <v>-2.2644533734603622E-2</v>
      </c>
      <c r="AK29" s="729">
        <f t="shared" si="18"/>
        <v>-2.1220503730326468E-2</v>
      </c>
      <c r="AL29" s="729">
        <f t="shared" si="18"/>
        <v>-3.4701099417646541E-2</v>
      </c>
      <c r="AM29" s="729">
        <f t="shared" si="18"/>
        <v>-3.6597566558508432E-2</v>
      </c>
      <c r="AN29" s="730">
        <f t="shared" si="18"/>
        <v>-2.0306988301030171E-2</v>
      </c>
      <c r="AO29" s="730">
        <f t="shared" si="18"/>
        <v>-1.7892495945726061E-2</v>
      </c>
      <c r="AP29" s="730">
        <f t="shared" si="18"/>
        <v>-1.4870056012479371E-2</v>
      </c>
      <c r="AQ29" s="730">
        <f t="shared" si="18"/>
        <v>-1.499406361817579E-2</v>
      </c>
      <c r="AR29" s="730">
        <f t="shared" si="18"/>
        <v>-1.8067508850239333E-2</v>
      </c>
      <c r="AS29" s="731">
        <f t="shared" si="18"/>
        <v>-2.218223856361301E-2</v>
      </c>
      <c r="AT29" s="730">
        <f t="shared" si="18"/>
        <v>-2.6476450409229635E-2</v>
      </c>
      <c r="AU29" s="731">
        <f t="shared" si="18"/>
        <v>-1.9216243486591011E-2</v>
      </c>
      <c r="AV29" s="729">
        <f t="shared" si="18"/>
        <v>-1.9724714650359076E-2</v>
      </c>
      <c r="AW29" s="955">
        <f t="shared" si="18"/>
        <v>-1.379651042716068E-2</v>
      </c>
      <c r="BL29" s="4"/>
      <c r="BM29" s="4"/>
      <c r="BN29" s="4"/>
      <c r="BO29" s="737"/>
      <c r="BP29" s="737"/>
      <c r="BQ29" s="737"/>
      <c r="BR29" s="737"/>
      <c r="BS29" s="737"/>
      <c r="BT29" s="737"/>
      <c r="BU29" s="737"/>
      <c r="BV29" s="737"/>
      <c r="BW29" s="737"/>
      <c r="BX29" s="737"/>
      <c r="BY29" s="737"/>
      <c r="BZ29" s="737"/>
      <c r="CA29" s="4"/>
    </row>
    <row r="30" spans="21:79" s="692" customFormat="1" ht="16.2">
      <c r="U30" s="1"/>
      <c r="V30" s="723"/>
      <c r="W30" s="725" t="s">
        <v>277</v>
      </c>
      <c r="X30" s="976"/>
      <c r="Y30" s="694">
        <v>310</v>
      </c>
      <c r="Z30" s="763"/>
      <c r="AA30" s="763"/>
      <c r="AB30" s="730">
        <f t="shared" ref="AB30:AW33" si="19">IF(ISTEXT(AA9),AA9,AB9/AA9-1)</f>
        <v>-1.5322176778107321E-2</v>
      </c>
      <c r="AC30" s="730">
        <f t="shared" si="19"/>
        <v>7.1005538283683833E-3</v>
      </c>
      <c r="AD30" s="730">
        <f t="shared" si="19"/>
        <v>-5.6805730326701109E-3</v>
      </c>
      <c r="AE30" s="730">
        <f t="shared" si="19"/>
        <v>4.2515639759163726E-2</v>
      </c>
      <c r="AF30" s="730">
        <f t="shared" si="19"/>
        <v>1.4922214029864156E-2</v>
      </c>
      <c r="AG30" s="730">
        <f t="shared" si="19"/>
        <v>3.3772836358349601E-2</v>
      </c>
      <c r="AH30" s="730">
        <f t="shared" si="19"/>
        <v>2.1927966430954626E-2</v>
      </c>
      <c r="AI30" s="730">
        <f t="shared" si="19"/>
        <v>-4.6027146960660237E-2</v>
      </c>
      <c r="AJ30" s="729">
        <f t="shared" si="19"/>
        <v>-0.20456480040583669</v>
      </c>
      <c r="AK30" s="729">
        <f t="shared" si="19"/>
        <v>0.10568649986972112</v>
      </c>
      <c r="AL30" s="729">
        <f t="shared" si="19"/>
        <v>-0.12071654763871587</v>
      </c>
      <c r="AM30" s="729">
        <f t="shared" si="19"/>
        <v>-2.6030752087052744E-2</v>
      </c>
      <c r="AN30" s="730">
        <f t="shared" si="19"/>
        <v>-1.128392756153207E-2</v>
      </c>
      <c r="AO30" s="730">
        <f t="shared" si="19"/>
        <v>3.8197991717305868E-3</v>
      </c>
      <c r="AP30" s="730">
        <f t="shared" si="19"/>
        <v>-1.7443021115752688E-2</v>
      </c>
      <c r="AQ30" s="730">
        <f t="shared" si="19"/>
        <v>2.8379509896907518E-3</v>
      </c>
      <c r="AR30" s="730">
        <f t="shared" si="19"/>
        <v>-5.0988694235647669E-2</v>
      </c>
      <c r="AS30" s="731">
        <f t="shared" si="19"/>
        <v>-5.8397303228370223E-3</v>
      </c>
      <c r="AT30" s="730">
        <f t="shared" si="19"/>
        <v>-1.2707055993454563E-2</v>
      </c>
      <c r="AU30" s="731">
        <f t="shared" si="19"/>
        <v>-3.1529690635381691E-2</v>
      </c>
      <c r="AV30" s="729">
        <f t="shared" si="19"/>
        <v>-1.3309596452347749E-2</v>
      </c>
      <c r="AW30" s="955">
        <f t="shared" si="19"/>
        <v>-1.2804652706576714E-2</v>
      </c>
      <c r="BL30" s="4"/>
      <c r="BM30" s="4"/>
      <c r="BN30" s="4"/>
      <c r="BO30" s="737"/>
      <c r="BP30" s="737"/>
      <c r="BQ30" s="737"/>
      <c r="BR30" s="737"/>
      <c r="BS30" s="737"/>
      <c r="BT30" s="737"/>
      <c r="BU30" s="737"/>
      <c r="BV30" s="737"/>
      <c r="BW30" s="737"/>
      <c r="BX30" s="737"/>
      <c r="BY30" s="737"/>
      <c r="BZ30" s="737"/>
      <c r="CA30" s="4"/>
    </row>
    <row r="31" spans="21:79" s="692" customFormat="1" ht="27.6">
      <c r="U31" s="1"/>
      <c r="V31" s="723"/>
      <c r="W31" s="725" t="s">
        <v>279</v>
      </c>
      <c r="X31" s="976"/>
      <c r="Y31" s="703" t="s">
        <v>264</v>
      </c>
      <c r="Z31" s="763"/>
      <c r="AA31" s="763"/>
      <c r="AB31" s="730">
        <f t="shared" si="19"/>
        <v>8.8948164087967685E-2</v>
      </c>
      <c r="AC31" s="730">
        <f t="shared" ref="AC31:AC33" si="20">IF(ISTEXT(AB10),AB10,AC10/AB10-1)</f>
        <v>2.5001660193575859E-2</v>
      </c>
      <c r="AD31" s="730">
        <f t="shared" ref="AD31:AD33" si="21">IF(ISTEXT(AC10),AC10,AD10/AC10-1)</f>
        <v>2.6345013340614676E-2</v>
      </c>
      <c r="AE31" s="730">
        <f t="shared" ref="AE31:AE33" si="22">IF(ISTEXT(AD10),AD10,AE10/AD10-1)</f>
        <v>0.16774539447332137</v>
      </c>
      <c r="AF31" s="730">
        <f t="shared" ref="AF31:AF33" si="23">IF(ISTEXT(AE10),AE10,AF10/AE10-1)</f>
        <v>0.20243871491262722</v>
      </c>
      <c r="AG31" s="730">
        <f t="shared" ref="AG31:AG33" si="24">IF(ISTEXT(AF10),AF10,AG10/AF10-1)</f>
        <v>-1.7471251505903007E-2</v>
      </c>
      <c r="AH31" s="730">
        <f t="shared" ref="AH31:AW31" si="25">IF(ISTEXT(AG10),AG10,AH10/AG10-1)</f>
        <v>-5.4426602978052685E-5</v>
      </c>
      <c r="AI31" s="730">
        <f t="shared" si="25"/>
        <v>-2.4574129456624072E-2</v>
      </c>
      <c r="AJ31" s="729">
        <f t="shared" si="25"/>
        <v>2.6704533645783401E-2</v>
      </c>
      <c r="AK31" s="729">
        <f t="shared" si="25"/>
        <v>-5.6887532658832285E-2</v>
      </c>
      <c r="AL31" s="729">
        <f t="shared" si="25"/>
        <v>-0.14001685733989688</v>
      </c>
      <c r="AM31" s="729">
        <f t="shared" si="25"/>
        <v>-0.15308146388545363</v>
      </c>
      <c r="AN31" s="730">
        <f t="shared" si="25"/>
        <v>5.0139515966987069E-3</v>
      </c>
      <c r="AO31" s="730">
        <f t="shared" si="25"/>
        <v>-0.23319792838852826</v>
      </c>
      <c r="AP31" s="730">
        <f t="shared" si="25"/>
        <v>-3.2475259247403132E-3</v>
      </c>
      <c r="AQ31" s="730">
        <f t="shared" si="25"/>
        <v>0.11636953434346009</v>
      </c>
      <c r="AR31" s="730">
        <f t="shared" si="25"/>
        <v>0.1308975837176658</v>
      </c>
      <c r="AS31" s="731">
        <f t="shared" si="25"/>
        <v>0.15208975623384591</v>
      </c>
      <c r="AT31" s="730">
        <f t="shared" si="25"/>
        <v>8.1556225931181503E-2</v>
      </c>
      <c r="AU31" s="731">
        <f t="shared" si="25"/>
        <v>0.1054466030332355</v>
      </c>
      <c r="AV31" s="729">
        <f t="shared" si="25"/>
        <v>0.11809660962033686</v>
      </c>
      <c r="AW31" s="955">
        <f t="shared" si="25"/>
        <v>0.12097626791972482</v>
      </c>
      <c r="BL31" s="4"/>
      <c r="BM31" s="4"/>
      <c r="BN31" s="4"/>
      <c r="BO31" s="749"/>
      <c r="BP31" s="749"/>
      <c r="BQ31" s="749"/>
      <c r="BR31" s="749"/>
      <c r="BS31" s="749"/>
      <c r="BT31" s="737"/>
      <c r="BU31" s="737"/>
      <c r="BV31" s="737"/>
      <c r="BW31" s="737"/>
      <c r="BX31" s="737"/>
      <c r="BY31" s="737"/>
      <c r="BZ31" s="737"/>
      <c r="CA31" s="4"/>
    </row>
    <row r="32" spans="21:79" s="692" customFormat="1" ht="27.6">
      <c r="U32" s="1"/>
      <c r="V32" s="723"/>
      <c r="W32" s="725" t="s">
        <v>281</v>
      </c>
      <c r="X32" s="976"/>
      <c r="Y32" s="703" t="s">
        <v>267</v>
      </c>
      <c r="Z32" s="763"/>
      <c r="AA32" s="763"/>
      <c r="AB32" s="730">
        <f t="shared" si="19"/>
        <v>0.14961206869415133</v>
      </c>
      <c r="AC32" s="730">
        <f t="shared" si="20"/>
        <v>1.6039563065182838E-2</v>
      </c>
      <c r="AD32" s="730">
        <f t="shared" si="21"/>
        <v>0.43789302980025213</v>
      </c>
      <c r="AE32" s="730">
        <f t="shared" si="22"/>
        <v>0.22890020919915566</v>
      </c>
      <c r="AF32" s="730">
        <f t="shared" si="23"/>
        <v>0.31035896832876309</v>
      </c>
      <c r="AG32" s="730">
        <f t="shared" si="24"/>
        <v>3.5102207541462427E-2</v>
      </c>
      <c r="AH32" s="730">
        <f t="shared" ref="AH32:AW32" si="26">IF(ISTEXT(AG11),AG11,AH11/AG11-1)</f>
        <v>9.5823871640490665E-2</v>
      </c>
      <c r="AI32" s="730">
        <f t="shared" si="26"/>
        <v>-0.17209940447696637</v>
      </c>
      <c r="AJ32" s="729">
        <f t="shared" si="26"/>
        <v>-0.22183058040566483</v>
      </c>
      <c r="AK32" s="729">
        <f t="shared" si="26"/>
        <v>-8.1070542071165264E-2</v>
      </c>
      <c r="AL32" s="729">
        <f t="shared" si="26"/>
        <v>-0.17006415851522838</v>
      </c>
      <c r="AM32" s="729">
        <f t="shared" si="26"/>
        <v>-6.5374724757973013E-2</v>
      </c>
      <c r="AN32" s="730">
        <f t="shared" si="26"/>
        <v>-3.4290045844671213E-2</v>
      </c>
      <c r="AO32" s="730">
        <f t="shared" si="26"/>
        <v>4.1751658700075023E-2</v>
      </c>
      <c r="AP32" s="730">
        <f t="shared" si="26"/>
        <v>-6.5213775500904458E-2</v>
      </c>
      <c r="AQ32" s="730">
        <f t="shared" si="26"/>
        <v>4.5851672184184844E-2</v>
      </c>
      <c r="AR32" s="730">
        <f t="shared" si="26"/>
        <v>-0.12455780381525994</v>
      </c>
      <c r="AS32" s="731">
        <f t="shared" si="26"/>
        <v>-0.27896248291814429</v>
      </c>
      <c r="AT32" s="730">
        <f t="shared" si="26"/>
        <v>-0.29247966307111561</v>
      </c>
      <c r="AU32" s="731">
        <f t="shared" si="26"/>
        <v>4.393329786139466E-2</v>
      </c>
      <c r="AV32" s="729">
        <f t="shared" si="26"/>
        <v>-0.11510389735399085</v>
      </c>
      <c r="AW32" s="955">
        <f t="shared" si="26"/>
        <v>-8.556131440522341E-2</v>
      </c>
      <c r="BL32" s="4"/>
      <c r="BM32" s="4"/>
      <c r="BN32" s="4"/>
      <c r="BO32" s="749"/>
      <c r="BP32" s="749"/>
      <c r="BQ32" s="749"/>
      <c r="BR32" s="749"/>
      <c r="BS32" s="749"/>
      <c r="BT32" s="737"/>
      <c r="BU32" s="737"/>
      <c r="BV32" s="737"/>
      <c r="BW32" s="737"/>
      <c r="BX32" s="737"/>
      <c r="BY32" s="737"/>
      <c r="BZ32" s="737"/>
      <c r="CA32" s="4"/>
    </row>
    <row r="33" spans="21:79" s="692" customFormat="1" ht="18.75" customHeight="1" thickBot="1">
      <c r="U33" s="1"/>
      <c r="V33" s="723"/>
      <c r="W33" s="738" t="s">
        <v>283</v>
      </c>
      <c r="X33" s="981"/>
      <c r="Y33" s="705">
        <v>23900</v>
      </c>
      <c r="Z33" s="765"/>
      <c r="AA33" s="763"/>
      <c r="AB33" s="743">
        <f t="shared" si="19"/>
        <v>0.11467406553457704</v>
      </c>
      <c r="AC33" s="743">
        <f t="shared" si="20"/>
        <v>0.10292599889024934</v>
      </c>
      <c r="AD33" s="743">
        <f t="shared" si="21"/>
        <v>3.4779178037247505E-4</v>
      </c>
      <c r="AE33" s="743">
        <f t="shared" si="22"/>
        <v>-4.7480846901548857E-2</v>
      </c>
      <c r="AF33" s="743">
        <f t="shared" si="23"/>
        <v>9.9586006387160086E-2</v>
      </c>
      <c r="AG33" s="743">
        <f t="shared" si="24"/>
        <v>3.3835379115976227E-2</v>
      </c>
      <c r="AH33" s="743">
        <f t="shared" ref="AH33:AW33" si="27">IF(ISTEXT(AG12),AG12,AH12/AG12-1)</f>
        <v>-0.14469254954881783</v>
      </c>
      <c r="AI33" s="743">
        <f t="shared" si="27"/>
        <v>-9.161192691857345E-2</v>
      </c>
      <c r="AJ33" s="742">
        <f t="shared" si="27"/>
        <v>-0.31665751533187458</v>
      </c>
      <c r="AK33" s="742">
        <f t="shared" si="27"/>
        <v>-0.22786822862483036</v>
      </c>
      <c r="AL33" s="742">
        <f t="shared" si="27"/>
        <v>-0.17056103400096601</v>
      </c>
      <c r="AM33" s="742">
        <f t="shared" si="27"/>
        <v>-6.4221535593402379E-2</v>
      </c>
      <c r="AN33" s="743">
        <f t="shared" si="27"/>
        <v>-5.8354444662845784E-2</v>
      </c>
      <c r="AO33" s="743">
        <f t="shared" si="27"/>
        <v>-3.0078104303795206E-2</v>
      </c>
      <c r="AP33" s="743">
        <f t="shared" si="27"/>
        <v>-5.6504917834535262E-2</v>
      </c>
      <c r="AQ33" s="743">
        <f t="shared" si="27"/>
        <v>2.1404656117411935E-2</v>
      </c>
      <c r="AR33" s="743">
        <f t="shared" si="27"/>
        <v>-0.10250832545560962</v>
      </c>
      <c r="AS33" s="744">
        <f t="shared" si="27"/>
        <v>-0.14662344061085575</v>
      </c>
      <c r="AT33" s="743">
        <f t="shared" si="27"/>
        <v>-0.50779933359998064</v>
      </c>
      <c r="AU33" s="744">
        <f t="shared" si="27"/>
        <v>6.0237598157277805E-3</v>
      </c>
      <c r="AV33" s="742">
        <f t="shared" si="27"/>
        <v>-0.12058103327864622</v>
      </c>
      <c r="AW33" s="956">
        <f t="shared" si="27"/>
        <v>-3.2214728291336314E-2</v>
      </c>
      <c r="BL33" s="4"/>
      <c r="BM33" s="4"/>
      <c r="BN33" s="4"/>
      <c r="BO33" s="749"/>
      <c r="BP33" s="749"/>
      <c r="BQ33" s="749"/>
      <c r="BR33" s="749"/>
      <c r="BS33" s="749"/>
      <c r="BT33" s="737"/>
      <c r="BU33" s="737"/>
      <c r="BV33" s="737"/>
      <c r="BW33" s="737"/>
      <c r="BX33" s="737"/>
      <c r="BY33" s="737"/>
      <c r="BZ33" s="737"/>
      <c r="CA33" s="4"/>
    </row>
    <row r="34" spans="21:79" s="692" customFormat="1" ht="21.75" customHeight="1" thickTop="1" thickBot="1">
      <c r="U34" s="1"/>
      <c r="V34" s="723"/>
      <c r="W34" s="750" t="s">
        <v>163</v>
      </c>
      <c r="X34" s="980"/>
      <c r="Y34" s="751"/>
      <c r="Z34" s="767"/>
      <c r="AA34" s="767"/>
      <c r="AB34" s="756">
        <f>IF(ISTEXT(AA13),AA13,AB13/AA13-1)</f>
        <v>9.319438733860208E-3</v>
      </c>
      <c r="AC34" s="756">
        <f>IF(ISTEXT(AB13),AB13,AC13/AB13-1)</f>
        <v>8.2583645350418067E-3</v>
      </c>
      <c r="AD34" s="756">
        <f>IF(ISTEXT(AC13),AC13,AD13/AC13-1)</f>
        <v>-4.2537899105989929E-3</v>
      </c>
      <c r="AE34" s="756">
        <f>IF(ISTEXT(AD13),AD13,AE13/AD13-1)</f>
        <v>5.122371198830411E-2</v>
      </c>
      <c r="AF34" s="756">
        <f>IF(ISTEXT(AE13),AE13,AF13/AE13-1)</f>
        <v>1.6010153023398255E-2</v>
      </c>
      <c r="AG34" s="756">
        <f t="shared" ref="AG34:AW34" si="28">IF(ISTEXT(AF13),AF13,AG13/AF13-1)</f>
        <v>1.0315619982932622E-2</v>
      </c>
      <c r="AH34" s="756">
        <f t="shared" si="28"/>
        <v>-4.7127114231436673E-3</v>
      </c>
      <c r="AI34" s="756">
        <f t="shared" si="28"/>
        <v>-3.1683827807350462E-2</v>
      </c>
      <c r="AJ34" s="756">
        <f t="shared" si="28"/>
        <v>1.6259083538800345E-2</v>
      </c>
      <c r="AK34" s="755">
        <f t="shared" si="28"/>
        <v>1.4090786809596967E-2</v>
      </c>
      <c r="AL34" s="755">
        <f t="shared" si="28"/>
        <v>-1.8536967439344409E-2</v>
      </c>
      <c r="AM34" s="755">
        <f t="shared" si="28"/>
        <v>2.4436522075956146E-2</v>
      </c>
      <c r="AN34" s="756">
        <f t="shared" si="28"/>
        <v>2.8489852677995309E-3</v>
      </c>
      <c r="AO34" s="756">
        <f t="shared" si="28"/>
        <v>-2.9768983685061201E-3</v>
      </c>
      <c r="AP34" s="756">
        <f t="shared" si="28"/>
        <v>1.9896923139912648E-3</v>
      </c>
      <c r="AQ34" s="756">
        <f t="shared" si="28"/>
        <v>-1.3173703289903083E-2</v>
      </c>
      <c r="AR34" s="756">
        <f t="shared" si="28"/>
        <v>2.3808091999784509E-2</v>
      </c>
      <c r="AS34" s="757">
        <f t="shared" si="28"/>
        <v>-6.109869993714645E-2</v>
      </c>
      <c r="AT34" s="756">
        <f t="shared" si="28"/>
        <v>-5.8732518550890234E-2</v>
      </c>
      <c r="AU34" s="757">
        <f t="shared" si="28"/>
        <v>4.1820681020244388E-2</v>
      </c>
      <c r="AV34" s="755">
        <f t="shared" si="28"/>
        <v>4.0142860485474774E-2</v>
      </c>
      <c r="AW34" s="957">
        <f t="shared" si="28"/>
        <v>2.8013236566928557E-2</v>
      </c>
      <c r="BL34" s="4"/>
      <c r="BM34" s="4"/>
      <c r="BN34" s="4"/>
      <c r="BO34" s="737"/>
      <c r="BP34" s="737"/>
      <c r="BQ34" s="737"/>
      <c r="BR34" s="737"/>
      <c r="BS34" s="737"/>
      <c r="BT34" s="737"/>
      <c r="BU34" s="737"/>
      <c r="BV34" s="737"/>
      <c r="BW34" s="737"/>
      <c r="BX34" s="737"/>
      <c r="BY34" s="737"/>
      <c r="BZ34" s="737"/>
      <c r="CA34" s="4"/>
    </row>
    <row r="35" spans="21:79" s="692" customFormat="1">
      <c r="U35" s="1"/>
      <c r="V35" s="723"/>
      <c r="W35" s="723"/>
      <c r="X35" s="1"/>
      <c r="Y35" s="723"/>
      <c r="Z35" s="723"/>
      <c r="BL35" s="4"/>
      <c r="BM35" s="4"/>
      <c r="BN35" s="4"/>
      <c r="BO35" s="4"/>
      <c r="BP35" s="4"/>
      <c r="BQ35" s="4"/>
      <c r="BR35" s="4"/>
      <c r="BS35" s="4"/>
      <c r="BT35" s="4"/>
      <c r="BU35" s="4"/>
      <c r="BV35" s="4"/>
      <c r="BW35" s="4"/>
      <c r="BX35" s="4"/>
      <c r="BY35" s="4"/>
      <c r="BZ35" s="4"/>
      <c r="CA35" s="4"/>
    </row>
    <row r="36" spans="21:79">
      <c r="BL36" s="581"/>
      <c r="BM36" s="581"/>
      <c r="BN36" s="581"/>
      <c r="BO36" s="581"/>
      <c r="BP36" s="581"/>
      <c r="BQ36" s="581"/>
      <c r="BR36" s="581"/>
      <c r="BS36" s="581"/>
      <c r="BT36" s="581"/>
      <c r="BU36" s="581"/>
      <c r="BV36" s="581"/>
      <c r="BW36" s="581"/>
      <c r="BX36" s="581"/>
      <c r="BY36" s="581"/>
      <c r="BZ36" s="581"/>
      <c r="CA36" s="581"/>
    </row>
  </sheetData>
  <phoneticPr fontId="8"/>
  <pageMargins left="0.19685039370078741" right="0.19685039370078741" top="0.19685039370078741" bottom="0.27559055118110237" header="0.19685039370078741" footer="0.23622047244094491"/>
  <pageSetup paperSize="9" scale="45" orientation="landscape" r:id="rId1"/>
  <headerFooter alignWithMargins="0"/>
  <colBreaks count="1" manualBreakCount="1">
    <brk id="59" max="1048575" man="1"/>
  </colBreaks>
  <drawing r:id="rId2"/>
</worksheet>
</file>

<file path=xl/worksheets/sheet4.xml><?xml version="1.0" encoding="utf-8"?>
<worksheet xmlns="http://schemas.openxmlformats.org/spreadsheetml/2006/main" xmlns:r="http://schemas.openxmlformats.org/officeDocument/2006/relationships">
  <sheetPr>
    <pageSetUpPr fitToPage="1"/>
  </sheetPr>
  <dimension ref="A1:BK87"/>
  <sheetViews>
    <sheetView zoomScale="90" zoomScaleNormal="90" workbookViewId="0">
      <pane xSplit="25" ySplit="4" topLeftCell="Z5" activePane="bottomRight" state="frozen"/>
      <selection pane="topRight" activeCell="Z1" sqref="Z1"/>
      <selection pane="bottomLeft" activeCell="A4" sqref="A4"/>
      <selection pane="bottomRight" activeCell="Z5" sqref="Z5"/>
    </sheetView>
  </sheetViews>
  <sheetFormatPr defaultColWidth="9" defaultRowHeight="13.8"/>
  <cols>
    <col min="1" max="1" width="1.6640625" style="1" customWidth="1"/>
    <col min="2" max="22" width="1.6640625" style="1" hidden="1" customWidth="1"/>
    <col min="23" max="24" width="1.6640625" style="1" customWidth="1"/>
    <col min="25" max="25" width="35.6640625" style="1" customWidth="1"/>
    <col min="26" max="49" width="10.6640625" style="1" customWidth="1"/>
    <col min="50" max="57" width="15.6640625" style="1" hidden="1" customWidth="1"/>
    <col min="58" max="58" width="20.6640625" style="1" customWidth="1"/>
    <col min="59" max="59" width="5.44140625" style="1" hidden="1" customWidth="1"/>
    <col min="60" max="61" width="9" style="1"/>
    <col min="62" max="62" width="14.6640625" style="1" customWidth="1"/>
    <col min="63" max="16384" width="9" style="1"/>
  </cols>
  <sheetData>
    <row r="1" spans="1:63" ht="24.9" customHeight="1">
      <c r="A1" s="595" t="s">
        <v>454</v>
      </c>
      <c r="Z1" s="233"/>
    </row>
    <row r="2" spans="1:63" ht="15" customHeight="1">
      <c r="A2" s="595"/>
      <c r="Z2" s="233"/>
    </row>
    <row r="3" spans="1:63" ht="16.8" thickBot="1">
      <c r="W3" s="1" t="s">
        <v>482</v>
      </c>
    </row>
    <row r="4" spans="1:63" ht="40.200000000000003" thickBot="1">
      <c r="W4" s="655" t="s">
        <v>105</v>
      </c>
      <c r="X4" s="27"/>
      <c r="Y4" s="28"/>
      <c r="Z4" s="658" t="s">
        <v>218</v>
      </c>
      <c r="AA4" s="29">
        <v>1990</v>
      </c>
      <c r="AB4" s="29">
        <f t="shared" ref="AB4:BE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9">
        <f t="shared" si="0"/>
        <v>2001</v>
      </c>
      <c r="AM4" s="29">
        <f t="shared" si="0"/>
        <v>2002</v>
      </c>
      <c r="AN4" s="29">
        <f t="shared" si="0"/>
        <v>2003</v>
      </c>
      <c r="AO4" s="29">
        <f t="shared" si="0"/>
        <v>2004</v>
      </c>
      <c r="AP4" s="29">
        <f t="shared" si="0"/>
        <v>2005</v>
      </c>
      <c r="AQ4" s="29">
        <f t="shared" si="0"/>
        <v>2006</v>
      </c>
      <c r="AR4" s="29">
        <f t="shared" si="0"/>
        <v>2007</v>
      </c>
      <c r="AS4" s="29">
        <f t="shared" si="0"/>
        <v>2008</v>
      </c>
      <c r="AT4" s="29">
        <f t="shared" si="0"/>
        <v>2009</v>
      </c>
      <c r="AU4" s="29">
        <f t="shared" si="0"/>
        <v>2010</v>
      </c>
      <c r="AV4" s="29">
        <f t="shared" si="0"/>
        <v>2011</v>
      </c>
      <c r="AW4" s="29">
        <f t="shared" si="0"/>
        <v>2012</v>
      </c>
      <c r="AX4" s="29">
        <f t="shared" si="0"/>
        <v>2013</v>
      </c>
      <c r="AY4" s="29">
        <f t="shared" si="0"/>
        <v>2014</v>
      </c>
      <c r="AZ4" s="29">
        <f t="shared" si="0"/>
        <v>2015</v>
      </c>
      <c r="BA4" s="29">
        <f t="shared" si="0"/>
        <v>2016</v>
      </c>
      <c r="BB4" s="29">
        <f t="shared" si="0"/>
        <v>2017</v>
      </c>
      <c r="BC4" s="29">
        <f t="shared" si="0"/>
        <v>2018</v>
      </c>
      <c r="BD4" s="29">
        <f t="shared" si="0"/>
        <v>2019</v>
      </c>
      <c r="BE4" s="29">
        <f t="shared" si="0"/>
        <v>2020</v>
      </c>
      <c r="BF4" s="29" t="s">
        <v>205</v>
      </c>
      <c r="BG4" s="30" t="s">
        <v>23</v>
      </c>
    </row>
    <row r="5" spans="1:63">
      <c r="W5" s="79" t="s">
        <v>27</v>
      </c>
      <c r="X5" s="81"/>
      <c r="Y5" s="82"/>
      <c r="Z5" s="384">
        <f>SUM(Z6,Z11,Z28,Z33)</f>
        <v>1059075.8665464697</v>
      </c>
      <c r="AA5" s="384">
        <f t="shared" ref="AA5:AR5" si="1">SUM(AA6,AA11,AA28,AA33)</f>
        <v>1059143.7363701062</v>
      </c>
      <c r="AB5" s="384">
        <f t="shared" si="1"/>
        <v>1066628.0507543078</v>
      </c>
      <c r="AC5" s="384">
        <f t="shared" si="1"/>
        <v>1073684.8991008913</v>
      </c>
      <c r="AD5" s="384">
        <f t="shared" si="1"/>
        <v>1067559.8252931125</v>
      </c>
      <c r="AE5" s="384">
        <f t="shared" si="1"/>
        <v>1122949.9094915595</v>
      </c>
      <c r="AF5" s="384">
        <f t="shared" si="1"/>
        <v>1135266.5189294668</v>
      </c>
      <c r="AG5" s="384">
        <f t="shared" si="1"/>
        <v>1147123.4612483406</v>
      </c>
      <c r="AH5" s="384">
        <f t="shared" si="1"/>
        <v>1143371.5691941041</v>
      </c>
      <c r="AI5" s="384">
        <f t="shared" si="1"/>
        <v>1113064.6520029446</v>
      </c>
      <c r="AJ5" s="384">
        <f t="shared" si="1"/>
        <v>1147923.4663119405</v>
      </c>
      <c r="AK5" s="384">
        <f t="shared" si="1"/>
        <v>1166901.9480878306</v>
      </c>
      <c r="AL5" s="384">
        <f t="shared" si="1"/>
        <v>1153217.1679898398</v>
      </c>
      <c r="AM5" s="384">
        <f t="shared" si="1"/>
        <v>1192871.9771158365</v>
      </c>
      <c r="AN5" s="384">
        <f t="shared" si="1"/>
        <v>1198075.5396492004</v>
      </c>
      <c r="AO5" s="384">
        <f t="shared" si="1"/>
        <v>1198420.9607322956</v>
      </c>
      <c r="AP5" s="384">
        <f t="shared" si="1"/>
        <v>1202573.2133610537</v>
      </c>
      <c r="AQ5" s="384">
        <f t="shared" si="1"/>
        <v>1185109.4903619362</v>
      </c>
      <c r="AR5" s="384">
        <f t="shared" si="1"/>
        <v>1218496.3941006504</v>
      </c>
      <c r="AS5" s="384">
        <f>SUM(AS6,AS11,AS28,AS33)</f>
        <v>1138441.4072506451</v>
      </c>
      <c r="AT5" s="384">
        <f>SUM(AT6,AT11,AT28,AT33)</f>
        <v>1075241.0431431616</v>
      </c>
      <c r="AU5" s="384">
        <f>SUM(AU6,AU11,AU28,AU33)</f>
        <v>1123469.9455742233</v>
      </c>
      <c r="AV5" s="384">
        <f>SUM(AV6,AV11,AV28,AV33)</f>
        <v>1173125.9826032801</v>
      </c>
      <c r="AW5" s="384">
        <f>SUM(AW6,AW11,AW28,AW33)</f>
        <v>1207555.8942667451</v>
      </c>
      <c r="AX5" s="83"/>
      <c r="AY5" s="83"/>
      <c r="AZ5" s="83"/>
      <c r="BA5" s="83"/>
      <c r="BB5" s="83"/>
      <c r="BC5" s="83"/>
      <c r="BD5" s="83"/>
      <c r="BE5" s="83"/>
      <c r="BF5" s="83"/>
      <c r="BG5" s="84"/>
      <c r="BH5" s="294"/>
      <c r="BI5" s="768"/>
      <c r="BJ5" s="294"/>
      <c r="BK5" s="294"/>
    </row>
    <row r="6" spans="1:63">
      <c r="W6" s="80"/>
      <c r="X6" s="299" t="s">
        <v>284</v>
      </c>
      <c r="Y6" s="43"/>
      <c r="Z6" s="385">
        <f>SUM(Z7:Z10)</f>
        <v>317760.47818417859</v>
      </c>
      <c r="AA6" s="386">
        <f>SUM(AA7:AA10)</f>
        <v>317760.47818417865</v>
      </c>
      <c r="AB6" s="386">
        <f t="shared" ref="AB6:AR6" si="2">SUM(AB7:AB10)</f>
        <v>320303.87668561906</v>
      </c>
      <c r="AC6" s="386">
        <f t="shared" si="2"/>
        <v>327020.00230285811</v>
      </c>
      <c r="AD6" s="386">
        <f t="shared" si="2"/>
        <v>308959.25932582893</v>
      </c>
      <c r="AE6" s="386">
        <f t="shared" si="2"/>
        <v>349637.32499823987</v>
      </c>
      <c r="AF6" s="386">
        <f t="shared" si="2"/>
        <v>337867.68730731175</v>
      </c>
      <c r="AG6" s="386">
        <f t="shared" si="2"/>
        <v>337751.04555694584</v>
      </c>
      <c r="AH6" s="386">
        <f t="shared" si="2"/>
        <v>334252.91816824523</v>
      </c>
      <c r="AI6" s="386">
        <f t="shared" si="2"/>
        <v>324060.51641727763</v>
      </c>
      <c r="AJ6" s="386">
        <f t="shared" si="2"/>
        <v>341336.2522967268</v>
      </c>
      <c r="AK6" s="386">
        <f t="shared" si="2"/>
        <v>348484.02764106099</v>
      </c>
      <c r="AL6" s="386">
        <f t="shared" si="2"/>
        <v>340210.69611545152</v>
      </c>
      <c r="AM6" s="386">
        <f t="shared" si="2"/>
        <v>371390.75714120234</v>
      </c>
      <c r="AN6" s="386">
        <f t="shared" si="2"/>
        <v>385208.36315860623</v>
      </c>
      <c r="AO6" s="386">
        <f t="shared" si="2"/>
        <v>381734.57655522058</v>
      </c>
      <c r="AP6" s="386">
        <f t="shared" si="2"/>
        <v>397828.14673061034</v>
      </c>
      <c r="AQ6" s="386">
        <f t="shared" si="2"/>
        <v>387262.46776913118</v>
      </c>
      <c r="AR6" s="386">
        <f t="shared" si="2"/>
        <v>440246.89807209652</v>
      </c>
      <c r="AS6" s="386">
        <f>SUM(AS7:AS10)</f>
        <v>413359.77621197765</v>
      </c>
      <c r="AT6" s="386">
        <f>SUM(AT7:AT10)</f>
        <v>378892.53395263641</v>
      </c>
      <c r="AU6" s="386">
        <f>SUM(AU7:AU10)</f>
        <v>399192.22340896714</v>
      </c>
      <c r="AV6" s="386">
        <f>SUM(AV7:AV10)</f>
        <v>460468.93172290886</v>
      </c>
      <c r="AW6" s="386">
        <f>SUM(AW7:AW10)</f>
        <v>503569.45164891577</v>
      </c>
      <c r="AX6" s="46"/>
      <c r="AY6" s="46"/>
      <c r="AZ6" s="46"/>
      <c r="BA6" s="46"/>
      <c r="BB6" s="46"/>
      <c r="BC6" s="46"/>
      <c r="BD6" s="46"/>
      <c r="BE6" s="46"/>
      <c r="BF6" s="46"/>
      <c r="BG6" s="47"/>
      <c r="BH6" s="294"/>
      <c r="BI6" s="768"/>
      <c r="BJ6" s="294"/>
      <c r="BK6" s="294"/>
    </row>
    <row r="7" spans="1:63">
      <c r="W7" s="80"/>
      <c r="X7" s="42"/>
      <c r="Y7" s="198" t="s">
        <v>285</v>
      </c>
      <c r="Z7" s="387">
        <v>290009.52564138314</v>
      </c>
      <c r="AA7" s="388">
        <v>290009.5256413832</v>
      </c>
      <c r="AB7" s="388">
        <v>292439.99003429327</v>
      </c>
      <c r="AC7" s="388">
        <v>299980.60352915252</v>
      </c>
      <c r="AD7" s="388">
        <v>282291.30689937295</v>
      </c>
      <c r="AE7" s="388">
        <v>319307.36831153731</v>
      </c>
      <c r="AF7" s="388">
        <v>307579.22478018858</v>
      </c>
      <c r="AG7" s="388">
        <v>308999.94370842725</v>
      </c>
      <c r="AH7" s="388">
        <v>302237.69851305342</v>
      </c>
      <c r="AI7" s="388">
        <v>292423.6383148639</v>
      </c>
      <c r="AJ7" s="388">
        <v>312245.52851819771</v>
      </c>
      <c r="AK7" s="388">
        <v>320871.65585379855</v>
      </c>
      <c r="AL7" s="388">
        <v>313536.41907280032</v>
      </c>
      <c r="AM7" s="388">
        <v>340576.39816028625</v>
      </c>
      <c r="AN7" s="388">
        <v>357840.34229383105</v>
      </c>
      <c r="AO7" s="388">
        <v>353275.37504229933</v>
      </c>
      <c r="AP7" s="388">
        <v>369917.53777060425</v>
      </c>
      <c r="AQ7" s="388">
        <v>362421.34773383354</v>
      </c>
      <c r="AR7" s="388">
        <v>415752.47406389564</v>
      </c>
      <c r="AS7" s="388">
        <v>387097.18244599958</v>
      </c>
      <c r="AT7" s="388">
        <v>349475.20649806701</v>
      </c>
      <c r="AU7" s="388">
        <v>372491.44279076881</v>
      </c>
      <c r="AV7" s="388">
        <v>432622.06398147717</v>
      </c>
      <c r="AW7" s="388">
        <v>477913.34375259379</v>
      </c>
      <c r="AX7" s="56"/>
      <c r="AY7" s="56"/>
      <c r="AZ7" s="56"/>
      <c r="BA7" s="56"/>
      <c r="BB7" s="56"/>
      <c r="BC7" s="56"/>
      <c r="BD7" s="56"/>
      <c r="BE7" s="56"/>
      <c r="BF7" s="56"/>
      <c r="BG7" s="99"/>
      <c r="BH7" s="294"/>
      <c r="BI7" s="294"/>
      <c r="BJ7" s="294"/>
      <c r="BK7" s="294"/>
    </row>
    <row r="8" spans="1:63">
      <c r="W8" s="80"/>
      <c r="X8" s="42"/>
      <c r="Y8" s="202" t="s">
        <v>286</v>
      </c>
      <c r="Z8" s="389">
        <v>571.38020166703211</v>
      </c>
      <c r="AA8" s="388">
        <v>571.38020166703211</v>
      </c>
      <c r="AB8" s="388">
        <v>557.64793076846229</v>
      </c>
      <c r="AC8" s="388">
        <v>589.50789217216993</v>
      </c>
      <c r="AD8" s="388">
        <v>636.81968864827081</v>
      </c>
      <c r="AE8" s="388">
        <v>729.73803029141141</v>
      </c>
      <c r="AF8" s="388">
        <v>739.54814542733948</v>
      </c>
      <c r="AG8" s="388">
        <v>761.20661633759801</v>
      </c>
      <c r="AH8" s="388">
        <v>789.47468282438604</v>
      </c>
      <c r="AI8" s="388">
        <v>835.34893584368115</v>
      </c>
      <c r="AJ8" s="388">
        <v>901.04760999646555</v>
      </c>
      <c r="AK8" s="388">
        <v>916.32371825166092</v>
      </c>
      <c r="AL8" s="388">
        <v>871.12870436858702</v>
      </c>
      <c r="AM8" s="388">
        <v>920.36836838153692</v>
      </c>
      <c r="AN8" s="388">
        <v>870.77023254463506</v>
      </c>
      <c r="AO8" s="388">
        <v>939.21011635886043</v>
      </c>
      <c r="AP8" s="388">
        <v>1037.860917186159</v>
      </c>
      <c r="AQ8" s="388">
        <v>966.33785982273412</v>
      </c>
      <c r="AR8" s="388">
        <v>992.14361238588424</v>
      </c>
      <c r="AS8" s="388">
        <v>910.15855384645079</v>
      </c>
      <c r="AT8" s="388">
        <v>834.4034058532294</v>
      </c>
      <c r="AU8" s="388">
        <v>914.96818929888536</v>
      </c>
      <c r="AV8" s="388">
        <v>850.17202363474519</v>
      </c>
      <c r="AW8" s="388">
        <v>814.68019635467817</v>
      </c>
      <c r="AX8" s="59"/>
      <c r="AY8" s="59"/>
      <c r="AZ8" s="59"/>
      <c r="BA8" s="59"/>
      <c r="BB8" s="59"/>
      <c r="BC8" s="59"/>
      <c r="BD8" s="59"/>
      <c r="BE8" s="59"/>
      <c r="BF8" s="59"/>
      <c r="BG8" s="100"/>
      <c r="BH8" s="294"/>
      <c r="BI8" s="294"/>
      <c r="BJ8" s="294"/>
      <c r="BK8" s="294"/>
    </row>
    <row r="9" spans="1:63" ht="13.5" customHeight="1">
      <c r="W9" s="80"/>
      <c r="X9" s="42"/>
      <c r="Y9" s="111" t="s">
        <v>106</v>
      </c>
      <c r="Z9" s="390">
        <v>15893.24194428691</v>
      </c>
      <c r="AA9" s="388">
        <v>15893.24194428691</v>
      </c>
      <c r="AB9" s="388">
        <v>15943.333460838738</v>
      </c>
      <c r="AC9" s="388">
        <v>16399.556242983148</v>
      </c>
      <c r="AD9" s="388">
        <v>17008.608798732406</v>
      </c>
      <c r="AE9" s="388">
        <v>17378.620420592571</v>
      </c>
      <c r="AF9" s="388">
        <v>16956.416889838409</v>
      </c>
      <c r="AG9" s="388">
        <v>17132.1127058852</v>
      </c>
      <c r="AH9" s="388">
        <v>18602.210302104457</v>
      </c>
      <c r="AI9" s="388">
        <v>18300.433896585404</v>
      </c>
      <c r="AJ9" s="388">
        <v>17937.298574318003</v>
      </c>
      <c r="AK9" s="388">
        <v>17284.550492505015</v>
      </c>
      <c r="AL9" s="388">
        <v>16545.251556596599</v>
      </c>
      <c r="AM9" s="388">
        <v>16039.429504896116</v>
      </c>
      <c r="AN9" s="388">
        <v>15997.465568298101</v>
      </c>
      <c r="AO9" s="388">
        <v>15834.234746288535</v>
      </c>
      <c r="AP9" s="388">
        <v>16434.411329988561</v>
      </c>
      <c r="AQ9" s="388">
        <v>16088.532493815421</v>
      </c>
      <c r="AR9" s="388">
        <v>16013.120205421614</v>
      </c>
      <c r="AS9" s="388">
        <v>14320.309410624859</v>
      </c>
      <c r="AT9" s="388">
        <v>14559.259843189002</v>
      </c>
      <c r="AU9" s="388">
        <v>15031.942799224707</v>
      </c>
      <c r="AV9" s="388">
        <v>14059.420797532612</v>
      </c>
      <c r="AW9" s="388">
        <v>13739.684726273221</v>
      </c>
      <c r="AX9" s="48"/>
      <c r="AY9" s="48"/>
      <c r="AZ9" s="48"/>
      <c r="BA9" s="48"/>
      <c r="BB9" s="48"/>
      <c r="BC9" s="48"/>
      <c r="BD9" s="48"/>
      <c r="BE9" s="48"/>
      <c r="BF9" s="49"/>
      <c r="BG9" s="50"/>
      <c r="BH9" s="294"/>
      <c r="BI9" s="294"/>
      <c r="BJ9" s="294"/>
      <c r="BK9" s="294"/>
    </row>
    <row r="10" spans="1:63">
      <c r="W10" s="80"/>
      <c r="X10" s="42"/>
      <c r="Y10" s="963" t="s">
        <v>490</v>
      </c>
      <c r="Z10" s="391">
        <v>11286.33039684152</v>
      </c>
      <c r="AA10" s="388">
        <v>11286.330396841522</v>
      </c>
      <c r="AB10" s="388">
        <v>11362.905259718576</v>
      </c>
      <c r="AC10" s="388">
        <v>10050.334638550299</v>
      </c>
      <c r="AD10" s="388">
        <v>9022.5239390752813</v>
      </c>
      <c r="AE10" s="388">
        <v>12221.598235818608</v>
      </c>
      <c r="AF10" s="388">
        <v>12592.497491857448</v>
      </c>
      <c r="AG10" s="388">
        <v>10857.782526295832</v>
      </c>
      <c r="AH10" s="388">
        <v>12623.534670262976</v>
      </c>
      <c r="AI10" s="388">
        <v>12501.095269984633</v>
      </c>
      <c r="AJ10" s="388">
        <v>10252.377594214648</v>
      </c>
      <c r="AK10" s="388">
        <v>9411.4975765057752</v>
      </c>
      <c r="AL10" s="388">
        <v>9257.8967816859767</v>
      </c>
      <c r="AM10" s="388">
        <v>13854.561107638481</v>
      </c>
      <c r="AN10" s="388">
        <v>10499.785063932388</v>
      </c>
      <c r="AO10" s="388">
        <v>11685.756650273848</v>
      </c>
      <c r="AP10" s="388">
        <v>10438.336712831413</v>
      </c>
      <c r="AQ10" s="388">
        <v>7786.2496816595367</v>
      </c>
      <c r="AR10" s="388">
        <v>7489.1601903933333</v>
      </c>
      <c r="AS10" s="388">
        <v>11032.125801506761</v>
      </c>
      <c r="AT10" s="388">
        <v>14023.664205527137</v>
      </c>
      <c r="AU10" s="388">
        <v>10753.869629674773</v>
      </c>
      <c r="AV10" s="388">
        <v>12937.274920264394</v>
      </c>
      <c r="AW10" s="388">
        <v>11101.742973694056</v>
      </c>
      <c r="AX10" s="51"/>
      <c r="AY10" s="51"/>
      <c r="AZ10" s="51"/>
      <c r="BA10" s="51"/>
      <c r="BB10" s="51"/>
      <c r="BC10" s="51"/>
      <c r="BD10" s="51"/>
      <c r="BE10" s="51"/>
      <c r="BF10" s="52"/>
      <c r="BG10" s="53"/>
      <c r="BH10" s="294"/>
      <c r="BI10" s="294"/>
      <c r="BJ10" s="294"/>
      <c r="BK10" s="294"/>
    </row>
    <row r="11" spans="1:63">
      <c r="W11" s="80"/>
      <c r="X11" s="769" t="s">
        <v>287</v>
      </c>
      <c r="Y11" s="65"/>
      <c r="Z11" s="392">
        <f>SUM(Z12:Z27)</f>
        <v>389990.9721001921</v>
      </c>
      <c r="AA11" s="393">
        <f>SUM(AA12:AA27)</f>
        <v>390068.02964779438</v>
      </c>
      <c r="AB11" s="393">
        <f t="shared" ref="AB11:AR11" si="3">SUM(AB12:AB27)</f>
        <v>385983.05187900469</v>
      </c>
      <c r="AC11" s="393">
        <f t="shared" si="3"/>
        <v>377196.87553067488</v>
      </c>
      <c r="AD11" s="393">
        <f t="shared" si="3"/>
        <v>375411.02797521226</v>
      </c>
      <c r="AE11" s="393">
        <f t="shared" si="3"/>
        <v>382516.71066850994</v>
      </c>
      <c r="AF11" s="393">
        <f t="shared" si="3"/>
        <v>386642.89457193593</v>
      </c>
      <c r="AG11" s="393">
        <f t="shared" si="3"/>
        <v>395642.04677585384</v>
      </c>
      <c r="AH11" s="393">
        <f t="shared" si="3"/>
        <v>396846.50390778336</v>
      </c>
      <c r="AI11" s="393">
        <f t="shared" si="3"/>
        <v>373081.20671341632</v>
      </c>
      <c r="AJ11" s="393">
        <f t="shared" si="3"/>
        <v>379502.02616211853</v>
      </c>
      <c r="AK11" s="393">
        <f t="shared" si="3"/>
        <v>388933.14946359931</v>
      </c>
      <c r="AL11" s="393">
        <f t="shared" si="3"/>
        <v>377725.2162336976</v>
      </c>
      <c r="AM11" s="393">
        <f t="shared" si="3"/>
        <v>384010.51939117728</v>
      </c>
      <c r="AN11" s="393">
        <f t="shared" si="3"/>
        <v>383062.70722974691</v>
      </c>
      <c r="AO11" s="393">
        <f t="shared" si="3"/>
        <v>387976.49924901332</v>
      </c>
      <c r="AP11" s="393">
        <f t="shared" si="3"/>
        <v>379474.43436189537</v>
      </c>
      <c r="AQ11" s="393">
        <f t="shared" si="3"/>
        <v>379891.00659596594</v>
      </c>
      <c r="AR11" s="393">
        <f t="shared" si="3"/>
        <v>375097.35992868221</v>
      </c>
      <c r="AS11" s="393">
        <f>SUM(AS12:AS27)</f>
        <v>339203.21968873142</v>
      </c>
      <c r="AT11" s="393">
        <f>SUM(AT12:AT27)</f>
        <v>322581.95796979131</v>
      </c>
      <c r="AU11" s="393">
        <f>SUM(AU12:AU27)</f>
        <v>345819.98413648934</v>
      </c>
      <c r="AV11" s="393">
        <f>SUM(AV12:AV27)</f>
        <v>338063.36700734613</v>
      </c>
      <c r="AW11" s="393">
        <f>SUM(AW12:AW27)</f>
        <v>336927.85959325108</v>
      </c>
      <c r="AX11" s="66"/>
      <c r="AY11" s="66"/>
      <c r="AZ11" s="66"/>
      <c r="BA11" s="66"/>
      <c r="BB11" s="66"/>
      <c r="BC11" s="66"/>
      <c r="BD11" s="66"/>
      <c r="BE11" s="66"/>
      <c r="BF11" s="66"/>
      <c r="BG11" s="67"/>
      <c r="BH11" s="294"/>
      <c r="BI11" s="768"/>
      <c r="BJ11" s="294"/>
      <c r="BK11" s="294"/>
    </row>
    <row r="12" spans="1:63">
      <c r="W12" s="80"/>
      <c r="X12" s="63"/>
      <c r="Y12" s="108" t="s">
        <v>288</v>
      </c>
      <c r="Z12" s="394">
        <v>6310.4944550507107</v>
      </c>
      <c r="AA12" s="388">
        <v>6283.8279223987493</v>
      </c>
      <c r="AB12" s="388">
        <v>6550.6081316000427</v>
      </c>
      <c r="AC12" s="388">
        <v>6717.6132034105349</v>
      </c>
      <c r="AD12" s="388">
        <v>6813.3367848936086</v>
      </c>
      <c r="AE12" s="388">
        <v>7416.1555711208075</v>
      </c>
      <c r="AF12" s="388">
        <v>7312.141063777759</v>
      </c>
      <c r="AG12" s="388">
        <v>7599.011946210182</v>
      </c>
      <c r="AH12" s="388">
        <v>7631.7526332884163</v>
      </c>
      <c r="AI12" s="388">
        <v>8223.2492746545759</v>
      </c>
      <c r="AJ12" s="388">
        <v>8262.8771921216867</v>
      </c>
      <c r="AK12" s="388">
        <v>8319.6965255443447</v>
      </c>
      <c r="AL12" s="388">
        <v>8070.6306433570135</v>
      </c>
      <c r="AM12" s="388">
        <v>8096.8847028466453</v>
      </c>
      <c r="AN12" s="388">
        <v>7959.9269405509276</v>
      </c>
      <c r="AO12" s="388">
        <v>7698.7242789968504</v>
      </c>
      <c r="AP12" s="388">
        <v>7341.6214466034589</v>
      </c>
      <c r="AQ12" s="388">
        <v>6532.9964505052503</v>
      </c>
      <c r="AR12" s="388">
        <v>5912.7470517074998</v>
      </c>
      <c r="AS12" s="388">
        <v>5061.3968111975491</v>
      </c>
      <c r="AT12" s="388">
        <v>4823.385865823825</v>
      </c>
      <c r="AU12" s="388">
        <v>4983.3343913811768</v>
      </c>
      <c r="AV12" s="388">
        <v>4894.4831810401583</v>
      </c>
      <c r="AW12" s="388">
        <v>5129.2148011710169</v>
      </c>
      <c r="AX12" s="44"/>
      <c r="AY12" s="44"/>
      <c r="AZ12" s="44"/>
      <c r="BA12" s="44"/>
      <c r="BB12" s="44"/>
      <c r="BC12" s="44"/>
      <c r="BD12" s="44"/>
      <c r="BE12" s="44"/>
      <c r="BF12" s="54"/>
      <c r="BG12" s="55"/>
      <c r="BH12" s="294"/>
      <c r="BI12" s="770"/>
      <c r="BJ12" s="768"/>
      <c r="BK12" s="294"/>
    </row>
    <row r="13" spans="1:63">
      <c r="W13" s="80"/>
      <c r="X13" s="63"/>
      <c r="Y13" s="111" t="s">
        <v>289</v>
      </c>
      <c r="Z13" s="394">
        <v>15094.270498019569</v>
      </c>
      <c r="AA13" s="388">
        <v>15095.876637494044</v>
      </c>
      <c r="AB13" s="388">
        <v>15890.007505607506</v>
      </c>
      <c r="AC13" s="388">
        <v>15162.09535531951</v>
      </c>
      <c r="AD13" s="388">
        <v>14009.803365257787</v>
      </c>
      <c r="AE13" s="388">
        <v>12709.421395188589</v>
      </c>
      <c r="AF13" s="388">
        <v>12213.448923813085</v>
      </c>
      <c r="AG13" s="388">
        <v>12633.701731998435</v>
      </c>
      <c r="AH13" s="388">
        <v>11799.657324744381</v>
      </c>
      <c r="AI13" s="388">
        <v>10599.754809657723</v>
      </c>
      <c r="AJ13" s="388">
        <v>9901.1493710083469</v>
      </c>
      <c r="AK13" s="388">
        <v>7887.3526953196615</v>
      </c>
      <c r="AL13" s="388">
        <v>7821.5451728925418</v>
      </c>
      <c r="AM13" s="388">
        <v>7978.8664981276925</v>
      </c>
      <c r="AN13" s="388">
        <v>7582.2412166574386</v>
      </c>
      <c r="AO13" s="388">
        <v>7863.3399551162374</v>
      </c>
      <c r="AP13" s="388">
        <v>7816.7089144764805</v>
      </c>
      <c r="AQ13" s="388">
        <v>7142.4725533578185</v>
      </c>
      <c r="AR13" s="388">
        <v>6740.7146557197257</v>
      </c>
      <c r="AS13" s="388">
        <v>5595.5294307548866</v>
      </c>
      <c r="AT13" s="388">
        <v>5625.9133538983242</v>
      </c>
      <c r="AU13" s="388">
        <v>5511.2363638070346</v>
      </c>
      <c r="AV13" s="388">
        <v>5631.3954955359823</v>
      </c>
      <c r="AW13" s="388">
        <v>6022.5883442986969</v>
      </c>
      <c r="AX13" s="44"/>
      <c r="AY13" s="44"/>
      <c r="AZ13" s="44"/>
      <c r="BA13" s="44"/>
      <c r="BB13" s="44"/>
      <c r="BC13" s="44"/>
      <c r="BD13" s="44"/>
      <c r="BE13" s="44"/>
      <c r="BF13" s="54"/>
      <c r="BG13" s="55"/>
      <c r="BH13" s="294"/>
      <c r="BI13" s="294"/>
      <c r="BJ13" s="294"/>
      <c r="BK13" s="294"/>
    </row>
    <row r="14" spans="1:63">
      <c r="W14" s="80"/>
      <c r="X14" s="63"/>
      <c r="Y14" s="111" t="s">
        <v>290</v>
      </c>
      <c r="Z14" s="394">
        <v>1009.6981248357117</v>
      </c>
      <c r="AA14" s="388">
        <v>1007.1573727978125</v>
      </c>
      <c r="AB14" s="388">
        <v>1000.0670656714582</v>
      </c>
      <c r="AC14" s="388">
        <v>982.4975422378111</v>
      </c>
      <c r="AD14" s="388">
        <v>915.40334917964822</v>
      </c>
      <c r="AE14" s="388">
        <v>860.12618294623064</v>
      </c>
      <c r="AF14" s="388">
        <v>868.98008721012582</v>
      </c>
      <c r="AG14" s="388">
        <v>917.74369912471047</v>
      </c>
      <c r="AH14" s="388">
        <v>913.62141486370035</v>
      </c>
      <c r="AI14" s="388">
        <v>865.94544614435767</v>
      </c>
      <c r="AJ14" s="388">
        <v>828.93951371449623</v>
      </c>
      <c r="AK14" s="388">
        <v>851.94979064265419</v>
      </c>
      <c r="AL14" s="388">
        <v>845.26648077887398</v>
      </c>
      <c r="AM14" s="388">
        <v>799.93803687509183</v>
      </c>
      <c r="AN14" s="388">
        <v>773.25581216226692</v>
      </c>
      <c r="AO14" s="388">
        <v>720.85984316691315</v>
      </c>
      <c r="AP14" s="388">
        <v>727.03275556858739</v>
      </c>
      <c r="AQ14" s="388">
        <v>673.39100087676456</v>
      </c>
      <c r="AR14" s="388">
        <v>593.43877927453582</v>
      </c>
      <c r="AS14" s="388">
        <v>538.83113837090275</v>
      </c>
      <c r="AT14" s="388">
        <v>561.73877867889928</v>
      </c>
      <c r="AU14" s="388">
        <v>638.01985344490743</v>
      </c>
      <c r="AV14" s="388">
        <v>678.26492502564929</v>
      </c>
      <c r="AW14" s="388">
        <v>678.40873635239734</v>
      </c>
      <c r="AX14" s="44"/>
      <c r="AY14" s="44"/>
      <c r="AZ14" s="44"/>
      <c r="BA14" s="44"/>
      <c r="BB14" s="44"/>
      <c r="BC14" s="44"/>
      <c r="BD14" s="44"/>
      <c r="BE14" s="44"/>
      <c r="BF14" s="54"/>
      <c r="BG14" s="55"/>
      <c r="BH14" s="294"/>
      <c r="BI14" s="294"/>
      <c r="BJ14" s="294"/>
      <c r="BK14" s="294"/>
    </row>
    <row r="15" spans="1:63">
      <c r="W15" s="80"/>
      <c r="X15" s="63"/>
      <c r="Y15" s="111" t="s">
        <v>291</v>
      </c>
      <c r="Z15" s="394">
        <v>13990.650302927248</v>
      </c>
      <c r="AA15" s="388">
        <v>14027.439172108654</v>
      </c>
      <c r="AB15" s="388">
        <v>15141.530689307416</v>
      </c>
      <c r="AC15" s="388">
        <v>15922.142172733564</v>
      </c>
      <c r="AD15" s="388">
        <v>16648.60206830579</v>
      </c>
      <c r="AE15" s="388">
        <v>16678.173496300216</v>
      </c>
      <c r="AF15" s="388">
        <v>16261.574223135432</v>
      </c>
      <c r="AG15" s="388">
        <v>16253.797486311696</v>
      </c>
      <c r="AH15" s="388">
        <v>16045.640771609262</v>
      </c>
      <c r="AI15" s="388">
        <v>15145.599455638903</v>
      </c>
      <c r="AJ15" s="388">
        <v>14587.759863317235</v>
      </c>
      <c r="AK15" s="388">
        <v>14022.66747482458</v>
      </c>
      <c r="AL15" s="388">
        <v>13356.176310560752</v>
      </c>
      <c r="AM15" s="388">
        <v>12660.113282414948</v>
      </c>
      <c r="AN15" s="388">
        <v>12185.242763068105</v>
      </c>
      <c r="AO15" s="388">
        <v>12159.320578233306</v>
      </c>
      <c r="AP15" s="388">
        <v>11970.381884422122</v>
      </c>
      <c r="AQ15" s="388">
        <v>11850.428041393048</v>
      </c>
      <c r="AR15" s="388">
        <v>11586.669823797869</v>
      </c>
      <c r="AS15" s="388">
        <v>11018.502034770825</v>
      </c>
      <c r="AT15" s="388">
        <v>10919.774613001886</v>
      </c>
      <c r="AU15" s="388">
        <v>10951.105811707719</v>
      </c>
      <c r="AV15" s="388">
        <v>11206.618549457686</v>
      </c>
      <c r="AW15" s="388">
        <v>11434.51273154031</v>
      </c>
      <c r="AX15" s="44"/>
      <c r="AY15" s="44"/>
      <c r="AZ15" s="44"/>
      <c r="BA15" s="44"/>
      <c r="BB15" s="44"/>
      <c r="BC15" s="44"/>
      <c r="BD15" s="44"/>
      <c r="BE15" s="44"/>
      <c r="BF15" s="54"/>
      <c r="BG15" s="55"/>
      <c r="BH15" s="294"/>
      <c r="BI15" s="294"/>
      <c r="BJ15" s="294"/>
      <c r="BK15" s="294"/>
    </row>
    <row r="16" spans="1:63">
      <c r="W16" s="80"/>
      <c r="X16" s="63"/>
      <c r="Y16" s="111" t="s">
        <v>292</v>
      </c>
      <c r="Z16" s="394">
        <v>13129.142297550536</v>
      </c>
      <c r="AA16" s="388">
        <v>13129.142297550536</v>
      </c>
      <c r="AB16" s="388">
        <v>13817.714440440177</v>
      </c>
      <c r="AC16" s="388">
        <v>14574.525980080811</v>
      </c>
      <c r="AD16" s="388">
        <v>14551.668297111757</v>
      </c>
      <c r="AE16" s="388">
        <v>14516.409298124034</v>
      </c>
      <c r="AF16" s="388">
        <v>14407.326013040267</v>
      </c>
      <c r="AG16" s="388">
        <v>13997.695671755118</v>
      </c>
      <c r="AH16" s="388">
        <v>13860.741279604812</v>
      </c>
      <c r="AI16" s="388">
        <v>13778.823580024924</v>
      </c>
      <c r="AJ16" s="388">
        <v>13622.518335877692</v>
      </c>
      <c r="AK16" s="388">
        <v>13161.44277151001</v>
      </c>
      <c r="AL16" s="388">
        <v>12897.10622202008</v>
      </c>
      <c r="AM16" s="388">
        <v>12565.352442315501</v>
      </c>
      <c r="AN16" s="388">
        <v>12163.244402316519</v>
      </c>
      <c r="AO16" s="388">
        <v>11782.875731363796</v>
      </c>
      <c r="AP16" s="388">
        <v>11326.132327222316</v>
      </c>
      <c r="AQ16" s="388">
        <v>10407.309448598298</v>
      </c>
      <c r="AR16" s="388">
        <v>9775.5123027279569</v>
      </c>
      <c r="AS16" s="388">
        <v>8861.9098732691637</v>
      </c>
      <c r="AT16" s="388">
        <v>8825.9214665871295</v>
      </c>
      <c r="AU16" s="388">
        <v>8973.7370217849893</v>
      </c>
      <c r="AV16" s="388">
        <v>8537.7531621479466</v>
      </c>
      <c r="AW16" s="388">
        <v>8235.7555088432819</v>
      </c>
      <c r="AX16" s="44"/>
      <c r="AY16" s="44"/>
      <c r="AZ16" s="44"/>
      <c r="BA16" s="44"/>
      <c r="BB16" s="44"/>
      <c r="BC16" s="44"/>
      <c r="BD16" s="44"/>
      <c r="BE16" s="44"/>
      <c r="BF16" s="54"/>
      <c r="BG16" s="55"/>
      <c r="BH16" s="294"/>
      <c r="BI16" s="294"/>
      <c r="BJ16" s="294"/>
      <c r="BK16" s="294"/>
    </row>
    <row r="17" spans="23:63">
      <c r="W17" s="80"/>
      <c r="X17" s="63"/>
      <c r="Y17" s="111" t="s">
        <v>293</v>
      </c>
      <c r="Z17" s="394">
        <v>25825.233380269172</v>
      </c>
      <c r="AA17" s="388">
        <v>25825.233380269172</v>
      </c>
      <c r="AB17" s="388">
        <v>26033.751258299621</v>
      </c>
      <c r="AC17" s="388">
        <v>25782.437254465352</v>
      </c>
      <c r="AD17" s="388">
        <v>26418.407015540841</v>
      </c>
      <c r="AE17" s="388">
        <v>27684.165643182194</v>
      </c>
      <c r="AF17" s="388">
        <v>29393.539864426275</v>
      </c>
      <c r="AG17" s="388">
        <v>29348.143794649222</v>
      </c>
      <c r="AH17" s="388">
        <v>29213.850293732536</v>
      </c>
      <c r="AI17" s="388">
        <v>27945.808759410396</v>
      </c>
      <c r="AJ17" s="388">
        <v>28308.546345339197</v>
      </c>
      <c r="AK17" s="388">
        <v>28921.942371547841</v>
      </c>
      <c r="AL17" s="388">
        <v>28267.424241604735</v>
      </c>
      <c r="AM17" s="388">
        <v>27813.715932540446</v>
      </c>
      <c r="AN17" s="388">
        <v>27342.295056372008</v>
      </c>
      <c r="AO17" s="388">
        <v>27117.218250819635</v>
      </c>
      <c r="AP17" s="388">
        <v>25559.222080008927</v>
      </c>
      <c r="AQ17" s="388">
        <v>24168.120812571764</v>
      </c>
      <c r="AR17" s="388">
        <v>23325.025272629769</v>
      </c>
      <c r="AS17" s="388">
        <v>21238.988026109895</v>
      </c>
      <c r="AT17" s="388">
        <v>19588.063156145534</v>
      </c>
      <c r="AU17" s="388">
        <v>18610.356510249108</v>
      </c>
      <c r="AV17" s="388">
        <v>19060.550769797519</v>
      </c>
      <c r="AW17" s="388">
        <v>19186.90549492191</v>
      </c>
      <c r="AX17" s="44"/>
      <c r="AY17" s="44"/>
      <c r="AZ17" s="44"/>
      <c r="BA17" s="44"/>
      <c r="BB17" s="44"/>
      <c r="BC17" s="44"/>
      <c r="BD17" s="44"/>
      <c r="BE17" s="44"/>
      <c r="BF17" s="54"/>
      <c r="BG17" s="55"/>
      <c r="BH17" s="294"/>
      <c r="BI17" s="294"/>
      <c r="BJ17" s="294"/>
      <c r="BK17" s="294"/>
    </row>
    <row r="18" spans="23:63">
      <c r="W18" s="80"/>
      <c r="X18" s="63"/>
      <c r="Y18" s="771" t="s">
        <v>294</v>
      </c>
      <c r="Z18" s="394">
        <v>9674.1592914396897</v>
      </c>
      <c r="AA18" s="388">
        <v>9674.1592914396897</v>
      </c>
      <c r="AB18" s="388">
        <v>9664.8608698185271</v>
      </c>
      <c r="AC18" s="388">
        <v>9760.1866949166251</v>
      </c>
      <c r="AD18" s="388">
        <v>9961.0739968470043</v>
      </c>
      <c r="AE18" s="388">
        <v>10018.385675462305</v>
      </c>
      <c r="AF18" s="388">
        <v>10166.642063935633</v>
      </c>
      <c r="AG18" s="388">
        <v>10259.583507491512</v>
      </c>
      <c r="AH18" s="388">
        <v>10385.491860351089</v>
      </c>
      <c r="AI18" s="388">
        <v>10721.71410696468</v>
      </c>
      <c r="AJ18" s="388">
        <v>10631.564438489197</v>
      </c>
      <c r="AK18" s="388">
        <v>10415.384995113718</v>
      </c>
      <c r="AL18" s="388">
        <v>9977.618222137713</v>
      </c>
      <c r="AM18" s="388">
        <v>9749.8245774030693</v>
      </c>
      <c r="AN18" s="388">
        <v>9819.4429476089681</v>
      </c>
      <c r="AO18" s="388">
        <v>9347.4981845790862</v>
      </c>
      <c r="AP18" s="388">
        <v>7727.4253609903053</v>
      </c>
      <c r="AQ18" s="388">
        <v>7325.4117965888436</v>
      </c>
      <c r="AR18" s="388">
        <v>7025.8003392962801</v>
      </c>
      <c r="AS18" s="388">
        <v>6052.0058672261448</v>
      </c>
      <c r="AT18" s="388">
        <v>5750.9256854263895</v>
      </c>
      <c r="AU18" s="388">
        <v>6432.3868306407776</v>
      </c>
      <c r="AV18" s="388">
        <v>6532.7823814734211</v>
      </c>
      <c r="AW18" s="388">
        <v>6086.5410250249024</v>
      </c>
      <c r="AX18" s="44"/>
      <c r="AY18" s="44"/>
      <c r="AZ18" s="44"/>
      <c r="BA18" s="44"/>
      <c r="BB18" s="44"/>
      <c r="BC18" s="44"/>
      <c r="BD18" s="44"/>
      <c r="BE18" s="44"/>
      <c r="BF18" s="54"/>
      <c r="BG18" s="55"/>
      <c r="BH18" s="294"/>
      <c r="BI18" s="294"/>
      <c r="BJ18" s="294"/>
      <c r="BK18" s="294"/>
    </row>
    <row r="19" spans="23:63">
      <c r="W19" s="80"/>
      <c r="X19" s="63"/>
      <c r="Y19" s="771" t="s">
        <v>295</v>
      </c>
      <c r="Z19" s="394">
        <v>10634.049679501972</v>
      </c>
      <c r="AA19" s="388">
        <v>10634.049679501972</v>
      </c>
      <c r="AB19" s="388">
        <v>10968.257975208899</v>
      </c>
      <c r="AC19" s="388">
        <v>11213.27325405985</v>
      </c>
      <c r="AD19" s="388">
        <v>12010.222743665616</v>
      </c>
      <c r="AE19" s="388">
        <v>12107.430457201681</v>
      </c>
      <c r="AF19" s="388">
        <v>12453.342556473684</v>
      </c>
      <c r="AG19" s="388">
        <v>13270.762962864994</v>
      </c>
      <c r="AH19" s="388">
        <v>13366.554067767776</v>
      </c>
      <c r="AI19" s="388">
        <v>13925.943625399057</v>
      </c>
      <c r="AJ19" s="388">
        <v>14615.632667495154</v>
      </c>
      <c r="AK19" s="388">
        <v>15313.110180148882</v>
      </c>
      <c r="AL19" s="388">
        <v>14890.980178355056</v>
      </c>
      <c r="AM19" s="388">
        <v>15586.746553173354</v>
      </c>
      <c r="AN19" s="388">
        <v>18145.230635634416</v>
      </c>
      <c r="AO19" s="388">
        <v>19817.126222574741</v>
      </c>
      <c r="AP19" s="388">
        <v>19823.739830696573</v>
      </c>
      <c r="AQ19" s="388">
        <v>20419.908662947248</v>
      </c>
      <c r="AR19" s="388">
        <v>19500.48722618548</v>
      </c>
      <c r="AS19" s="388">
        <v>19658.634898095075</v>
      </c>
      <c r="AT19" s="388">
        <v>19501.04800414401</v>
      </c>
      <c r="AU19" s="388">
        <v>19307.320863935638</v>
      </c>
      <c r="AV19" s="388">
        <v>18720.78546956983</v>
      </c>
      <c r="AW19" s="388">
        <v>17634.903933292124</v>
      </c>
      <c r="AX19" s="44"/>
      <c r="AY19" s="44"/>
      <c r="AZ19" s="44"/>
      <c r="BA19" s="44"/>
      <c r="BB19" s="44"/>
      <c r="BC19" s="44"/>
      <c r="BD19" s="44"/>
      <c r="BE19" s="44"/>
      <c r="BF19" s="54"/>
      <c r="BG19" s="55"/>
      <c r="BH19" s="294"/>
      <c r="BI19" s="294"/>
      <c r="BJ19" s="294"/>
      <c r="BK19" s="294"/>
    </row>
    <row r="20" spans="23:63">
      <c r="W20" s="80"/>
      <c r="X20" s="63"/>
      <c r="Y20" s="771" t="s">
        <v>296</v>
      </c>
      <c r="Z20" s="394">
        <v>55048.283053807594</v>
      </c>
      <c r="AA20" s="388">
        <v>55048.283053807609</v>
      </c>
      <c r="AB20" s="388">
        <v>57923.02403732641</v>
      </c>
      <c r="AC20" s="388">
        <v>58880.452954622073</v>
      </c>
      <c r="AD20" s="388">
        <v>60785.249256275638</v>
      </c>
      <c r="AE20" s="388">
        <v>63599.320070939531</v>
      </c>
      <c r="AF20" s="388">
        <v>64575.381028929129</v>
      </c>
      <c r="AG20" s="388">
        <v>66417.62244616705</v>
      </c>
      <c r="AH20" s="388">
        <v>64695.36024341399</v>
      </c>
      <c r="AI20" s="388">
        <v>53118.838915338871</v>
      </c>
      <c r="AJ20" s="388">
        <v>55544.979543469788</v>
      </c>
      <c r="AK20" s="388">
        <v>56712.290763306548</v>
      </c>
      <c r="AL20" s="388">
        <v>54571.066533594756</v>
      </c>
      <c r="AM20" s="388">
        <v>53455.593227759789</v>
      </c>
      <c r="AN20" s="388">
        <v>51626.516522585269</v>
      </c>
      <c r="AO20" s="388">
        <v>51888.714635443466</v>
      </c>
      <c r="AP20" s="388">
        <v>50856.269179184281</v>
      </c>
      <c r="AQ20" s="388">
        <v>51518.011685351084</v>
      </c>
      <c r="AR20" s="388">
        <v>52232.323023416931</v>
      </c>
      <c r="AS20" s="388">
        <v>47207.64226083894</v>
      </c>
      <c r="AT20" s="388">
        <v>46731.086755049808</v>
      </c>
      <c r="AU20" s="388">
        <v>47082.754037745297</v>
      </c>
      <c r="AV20" s="388">
        <v>45816.068365040046</v>
      </c>
      <c r="AW20" s="388">
        <v>43926.896309175892</v>
      </c>
      <c r="AX20" s="44"/>
      <c r="AY20" s="44"/>
      <c r="AZ20" s="44"/>
      <c r="BA20" s="44"/>
      <c r="BB20" s="44"/>
      <c r="BC20" s="44"/>
      <c r="BD20" s="44"/>
      <c r="BE20" s="44"/>
      <c r="BF20" s="54"/>
      <c r="BG20" s="55"/>
      <c r="BH20" s="294"/>
      <c r="BI20" s="294"/>
      <c r="BJ20" s="294"/>
      <c r="BK20" s="294"/>
    </row>
    <row r="21" spans="23:63">
      <c r="W21" s="80"/>
      <c r="X21" s="63"/>
      <c r="Y21" s="771" t="s">
        <v>297</v>
      </c>
      <c r="Z21" s="394">
        <v>3169.0911672321618</v>
      </c>
      <c r="AA21" s="388">
        <v>3169.0911672321618</v>
      </c>
      <c r="AB21" s="388">
        <v>3126.5150420060627</v>
      </c>
      <c r="AC21" s="388">
        <v>3027.4919543288952</v>
      </c>
      <c r="AD21" s="388">
        <v>3038.6198722556474</v>
      </c>
      <c r="AE21" s="388">
        <v>3123.6418684943069</v>
      </c>
      <c r="AF21" s="388">
        <v>3084.9941929809115</v>
      </c>
      <c r="AG21" s="388">
        <v>3022.0109574650719</v>
      </c>
      <c r="AH21" s="388">
        <v>2780.0841967761557</v>
      </c>
      <c r="AI21" s="388">
        <v>2129.0325957655186</v>
      </c>
      <c r="AJ21" s="388">
        <v>2012.0335302421199</v>
      </c>
      <c r="AK21" s="388">
        <v>1990.7815645174958</v>
      </c>
      <c r="AL21" s="388">
        <v>1915.1605853406727</v>
      </c>
      <c r="AM21" s="388">
        <v>1887.6382252500605</v>
      </c>
      <c r="AN21" s="388">
        <v>1758.7941512440011</v>
      </c>
      <c r="AO21" s="388">
        <v>1753.2872564673244</v>
      </c>
      <c r="AP21" s="388">
        <v>1686.582902225651</v>
      </c>
      <c r="AQ21" s="388">
        <v>1645.9506655953282</v>
      </c>
      <c r="AR21" s="388">
        <v>1582.6539092678092</v>
      </c>
      <c r="AS21" s="388">
        <v>1389.2558821193916</v>
      </c>
      <c r="AT21" s="388">
        <v>1369.1748502432981</v>
      </c>
      <c r="AU21" s="388">
        <v>1368.9181583960844</v>
      </c>
      <c r="AV21" s="388">
        <v>1400.4997145139212</v>
      </c>
      <c r="AW21" s="388">
        <v>1369.2989576735567</v>
      </c>
      <c r="AX21" s="44"/>
      <c r="AY21" s="44"/>
      <c r="AZ21" s="44"/>
      <c r="BA21" s="44"/>
      <c r="BB21" s="44"/>
      <c r="BC21" s="44"/>
      <c r="BD21" s="44"/>
      <c r="BE21" s="44"/>
      <c r="BF21" s="54"/>
      <c r="BG21" s="55"/>
      <c r="BH21" s="294"/>
      <c r="BI21" s="294"/>
      <c r="BJ21" s="294"/>
      <c r="BK21" s="294"/>
    </row>
    <row r="22" spans="23:63">
      <c r="W22" s="80"/>
      <c r="X22" s="63"/>
      <c r="Y22" s="771" t="s">
        <v>298</v>
      </c>
      <c r="Z22" s="394">
        <v>40397.228133212404</v>
      </c>
      <c r="AA22" s="388">
        <v>40397.228133212404</v>
      </c>
      <c r="AB22" s="388">
        <v>41525.284651920563</v>
      </c>
      <c r="AC22" s="388">
        <v>41481.427267372783</v>
      </c>
      <c r="AD22" s="388">
        <v>41759.896578202592</v>
      </c>
      <c r="AE22" s="388">
        <v>42721.290473468573</v>
      </c>
      <c r="AF22" s="388">
        <v>43177.883260351984</v>
      </c>
      <c r="AG22" s="388">
        <v>43423.374500183687</v>
      </c>
      <c r="AH22" s="388">
        <v>43007.058684460899</v>
      </c>
      <c r="AI22" s="388">
        <v>36302.404483809762</v>
      </c>
      <c r="AJ22" s="388">
        <v>36688.642656641103</v>
      </c>
      <c r="AK22" s="388">
        <v>37766.667708033972</v>
      </c>
      <c r="AL22" s="388">
        <v>36563.891288634703</v>
      </c>
      <c r="AM22" s="388">
        <v>36144.594391029837</v>
      </c>
      <c r="AN22" s="388">
        <v>37484.84216492952</v>
      </c>
      <c r="AO22" s="388">
        <v>35627.815625287396</v>
      </c>
      <c r="AP22" s="388">
        <v>35094.024163373564</v>
      </c>
      <c r="AQ22" s="388">
        <v>35252.149430516809</v>
      </c>
      <c r="AR22" s="388">
        <v>35384.63561666014</v>
      </c>
      <c r="AS22" s="388">
        <v>33657.370198935016</v>
      </c>
      <c r="AT22" s="388">
        <v>31693.481465155208</v>
      </c>
      <c r="AU22" s="388">
        <v>31623.43128198685</v>
      </c>
      <c r="AV22" s="388">
        <v>30614.939088666917</v>
      </c>
      <c r="AW22" s="388">
        <v>30246.7689836516</v>
      </c>
      <c r="AX22" s="44"/>
      <c r="AY22" s="44"/>
      <c r="AZ22" s="44"/>
      <c r="BA22" s="44"/>
      <c r="BB22" s="44"/>
      <c r="BC22" s="44"/>
      <c r="BD22" s="44"/>
      <c r="BE22" s="44"/>
      <c r="BF22" s="54"/>
      <c r="BG22" s="55"/>
      <c r="BH22" s="294"/>
      <c r="BI22" s="294"/>
      <c r="BJ22" s="294"/>
      <c r="BK22" s="294"/>
    </row>
    <row r="23" spans="23:63">
      <c r="W23" s="80"/>
      <c r="X23" s="63"/>
      <c r="Y23" s="771" t="s">
        <v>299</v>
      </c>
      <c r="Z23" s="394">
        <v>149600.28627090732</v>
      </c>
      <c r="AA23" s="388">
        <v>149600.28627090732</v>
      </c>
      <c r="AB23" s="388">
        <v>145196.64157467306</v>
      </c>
      <c r="AC23" s="388">
        <v>138306.54925687588</v>
      </c>
      <c r="AD23" s="388">
        <v>138049.69378679644</v>
      </c>
      <c r="AE23" s="388">
        <v>140473.85899276254</v>
      </c>
      <c r="AF23" s="388">
        <v>141862.01063315404</v>
      </c>
      <c r="AG23" s="388">
        <v>144344.38534304293</v>
      </c>
      <c r="AH23" s="388">
        <v>146735.30865979611</v>
      </c>
      <c r="AI23" s="388">
        <v>138729.45107073223</v>
      </c>
      <c r="AJ23" s="388">
        <v>145598.6148600945</v>
      </c>
      <c r="AK23" s="388">
        <v>150468.3096638245</v>
      </c>
      <c r="AL23" s="388">
        <v>147655.34213139125</v>
      </c>
      <c r="AM23" s="388">
        <v>153369.95759679493</v>
      </c>
      <c r="AN23" s="388">
        <v>154920.7621587436</v>
      </c>
      <c r="AO23" s="388">
        <v>155388.88478082846</v>
      </c>
      <c r="AP23" s="388">
        <v>152107.15697738138</v>
      </c>
      <c r="AQ23" s="388">
        <v>154129.94699519343</v>
      </c>
      <c r="AR23" s="388">
        <v>159471.76752067471</v>
      </c>
      <c r="AS23" s="388">
        <v>142892.16528442947</v>
      </c>
      <c r="AT23" s="388">
        <v>134166.65276399726</v>
      </c>
      <c r="AU23" s="388">
        <v>151339.53156352509</v>
      </c>
      <c r="AV23" s="388">
        <v>147245.38678707488</v>
      </c>
      <c r="AW23" s="388">
        <v>149414.73275550135</v>
      </c>
      <c r="AX23" s="44"/>
      <c r="AY23" s="44"/>
      <c r="AZ23" s="44"/>
      <c r="BA23" s="44"/>
      <c r="BB23" s="44"/>
      <c r="BC23" s="44"/>
      <c r="BD23" s="44"/>
      <c r="BE23" s="44"/>
      <c r="BF23" s="54"/>
      <c r="BG23" s="55"/>
      <c r="BH23" s="294"/>
      <c r="BI23" s="294"/>
      <c r="BJ23" s="294"/>
      <c r="BK23" s="294"/>
    </row>
    <row r="24" spans="23:63">
      <c r="W24" s="80"/>
      <c r="X24" s="63"/>
      <c r="Y24" s="771" t="s">
        <v>300</v>
      </c>
      <c r="Z24" s="394">
        <v>5973.6006082686981</v>
      </c>
      <c r="AA24" s="388">
        <v>5973.6006082686981</v>
      </c>
      <c r="AB24" s="388">
        <v>5846.0048453593508</v>
      </c>
      <c r="AC24" s="388">
        <v>5811.7836806570658</v>
      </c>
      <c r="AD24" s="388">
        <v>5569.2070782326564</v>
      </c>
      <c r="AE24" s="388">
        <v>5176.0043975697663</v>
      </c>
      <c r="AF24" s="388">
        <v>4707.1688230679329</v>
      </c>
      <c r="AG24" s="388">
        <v>4003.2959697651563</v>
      </c>
      <c r="AH24" s="388">
        <v>3773.5264251431581</v>
      </c>
      <c r="AI24" s="388">
        <v>3238.4304977303659</v>
      </c>
      <c r="AJ24" s="388">
        <v>3065.3431389991083</v>
      </c>
      <c r="AK24" s="388">
        <v>2990.5073069083132</v>
      </c>
      <c r="AL24" s="388">
        <v>2877.4061676990609</v>
      </c>
      <c r="AM24" s="388">
        <v>2833.0742128697457</v>
      </c>
      <c r="AN24" s="388">
        <v>2808.7691558375341</v>
      </c>
      <c r="AO24" s="388">
        <v>2754.1547610967932</v>
      </c>
      <c r="AP24" s="388">
        <v>2617.209197037475</v>
      </c>
      <c r="AQ24" s="388">
        <v>2688.7658175582715</v>
      </c>
      <c r="AR24" s="388">
        <v>2645.4977228603684</v>
      </c>
      <c r="AS24" s="388">
        <v>2329.3527102692078</v>
      </c>
      <c r="AT24" s="388">
        <v>2118.7123081778618</v>
      </c>
      <c r="AU24" s="388">
        <v>2073.6890651651124</v>
      </c>
      <c r="AV24" s="388">
        <v>1972.3178547350813</v>
      </c>
      <c r="AW24" s="388">
        <v>1889.4350161851924</v>
      </c>
      <c r="AX24" s="44"/>
      <c r="AY24" s="44"/>
      <c r="AZ24" s="44"/>
      <c r="BA24" s="44"/>
      <c r="BB24" s="44"/>
      <c r="BC24" s="44"/>
      <c r="BD24" s="44"/>
      <c r="BE24" s="44"/>
      <c r="BF24" s="54"/>
      <c r="BG24" s="55"/>
      <c r="BH24" s="294"/>
      <c r="BI24" s="294"/>
      <c r="BJ24" s="294"/>
      <c r="BK24" s="294"/>
    </row>
    <row r="25" spans="23:63">
      <c r="W25" s="80"/>
      <c r="X25" s="63"/>
      <c r="Y25" s="771" t="s">
        <v>301</v>
      </c>
      <c r="Z25" s="394">
        <v>17886.248094293594</v>
      </c>
      <c r="AA25" s="388">
        <v>17886.248094293594</v>
      </c>
      <c r="AB25" s="388">
        <v>18061.042974641707</v>
      </c>
      <c r="AC25" s="388">
        <v>17635.531720752973</v>
      </c>
      <c r="AD25" s="388">
        <v>16934.820492921954</v>
      </c>
      <c r="AE25" s="388">
        <v>18118.916026478051</v>
      </c>
      <c r="AF25" s="388">
        <v>18598.210299672064</v>
      </c>
      <c r="AG25" s="388">
        <v>19142.750178698952</v>
      </c>
      <c r="AH25" s="388">
        <v>12611.385106651443</v>
      </c>
      <c r="AI25" s="388">
        <v>8339.9397961194227</v>
      </c>
      <c r="AJ25" s="388">
        <v>8222.585299633738</v>
      </c>
      <c r="AK25" s="388">
        <v>8659.5918235812915</v>
      </c>
      <c r="AL25" s="388">
        <v>7840.5950605463649</v>
      </c>
      <c r="AM25" s="388">
        <v>8675.8564381514643</v>
      </c>
      <c r="AN25" s="388">
        <v>8652.4580724691259</v>
      </c>
      <c r="AO25" s="388">
        <v>8669.5739199375876</v>
      </c>
      <c r="AP25" s="388">
        <v>9294.2539595162561</v>
      </c>
      <c r="AQ25" s="388">
        <v>9511.9695626798584</v>
      </c>
      <c r="AR25" s="388">
        <v>9564.4161928834492</v>
      </c>
      <c r="AS25" s="388">
        <v>7844.2221104040891</v>
      </c>
      <c r="AT25" s="388">
        <v>7306.6564749933223</v>
      </c>
      <c r="AU25" s="388">
        <v>7482.17944925763</v>
      </c>
      <c r="AV25" s="388">
        <v>8640.6563619933677</v>
      </c>
      <c r="AW25" s="388">
        <v>8114.777580237539</v>
      </c>
      <c r="AX25" s="44"/>
      <c r="AY25" s="44"/>
      <c r="AZ25" s="44"/>
      <c r="BA25" s="44"/>
      <c r="BB25" s="44"/>
      <c r="BC25" s="44"/>
      <c r="BD25" s="44"/>
      <c r="BE25" s="44"/>
      <c r="BF25" s="54"/>
      <c r="BG25" s="55"/>
      <c r="BH25" s="294"/>
      <c r="BI25" s="294"/>
      <c r="BJ25" s="294"/>
      <c r="BK25" s="294"/>
    </row>
    <row r="26" spans="23:63">
      <c r="W26" s="80"/>
      <c r="X26" s="63"/>
      <c r="Y26" s="771" t="s">
        <v>302</v>
      </c>
      <c r="Z26" s="394">
        <v>-29380.684483794303</v>
      </c>
      <c r="AA26" s="388">
        <v>-29312.814660158041</v>
      </c>
      <c r="AB26" s="388">
        <v>-29434.714061809158</v>
      </c>
      <c r="AC26" s="388">
        <v>-29578.856285538553</v>
      </c>
      <c r="AD26" s="388">
        <v>-30392.823220501341</v>
      </c>
      <c r="AE26" s="388">
        <v>-30925.462899071976</v>
      </c>
      <c r="AF26" s="388">
        <v>-29680.749965395233</v>
      </c>
      <c r="AG26" s="388">
        <v>-29585.840786833811</v>
      </c>
      <c r="AH26" s="388">
        <v>-24381.110697281318</v>
      </c>
      <c r="AI26" s="388">
        <v>-16497.512537980849</v>
      </c>
      <c r="AJ26" s="388">
        <v>-18531.335246552066</v>
      </c>
      <c r="AK26" s="388">
        <v>-16157.180522874791</v>
      </c>
      <c r="AL26" s="388">
        <v>-15832.891234246159</v>
      </c>
      <c r="AM26" s="388">
        <v>-16525.475985839625</v>
      </c>
      <c r="AN26" s="388">
        <v>-17392.259606835778</v>
      </c>
      <c r="AO26" s="388">
        <v>-16972.289139694181</v>
      </c>
      <c r="AP26" s="388">
        <v>-14722.229265768739</v>
      </c>
      <c r="AQ26" s="388">
        <v>-14792.853993450664</v>
      </c>
      <c r="AR26" s="388">
        <v>-15124.077333312433</v>
      </c>
      <c r="AS26" s="388">
        <v>-13357.836409604886</v>
      </c>
      <c r="AT26" s="388">
        <v>-13586.418522144788</v>
      </c>
      <c r="AU26" s="388">
        <v>-14157.463035215107</v>
      </c>
      <c r="AV26" s="388">
        <v>-13413.138355462363</v>
      </c>
      <c r="AW26" s="388">
        <v>-13038.661245551371</v>
      </c>
      <c r="AX26" s="44"/>
      <c r="AY26" s="44"/>
      <c r="AZ26" s="44"/>
      <c r="BA26" s="44"/>
      <c r="BB26" s="44"/>
      <c r="BC26" s="44"/>
      <c r="BD26" s="44"/>
      <c r="BE26" s="44"/>
      <c r="BF26" s="54"/>
      <c r="BG26" s="55"/>
      <c r="BH26" s="294"/>
      <c r="BI26" s="294"/>
      <c r="BJ26" s="294"/>
      <c r="BK26" s="294"/>
    </row>
    <row r="27" spans="23:63">
      <c r="W27" s="80"/>
      <c r="X27" s="64"/>
      <c r="Y27" s="771" t="s">
        <v>303</v>
      </c>
      <c r="Z27" s="391">
        <v>51629.22122667003</v>
      </c>
      <c r="AA27" s="395">
        <v>51629.221226670037</v>
      </c>
      <c r="AB27" s="395">
        <v>44672.454878933051</v>
      </c>
      <c r="AC27" s="395">
        <v>41517.723524379711</v>
      </c>
      <c r="AD27" s="395">
        <v>38337.846510226591</v>
      </c>
      <c r="AE27" s="395">
        <v>38238.874018343115</v>
      </c>
      <c r="AF27" s="395">
        <v>37241.001503362895</v>
      </c>
      <c r="AG27" s="395">
        <v>40594.007366958867</v>
      </c>
      <c r="AH27" s="395">
        <v>44407.581642860911</v>
      </c>
      <c r="AI27" s="395">
        <v>46513.782834006408</v>
      </c>
      <c r="AJ27" s="395">
        <v>46142.174652227201</v>
      </c>
      <c r="AK27" s="395">
        <v>47608.634351650297</v>
      </c>
      <c r="AL27" s="395">
        <v>46007.898229030121</v>
      </c>
      <c r="AM27" s="395">
        <v>48917.839259464359</v>
      </c>
      <c r="AN27" s="395">
        <v>47231.944836403003</v>
      </c>
      <c r="AO27" s="395">
        <v>52359.394364795866</v>
      </c>
      <c r="AP27" s="395">
        <v>50248.902648956697</v>
      </c>
      <c r="AQ27" s="395">
        <v>51417.02766568269</v>
      </c>
      <c r="AR27" s="395">
        <v>44879.747824892103</v>
      </c>
      <c r="AS27" s="395">
        <v>39215.249571545683</v>
      </c>
      <c r="AT27" s="395">
        <v>37185.840950613303</v>
      </c>
      <c r="AU27" s="395">
        <v>43599.445968677042</v>
      </c>
      <c r="AV27" s="395">
        <v>40524.003256736076</v>
      </c>
      <c r="AW27" s="395">
        <v>40595.780660932658</v>
      </c>
      <c r="AX27" s="51"/>
      <c r="AY27" s="51"/>
      <c r="AZ27" s="51"/>
      <c r="BA27" s="51"/>
      <c r="BB27" s="51"/>
      <c r="BC27" s="51"/>
      <c r="BD27" s="51"/>
      <c r="BE27" s="51"/>
      <c r="BF27" s="52"/>
      <c r="BG27" s="53"/>
      <c r="BH27" s="294"/>
      <c r="BI27" s="294"/>
      <c r="BJ27" s="294"/>
      <c r="BK27" s="294"/>
    </row>
    <row r="28" spans="23:63">
      <c r="W28" s="80"/>
      <c r="X28" s="772" t="s">
        <v>304</v>
      </c>
      <c r="Y28" s="74"/>
      <c r="Z28" s="396">
        <f>SUM(Z29:Z32)</f>
        <v>211053.69277127297</v>
      </c>
      <c r="AA28" s="397">
        <f>SUM(AA29:AA32)</f>
        <v>211056.80938490652</v>
      </c>
      <c r="AB28" s="397">
        <f t="shared" ref="AB28:AR28" si="4">SUM(AB29:AB32)</f>
        <v>222469.94957068184</v>
      </c>
      <c r="AC28" s="397">
        <f t="shared" si="4"/>
        <v>226863.48920648184</v>
      </c>
      <c r="AD28" s="397">
        <f t="shared" si="4"/>
        <v>231732.62741881429</v>
      </c>
      <c r="AE28" s="397">
        <f t="shared" si="4"/>
        <v>243687.04298978153</v>
      </c>
      <c r="AF28" s="397">
        <f t="shared" si="4"/>
        <v>251176.56084863123</v>
      </c>
      <c r="AG28" s="397">
        <f t="shared" si="4"/>
        <v>256765.16060079486</v>
      </c>
      <c r="AH28" s="397">
        <f t="shared" si="4"/>
        <v>258754.31374070284</v>
      </c>
      <c r="AI28" s="397">
        <f t="shared" si="4"/>
        <v>257884.68046697919</v>
      </c>
      <c r="AJ28" s="397">
        <f t="shared" si="4"/>
        <v>260060.976940377</v>
      </c>
      <c r="AK28" s="397">
        <f t="shared" si="4"/>
        <v>259138.23578890503</v>
      </c>
      <c r="AL28" s="397">
        <f t="shared" si="4"/>
        <v>261213.83920915905</v>
      </c>
      <c r="AM28" s="397">
        <f t="shared" si="4"/>
        <v>255606.56682532796</v>
      </c>
      <c r="AN28" s="397">
        <f t="shared" si="4"/>
        <v>253106.56778240981</v>
      </c>
      <c r="AO28" s="397">
        <f t="shared" si="4"/>
        <v>252586.69378342255</v>
      </c>
      <c r="AP28" s="397">
        <f t="shared" si="4"/>
        <v>247211.90099066682</v>
      </c>
      <c r="AQ28" s="397">
        <f t="shared" si="4"/>
        <v>243855.3826443007</v>
      </c>
      <c r="AR28" s="397">
        <f t="shared" si="4"/>
        <v>238065.4415739153</v>
      </c>
      <c r="AS28" s="397">
        <f>SUM(AS29:AS32)</f>
        <v>228349.13884352555</v>
      </c>
      <c r="AT28" s="397">
        <f>SUM(AT29:AT32)</f>
        <v>223043.03147118984</v>
      </c>
      <c r="AU28" s="397">
        <f>SUM(AU29:AU32)</f>
        <v>225507.56047118362</v>
      </c>
      <c r="AV28" s="397">
        <f>SUM(AV29:AV32)</f>
        <v>221559.11770430562</v>
      </c>
      <c r="AW28" s="397">
        <f>SUM(AW29:AW32)</f>
        <v>217308.55577704863</v>
      </c>
      <c r="AX28" s="75"/>
      <c r="AY28" s="75"/>
      <c r="AZ28" s="75"/>
      <c r="BA28" s="75"/>
      <c r="BB28" s="75"/>
      <c r="BC28" s="75"/>
      <c r="BD28" s="75"/>
      <c r="BE28" s="75"/>
      <c r="BF28" s="75"/>
      <c r="BG28" s="76"/>
      <c r="BH28" s="294"/>
      <c r="BI28" s="768"/>
      <c r="BJ28" s="294"/>
      <c r="BK28" s="294"/>
    </row>
    <row r="29" spans="23:63">
      <c r="W29" s="80"/>
      <c r="X29" s="73"/>
      <c r="Y29" s="108" t="s">
        <v>122</v>
      </c>
      <c r="Z29" s="394">
        <v>7162.4137346729703</v>
      </c>
      <c r="AA29" s="388">
        <v>7162.4137346729703</v>
      </c>
      <c r="AB29" s="388">
        <v>7762.9604814168806</v>
      </c>
      <c r="AC29" s="388">
        <v>8291.4720276213484</v>
      </c>
      <c r="AD29" s="388">
        <v>8688.7643217319255</v>
      </c>
      <c r="AE29" s="388">
        <v>9153.1617710055107</v>
      </c>
      <c r="AF29" s="388">
        <v>10278.290579645151</v>
      </c>
      <c r="AG29" s="388">
        <v>10086.072696871752</v>
      </c>
      <c r="AH29" s="388">
        <v>10744.189447108492</v>
      </c>
      <c r="AI29" s="388">
        <v>10709.474289425121</v>
      </c>
      <c r="AJ29" s="388">
        <v>10531.517510201822</v>
      </c>
      <c r="AK29" s="388">
        <v>10677.130984677189</v>
      </c>
      <c r="AL29" s="388">
        <v>10724.198612064289</v>
      </c>
      <c r="AM29" s="388">
        <v>10933.837362880104</v>
      </c>
      <c r="AN29" s="388">
        <v>11063.17716772301</v>
      </c>
      <c r="AO29" s="388">
        <v>10663.394897683744</v>
      </c>
      <c r="AP29" s="388">
        <v>10798.818155999939</v>
      </c>
      <c r="AQ29" s="388">
        <v>11178.230719633708</v>
      </c>
      <c r="AR29" s="388">
        <v>10875.772004529685</v>
      </c>
      <c r="AS29" s="388">
        <v>10277.138163510701</v>
      </c>
      <c r="AT29" s="388">
        <v>9781.3186700965216</v>
      </c>
      <c r="AU29" s="388">
        <v>9193.0021715533057</v>
      </c>
      <c r="AV29" s="388">
        <v>9001.2233458441679</v>
      </c>
      <c r="AW29" s="388">
        <v>9523.5710714918296</v>
      </c>
      <c r="AX29" s="44"/>
      <c r="AY29" s="44"/>
      <c r="AZ29" s="44"/>
      <c r="BA29" s="44"/>
      <c r="BB29" s="44"/>
      <c r="BC29" s="44"/>
      <c r="BD29" s="44"/>
      <c r="BE29" s="44"/>
      <c r="BF29" s="54"/>
      <c r="BG29" s="55"/>
      <c r="BH29" s="294"/>
      <c r="BI29" s="294"/>
      <c r="BJ29" s="294"/>
      <c r="BK29" s="294"/>
    </row>
    <row r="30" spans="23:63">
      <c r="W30" s="80"/>
      <c r="X30" s="73"/>
      <c r="Y30" s="111" t="s">
        <v>123</v>
      </c>
      <c r="Z30" s="394">
        <v>189227.87638242528</v>
      </c>
      <c r="AA30" s="388">
        <v>189228.04415295465</v>
      </c>
      <c r="AB30" s="388">
        <v>199472.70042215596</v>
      </c>
      <c r="AC30" s="388">
        <v>203592.21105024178</v>
      </c>
      <c r="AD30" s="388">
        <v>208312.52521003823</v>
      </c>
      <c r="AE30" s="388">
        <v>219484.86639339279</v>
      </c>
      <c r="AF30" s="388">
        <v>225388.67263723843</v>
      </c>
      <c r="AG30" s="388">
        <v>230313.41493539914</v>
      </c>
      <c r="AH30" s="388">
        <v>230699.31455484167</v>
      </c>
      <c r="AI30" s="388">
        <v>231698.18428071571</v>
      </c>
      <c r="AJ30" s="388">
        <v>234161.33435607777</v>
      </c>
      <c r="AK30" s="388">
        <v>232885.06848153897</v>
      </c>
      <c r="AL30" s="388">
        <v>235410.65111485068</v>
      </c>
      <c r="AM30" s="388">
        <v>229433.20985270859</v>
      </c>
      <c r="AN30" s="388">
        <v>227277.76466139901</v>
      </c>
      <c r="AO30" s="388">
        <v>228363.84927627182</v>
      </c>
      <c r="AP30" s="388">
        <v>222851.04182068794</v>
      </c>
      <c r="AQ30" s="388">
        <v>219414.11531527955</v>
      </c>
      <c r="AR30" s="388">
        <v>214425.91189139432</v>
      </c>
      <c r="AS30" s="388">
        <v>206180.04890973686</v>
      </c>
      <c r="AT30" s="388">
        <v>202288.699484221</v>
      </c>
      <c r="AU30" s="388">
        <v>205024.99946061466</v>
      </c>
      <c r="AV30" s="388">
        <v>201416.83307064438</v>
      </c>
      <c r="AW30" s="388">
        <v>196380.1682841017</v>
      </c>
      <c r="AX30" s="44"/>
      <c r="AY30" s="44"/>
      <c r="AZ30" s="44"/>
      <c r="BA30" s="44"/>
      <c r="BB30" s="44"/>
      <c r="BC30" s="44"/>
      <c r="BD30" s="44"/>
      <c r="BE30" s="44"/>
      <c r="BF30" s="54"/>
      <c r="BG30" s="55"/>
      <c r="BH30" s="294"/>
      <c r="BI30" s="294"/>
      <c r="BJ30" s="294"/>
      <c r="BK30" s="294"/>
    </row>
    <row r="31" spans="23:63">
      <c r="W31" s="80"/>
      <c r="X31" s="73"/>
      <c r="Y31" s="111" t="s">
        <v>124</v>
      </c>
      <c r="Z31" s="394">
        <v>932.45352728686203</v>
      </c>
      <c r="AA31" s="388">
        <v>935.40237039103852</v>
      </c>
      <c r="AB31" s="388">
        <v>924.73711416675837</v>
      </c>
      <c r="AC31" s="388">
        <v>900.22486958611023</v>
      </c>
      <c r="AD31" s="388">
        <v>851.02964741526978</v>
      </c>
      <c r="AE31" s="388">
        <v>843.00028797963614</v>
      </c>
      <c r="AF31" s="388">
        <v>822.17533400256741</v>
      </c>
      <c r="AG31" s="388">
        <v>810.87375714092957</v>
      </c>
      <c r="AH31" s="388">
        <v>782.43829381819478</v>
      </c>
      <c r="AI31" s="388">
        <v>776.13000214239332</v>
      </c>
      <c r="AJ31" s="388">
        <v>731.20540326174444</v>
      </c>
      <c r="AK31" s="388">
        <v>711.403495518819</v>
      </c>
      <c r="AL31" s="388">
        <v>681.64268984165449</v>
      </c>
      <c r="AM31" s="388">
        <v>670.21021158376595</v>
      </c>
      <c r="AN31" s="388">
        <v>632.22569392365551</v>
      </c>
      <c r="AO31" s="388">
        <v>651.56287742535312</v>
      </c>
      <c r="AP31" s="388">
        <v>647.0677978049041</v>
      </c>
      <c r="AQ31" s="388">
        <v>622.97759930043321</v>
      </c>
      <c r="AR31" s="388">
        <v>593.79356983129765</v>
      </c>
      <c r="AS31" s="388">
        <v>603.76643883754218</v>
      </c>
      <c r="AT31" s="388">
        <v>589.82758839129565</v>
      </c>
      <c r="AU31" s="388">
        <v>573.68233166952132</v>
      </c>
      <c r="AV31" s="388">
        <v>554.60658513734813</v>
      </c>
      <c r="AW31" s="388">
        <v>554.34992349672518</v>
      </c>
      <c r="AX31" s="44"/>
      <c r="AY31" s="44"/>
      <c r="AZ31" s="44"/>
      <c r="BA31" s="44"/>
      <c r="BB31" s="44"/>
      <c r="BC31" s="44"/>
      <c r="BD31" s="44"/>
      <c r="BE31" s="44"/>
      <c r="BF31" s="54"/>
      <c r="BG31" s="55"/>
      <c r="BH31" s="294"/>
      <c r="BI31" s="294"/>
      <c r="BJ31" s="294"/>
      <c r="BK31" s="294"/>
    </row>
    <row r="32" spans="23:63">
      <c r="W32" s="80"/>
      <c r="X32" s="73"/>
      <c r="Y32" s="111" t="s">
        <v>125</v>
      </c>
      <c r="Z32" s="394">
        <v>13730.949126887857</v>
      </c>
      <c r="AA32" s="388">
        <v>13730.949126887859</v>
      </c>
      <c r="AB32" s="388">
        <v>14309.55155294225</v>
      </c>
      <c r="AC32" s="388">
        <v>14079.581259032584</v>
      </c>
      <c r="AD32" s="388">
        <v>13880.308239628856</v>
      </c>
      <c r="AE32" s="388">
        <v>14206.014537403604</v>
      </c>
      <c r="AF32" s="388">
        <v>14687.422297745108</v>
      </c>
      <c r="AG32" s="388">
        <v>15554.799211383024</v>
      </c>
      <c r="AH32" s="388">
        <v>16528.371444934513</v>
      </c>
      <c r="AI32" s="388">
        <v>14700.891894695958</v>
      </c>
      <c r="AJ32" s="388">
        <v>14636.919670835683</v>
      </c>
      <c r="AK32" s="388">
        <v>14864.632827170073</v>
      </c>
      <c r="AL32" s="388">
        <v>14397.346792402419</v>
      </c>
      <c r="AM32" s="388">
        <v>14569.309398155503</v>
      </c>
      <c r="AN32" s="388">
        <v>14133.400259364134</v>
      </c>
      <c r="AO32" s="388">
        <v>12907.886732041636</v>
      </c>
      <c r="AP32" s="388">
        <v>12914.973216174069</v>
      </c>
      <c r="AQ32" s="388">
        <v>12640.059010086989</v>
      </c>
      <c r="AR32" s="388">
        <v>12169.964108160002</v>
      </c>
      <c r="AS32" s="388">
        <v>11288.185331440451</v>
      </c>
      <c r="AT32" s="388">
        <v>10383.18572848105</v>
      </c>
      <c r="AU32" s="388">
        <v>10715.876507346133</v>
      </c>
      <c r="AV32" s="388">
        <v>10586.454702679748</v>
      </c>
      <c r="AW32" s="388">
        <v>10850.466497958369</v>
      </c>
      <c r="AX32" s="44"/>
      <c r="AY32" s="44"/>
      <c r="AZ32" s="44"/>
      <c r="BA32" s="44"/>
      <c r="BB32" s="44"/>
      <c r="BC32" s="44"/>
      <c r="BD32" s="44"/>
      <c r="BE32" s="44"/>
      <c r="BF32" s="54"/>
      <c r="BG32" s="55"/>
      <c r="BH32" s="294"/>
      <c r="BI32" s="294"/>
      <c r="BJ32" s="294"/>
      <c r="BK32" s="294"/>
    </row>
    <row r="33" spans="23:63">
      <c r="W33" s="80"/>
      <c r="X33" s="773" t="s">
        <v>305</v>
      </c>
      <c r="Y33" s="70"/>
      <c r="Z33" s="398">
        <f>SUM(Z34:Z35)</f>
        <v>140270.72349082615</v>
      </c>
      <c r="AA33" s="399">
        <f>SUM(AA34:AA35)</f>
        <v>140258.41915322666</v>
      </c>
      <c r="AB33" s="399">
        <f t="shared" ref="AB33:AR33" si="5">SUM(AB34:AB35)</f>
        <v>137871.17261900209</v>
      </c>
      <c r="AC33" s="399">
        <f t="shared" si="5"/>
        <v>142604.53206087643</v>
      </c>
      <c r="AD33" s="399">
        <f t="shared" si="5"/>
        <v>151456.91057325725</v>
      </c>
      <c r="AE33" s="399">
        <f t="shared" si="5"/>
        <v>147108.83083502806</v>
      </c>
      <c r="AF33" s="399">
        <f t="shared" si="5"/>
        <v>159579.3762015879</v>
      </c>
      <c r="AG33" s="399">
        <f t="shared" si="5"/>
        <v>156965.20831474592</v>
      </c>
      <c r="AH33" s="399">
        <f t="shared" si="5"/>
        <v>153517.83337737265</v>
      </c>
      <c r="AI33" s="399">
        <f t="shared" si="5"/>
        <v>158038.24840527168</v>
      </c>
      <c r="AJ33" s="399">
        <f t="shared" si="5"/>
        <v>167024.21091271812</v>
      </c>
      <c r="AK33" s="399">
        <f t="shared" si="5"/>
        <v>170346.53519426519</v>
      </c>
      <c r="AL33" s="399">
        <f t="shared" si="5"/>
        <v>174067.41643153172</v>
      </c>
      <c r="AM33" s="399">
        <f t="shared" si="5"/>
        <v>181864.13375812885</v>
      </c>
      <c r="AN33" s="399">
        <f t="shared" si="5"/>
        <v>176697.90147843742</v>
      </c>
      <c r="AO33" s="399">
        <f t="shared" si="5"/>
        <v>176123.19114463916</v>
      </c>
      <c r="AP33" s="399">
        <f t="shared" si="5"/>
        <v>178058.73127788128</v>
      </c>
      <c r="AQ33" s="399">
        <f t="shared" si="5"/>
        <v>174100.63335253831</v>
      </c>
      <c r="AR33" s="399">
        <f t="shared" si="5"/>
        <v>165086.69452595641</v>
      </c>
      <c r="AS33" s="399">
        <f>SUM(AS34:AS35)</f>
        <v>157529.27250641043</v>
      </c>
      <c r="AT33" s="399">
        <f>SUM(AT34:AT35)</f>
        <v>150723.51974954404</v>
      </c>
      <c r="AU33" s="399">
        <f>SUM(AU34:AU35)</f>
        <v>152950.17755758326</v>
      </c>
      <c r="AV33" s="399">
        <f>SUM(AV34:AV35)</f>
        <v>153034.5661687195</v>
      </c>
      <c r="AW33" s="399">
        <f>SUM(AW34:AW35)</f>
        <v>149750.02724752951</v>
      </c>
      <c r="AX33" s="71"/>
      <c r="AY33" s="71"/>
      <c r="AZ33" s="71"/>
      <c r="BA33" s="71"/>
      <c r="BB33" s="71"/>
      <c r="BC33" s="71"/>
      <c r="BD33" s="71"/>
      <c r="BE33" s="71"/>
      <c r="BF33" s="71"/>
      <c r="BG33" s="72"/>
      <c r="BH33" s="294"/>
      <c r="BI33" s="294"/>
      <c r="BJ33" s="294"/>
      <c r="BK33" s="294"/>
    </row>
    <row r="34" spans="23:63">
      <c r="W34" s="80"/>
      <c r="X34" s="68"/>
      <c r="Y34" s="108" t="s">
        <v>126</v>
      </c>
      <c r="Z34" s="394">
        <v>56668.294375382</v>
      </c>
      <c r="AA34" s="388">
        <v>56668.294375382</v>
      </c>
      <c r="AB34" s="388">
        <v>57181.268932345942</v>
      </c>
      <c r="AC34" s="388">
        <v>60534.949854958468</v>
      </c>
      <c r="AD34" s="388">
        <v>64936.681021597935</v>
      </c>
      <c r="AE34" s="388">
        <v>61687.879040060987</v>
      </c>
      <c r="AF34" s="388">
        <v>66320.357882386379</v>
      </c>
      <c r="AG34" s="388">
        <v>66097.182852663333</v>
      </c>
      <c r="AH34" s="388">
        <v>64981.260355729013</v>
      </c>
      <c r="AI34" s="388">
        <v>64579.578371281488</v>
      </c>
      <c r="AJ34" s="388">
        <v>66528.056449231415</v>
      </c>
      <c r="AK34" s="388">
        <v>68958.278240357817</v>
      </c>
      <c r="AL34" s="388">
        <v>65570.122182673615</v>
      </c>
      <c r="AM34" s="388">
        <v>68113.577544951637</v>
      </c>
      <c r="AN34" s="388">
        <v>65083.413470239095</v>
      </c>
      <c r="AO34" s="388">
        <v>64348.713116208397</v>
      </c>
      <c r="AP34" s="388">
        <v>67582.672567868576</v>
      </c>
      <c r="AQ34" s="388">
        <v>63466.063443850639</v>
      </c>
      <c r="AR34" s="388">
        <v>62590.468837075954</v>
      </c>
      <c r="AS34" s="388">
        <v>59023.157763567942</v>
      </c>
      <c r="AT34" s="388">
        <v>57791.549637700926</v>
      </c>
      <c r="AU34" s="388">
        <v>61073.590037852293</v>
      </c>
      <c r="AV34" s="388">
        <v>58941.282939163284</v>
      </c>
      <c r="AW34" s="388">
        <v>58324.27350878164</v>
      </c>
      <c r="AX34" s="44"/>
      <c r="AY34" s="44"/>
      <c r="AZ34" s="44"/>
      <c r="BA34" s="44"/>
      <c r="BB34" s="44"/>
      <c r="BC34" s="44"/>
      <c r="BD34" s="44"/>
      <c r="BE34" s="44"/>
      <c r="BF34" s="54"/>
      <c r="BG34" s="55"/>
      <c r="BH34" s="294"/>
      <c r="BI34" s="768"/>
      <c r="BJ34" s="294"/>
      <c r="BK34" s="294"/>
    </row>
    <row r="35" spans="23:63" ht="14.4" thickBot="1">
      <c r="W35" s="80"/>
      <c r="X35" s="69"/>
      <c r="Y35" s="117" t="s">
        <v>127</v>
      </c>
      <c r="Z35" s="391">
        <v>83602.42911544416</v>
      </c>
      <c r="AA35" s="395">
        <v>83590.124777844656</v>
      </c>
      <c r="AB35" s="395">
        <v>80689.903686656151</v>
      </c>
      <c r="AC35" s="395">
        <v>82069.582205917963</v>
      </c>
      <c r="AD35" s="395">
        <v>86520.2295516593</v>
      </c>
      <c r="AE35" s="395">
        <v>85420.95179496707</v>
      </c>
      <c r="AF35" s="395">
        <v>93259.018319201525</v>
      </c>
      <c r="AG35" s="395">
        <v>90868.025462082573</v>
      </c>
      <c r="AH35" s="395">
        <v>88536.57302164365</v>
      </c>
      <c r="AI35" s="395">
        <v>93458.670033990202</v>
      </c>
      <c r="AJ35" s="395">
        <v>100496.1544634867</v>
      </c>
      <c r="AK35" s="395">
        <v>101388.25695390736</v>
      </c>
      <c r="AL35" s="395">
        <v>108497.29424885809</v>
      </c>
      <c r="AM35" s="395">
        <v>113750.55621317723</v>
      </c>
      <c r="AN35" s="395">
        <v>111614.48800819831</v>
      </c>
      <c r="AO35" s="395">
        <v>111774.47802843078</v>
      </c>
      <c r="AP35" s="395">
        <v>110476.0587100127</v>
      </c>
      <c r="AQ35" s="395">
        <v>110634.56990868767</v>
      </c>
      <c r="AR35" s="395">
        <v>102496.22568888045</v>
      </c>
      <c r="AS35" s="395">
        <v>98506.114742842488</v>
      </c>
      <c r="AT35" s="395">
        <v>92931.970111843097</v>
      </c>
      <c r="AU35" s="395">
        <v>91876.587519730951</v>
      </c>
      <c r="AV35" s="395">
        <v>94093.283229556226</v>
      </c>
      <c r="AW35" s="395">
        <v>91425.753738747866</v>
      </c>
      <c r="AX35" s="51"/>
      <c r="AY35" s="51"/>
      <c r="AZ35" s="51"/>
      <c r="BA35" s="51"/>
      <c r="BB35" s="51"/>
      <c r="BC35" s="51"/>
      <c r="BD35" s="51"/>
      <c r="BE35" s="51"/>
      <c r="BF35" s="52"/>
      <c r="BG35" s="53"/>
      <c r="BH35" s="294"/>
      <c r="BI35" s="768"/>
      <c r="BJ35" s="294"/>
      <c r="BK35" s="294"/>
    </row>
    <row r="36" spans="23:63" ht="14.4" thickBot="1">
      <c r="W36" s="368" t="s">
        <v>28</v>
      </c>
      <c r="X36" s="369"/>
      <c r="Y36" s="371"/>
      <c r="Z36" s="400">
        <v>36.623516695699998</v>
      </c>
      <c r="AA36" s="401">
        <v>36.623516695700005</v>
      </c>
      <c r="AB36" s="401">
        <v>53.670357638200002</v>
      </c>
      <c r="AC36" s="401">
        <v>56.950182706100001</v>
      </c>
      <c r="AD36" s="401">
        <v>53.214845969500004</v>
      </c>
      <c r="AE36" s="401">
        <v>51.149659616899996</v>
      </c>
      <c r="AF36" s="401">
        <v>50.922977152499996</v>
      </c>
      <c r="AG36" s="401">
        <v>49.368491384600006</v>
      </c>
      <c r="AH36" s="401">
        <v>47.974169596300001</v>
      </c>
      <c r="AI36" s="401">
        <v>42.729591188399993</v>
      </c>
      <c r="AJ36" s="401">
        <v>38.058488559099999</v>
      </c>
      <c r="AK36" s="401">
        <v>36.027867609099999</v>
      </c>
      <c r="AL36" s="401">
        <v>32.435788266000003</v>
      </c>
      <c r="AM36" s="401">
        <v>30.936631965400004</v>
      </c>
      <c r="AN36" s="401">
        <v>34.481329096500005</v>
      </c>
      <c r="AO36" s="401">
        <v>34.994685000900006</v>
      </c>
      <c r="AP36" s="401">
        <v>37.599495123300002</v>
      </c>
      <c r="AQ36" s="401">
        <v>35.889467685800007</v>
      </c>
      <c r="AR36" s="401">
        <v>37.525516790100006</v>
      </c>
      <c r="AS36" s="401">
        <v>37.8482869427</v>
      </c>
      <c r="AT36" s="401">
        <v>35.148066066200002</v>
      </c>
      <c r="AU36" s="401">
        <v>33.1383387769</v>
      </c>
      <c r="AV36" s="401">
        <v>32.524219499600001</v>
      </c>
      <c r="AW36" s="401">
        <v>31.705417222600005</v>
      </c>
      <c r="AX36" s="372"/>
      <c r="AY36" s="372"/>
      <c r="AZ36" s="372"/>
      <c r="BA36" s="372"/>
      <c r="BB36" s="372"/>
      <c r="BC36" s="372"/>
      <c r="BD36" s="372"/>
      <c r="BE36" s="372"/>
      <c r="BF36" s="376"/>
      <c r="BG36" s="78"/>
      <c r="BH36" s="294"/>
      <c r="BI36" s="294"/>
      <c r="BJ36" s="294"/>
      <c r="BK36" s="294"/>
    </row>
    <row r="37" spans="23:63">
      <c r="W37" s="85" t="s">
        <v>29</v>
      </c>
      <c r="X37" s="88"/>
      <c r="Y37" s="89"/>
      <c r="Z37" s="402">
        <f>SUM(Z38,Z43,Z46)</f>
        <v>62318.392436324706</v>
      </c>
      <c r="AA37" s="403">
        <f>SUM(AA38,AA43,AA46)</f>
        <v>59875.692992826778</v>
      </c>
      <c r="AB37" s="403">
        <f t="shared" ref="AB37:AR37" si="6">SUM(AB38,AB43,AB46)</f>
        <v>60982.027643251175</v>
      </c>
      <c r="AC37" s="403">
        <f t="shared" si="6"/>
        <v>60993.19839994498</v>
      </c>
      <c r="AD37" s="403">
        <f t="shared" si="6"/>
        <v>59938.823186426162</v>
      </c>
      <c r="AE37" s="403">
        <f t="shared" si="6"/>
        <v>61181.257854800584</v>
      </c>
      <c r="AF37" s="403">
        <f t="shared" si="6"/>
        <v>61332.91436189432</v>
      </c>
      <c r="AG37" s="403">
        <f t="shared" si="6"/>
        <v>61672.085406683298</v>
      </c>
      <c r="AH37" s="403">
        <f t="shared" si="6"/>
        <v>58981.654713636315</v>
      </c>
      <c r="AI37" s="403">
        <f t="shared" si="6"/>
        <v>53317.065716759193</v>
      </c>
      <c r="AJ37" s="403">
        <f t="shared" si="6"/>
        <v>53320.068243527341</v>
      </c>
      <c r="AK37" s="403">
        <f t="shared" si="6"/>
        <v>53887.038055313438</v>
      </c>
      <c r="AL37" s="403">
        <f t="shared" si="6"/>
        <v>52657.084711613919</v>
      </c>
      <c r="AM37" s="403">
        <f t="shared" si="6"/>
        <v>49841.056028329978</v>
      </c>
      <c r="AN37" s="403">
        <f t="shared" si="6"/>
        <v>49010.317547691426</v>
      </c>
      <c r="AO37" s="403">
        <f t="shared" si="6"/>
        <v>48837.568177703622</v>
      </c>
      <c r="AP37" s="403">
        <f t="shared" si="6"/>
        <v>49902.658157767808</v>
      </c>
      <c r="AQ37" s="403">
        <f t="shared" si="6"/>
        <v>49975.178234203369</v>
      </c>
      <c r="AR37" s="403">
        <f t="shared" si="6"/>
        <v>49212.76729411765</v>
      </c>
      <c r="AS37" s="403">
        <f>SUM(AS38,AS43,AS46)</f>
        <v>45613.15088405701</v>
      </c>
      <c r="AT37" s="403">
        <f>SUM(AT38,AT43,AT46)</f>
        <v>40189.351848374754</v>
      </c>
      <c r="AU37" s="403">
        <f>SUM(AU38,AU43,AU46)</f>
        <v>41074.005813796852</v>
      </c>
      <c r="AV37" s="403">
        <f>SUM(AV38,AV43,AV46)</f>
        <v>41182.349862780808</v>
      </c>
      <c r="AW37" s="403">
        <f>SUM(AW38,AW43,AW46)</f>
        <v>41495.862946100278</v>
      </c>
      <c r="AX37" s="90"/>
      <c r="AY37" s="90"/>
      <c r="AZ37" s="90"/>
      <c r="BA37" s="90"/>
      <c r="BB37" s="90"/>
      <c r="BC37" s="90"/>
      <c r="BD37" s="90"/>
      <c r="BE37" s="90"/>
      <c r="BF37" s="91"/>
      <c r="BG37" s="92"/>
      <c r="BH37" s="294"/>
      <c r="BI37" s="294"/>
      <c r="BJ37" s="294"/>
      <c r="BK37" s="294"/>
    </row>
    <row r="38" spans="23:63">
      <c r="W38" s="86"/>
      <c r="X38" s="299" t="s">
        <v>306</v>
      </c>
      <c r="Y38" s="333"/>
      <c r="Z38" s="404">
        <f>SUM(Z39:Z42)</f>
        <v>57448.334628457007</v>
      </c>
      <c r="AA38" s="405">
        <f>SUM(AA39:AA42)</f>
        <v>55310.535008959079</v>
      </c>
      <c r="AB38" s="405">
        <f t="shared" ref="AB38:AR38" si="7">SUM(AB39:AB42)</f>
        <v>56474.61514012079</v>
      </c>
      <c r="AC38" s="405">
        <f t="shared" si="7"/>
        <v>56567.057280754438</v>
      </c>
      <c r="AD38" s="405">
        <f t="shared" si="7"/>
        <v>55713.231951666559</v>
      </c>
      <c r="AE38" s="405">
        <f t="shared" si="7"/>
        <v>56690.401614988012</v>
      </c>
      <c r="AF38" s="405">
        <f t="shared" si="7"/>
        <v>56756.121319239246</v>
      </c>
      <c r="AG38" s="405">
        <f t="shared" si="7"/>
        <v>57088.668838680649</v>
      </c>
      <c r="AH38" s="405">
        <f t="shared" si="7"/>
        <v>54452.987947811031</v>
      </c>
      <c r="AI38" s="405">
        <f t="shared" si="7"/>
        <v>49384.132853699433</v>
      </c>
      <c r="AJ38" s="405">
        <f t="shared" si="7"/>
        <v>49100.522902079625</v>
      </c>
      <c r="AK38" s="405">
        <f t="shared" si="7"/>
        <v>49745.609454627061</v>
      </c>
      <c r="AL38" s="405">
        <f t="shared" si="7"/>
        <v>48847.775665201189</v>
      </c>
      <c r="AM38" s="405">
        <f t="shared" si="7"/>
        <v>46234.626296862785</v>
      </c>
      <c r="AN38" s="405">
        <f t="shared" si="7"/>
        <v>45640.140985613325</v>
      </c>
      <c r="AO38" s="405">
        <f t="shared" si="7"/>
        <v>45407.926530777528</v>
      </c>
      <c r="AP38" s="405">
        <f t="shared" si="7"/>
        <v>46773.875732966117</v>
      </c>
      <c r="AQ38" s="405">
        <f t="shared" si="7"/>
        <v>46878.882046270599</v>
      </c>
      <c r="AR38" s="405">
        <f t="shared" si="7"/>
        <v>46010.319632671082</v>
      </c>
      <c r="AS38" s="405">
        <f>SUM(AS39:AS42)</f>
        <v>42883.28330971492</v>
      </c>
      <c r="AT38" s="405">
        <f>SUM(AT39:AT42)</f>
        <v>37589.159629392925</v>
      </c>
      <c r="AU38" s="405">
        <f>SUM(AU39:AU42)</f>
        <v>38176.917175732517</v>
      </c>
      <c r="AV38" s="405">
        <f>SUM(AV39:AV42)</f>
        <v>38391.409026074973</v>
      </c>
      <c r="AW38" s="405">
        <f>SUM(AW39:AW42)</f>
        <v>38905.982992266639</v>
      </c>
      <c r="AX38" s="334"/>
      <c r="AY38" s="334"/>
      <c r="AZ38" s="334"/>
      <c r="BA38" s="334"/>
      <c r="BB38" s="334"/>
      <c r="BC38" s="334"/>
      <c r="BD38" s="334"/>
      <c r="BE38" s="334"/>
      <c r="BF38" s="335"/>
      <c r="BG38" s="58"/>
    </row>
    <row r="39" spans="23:63">
      <c r="W39" s="86"/>
      <c r="X39" s="774"/>
      <c r="Y39" s="479" t="s">
        <v>130</v>
      </c>
      <c r="Z39" s="406">
        <v>37966.276019987003</v>
      </c>
      <c r="AA39" s="406">
        <v>37904.867768895201</v>
      </c>
      <c r="AB39" s="406">
        <v>39516.651706583456</v>
      </c>
      <c r="AC39" s="406">
        <v>40808.560078042516</v>
      </c>
      <c r="AD39" s="406">
        <v>40376.342422001995</v>
      </c>
      <c r="AE39" s="406">
        <v>41426.896478130373</v>
      </c>
      <c r="AF39" s="406">
        <v>41274.998126907536</v>
      </c>
      <c r="AG39" s="406">
        <v>41683.920771925194</v>
      </c>
      <c r="AH39" s="406">
        <v>39104.645031319676</v>
      </c>
      <c r="AI39" s="406">
        <v>34635.050043699237</v>
      </c>
      <c r="AJ39" s="406">
        <v>34289.827405062118</v>
      </c>
      <c r="AK39" s="406">
        <v>34393.528507419564</v>
      </c>
      <c r="AL39" s="406">
        <v>33662.841365802298</v>
      </c>
      <c r="AM39" s="406">
        <v>31744.212934909901</v>
      </c>
      <c r="AN39" s="406">
        <v>31261.331547683632</v>
      </c>
      <c r="AO39" s="406">
        <v>30608.90613648637</v>
      </c>
      <c r="AP39" s="406">
        <v>31579.401073573936</v>
      </c>
      <c r="AQ39" s="406">
        <v>31288.869829760337</v>
      </c>
      <c r="AR39" s="406">
        <v>29989.245761573984</v>
      </c>
      <c r="AS39" s="406">
        <v>27924.601230688015</v>
      </c>
      <c r="AT39" s="406">
        <v>24755.138882325347</v>
      </c>
      <c r="AU39" s="406">
        <v>23784.435010405366</v>
      </c>
      <c r="AV39" s="406">
        <v>24449.86002511307</v>
      </c>
      <c r="AW39" s="406">
        <v>25059.572746721136</v>
      </c>
      <c r="AX39" s="327"/>
      <c r="AY39" s="327"/>
      <c r="AZ39" s="327"/>
      <c r="BA39" s="327"/>
      <c r="BB39" s="327"/>
      <c r="BC39" s="327"/>
      <c r="BD39" s="327"/>
      <c r="BE39" s="327"/>
      <c r="BF39" s="328"/>
      <c r="BG39" s="61"/>
    </row>
    <row r="40" spans="23:63">
      <c r="W40" s="86"/>
      <c r="X40" s="774"/>
      <c r="Y40" s="465" t="s">
        <v>131</v>
      </c>
      <c r="Z40" s="407">
        <v>7371.0209999999997</v>
      </c>
      <c r="AA40" s="407">
        <v>6674.4490046098017</v>
      </c>
      <c r="AB40" s="407">
        <v>6524.5328569297908</v>
      </c>
      <c r="AC40" s="407">
        <v>5945.8339540571315</v>
      </c>
      <c r="AD40" s="407">
        <v>5842.3534676861227</v>
      </c>
      <c r="AE40" s="407">
        <v>5740.0247792311475</v>
      </c>
      <c r="AF40" s="407">
        <v>5795.1316308500946</v>
      </c>
      <c r="AG40" s="407">
        <v>5789.0719316293616</v>
      </c>
      <c r="AH40" s="407">
        <v>5903.8352801359188</v>
      </c>
      <c r="AI40" s="407">
        <v>5638.1994106625216</v>
      </c>
      <c r="AJ40" s="407">
        <v>5703.2053582387407</v>
      </c>
      <c r="AK40" s="407">
        <v>5899.9845210859867</v>
      </c>
      <c r="AL40" s="407">
        <v>5594.9262706926866</v>
      </c>
      <c r="AM40" s="407">
        <v>5605.2257994031515</v>
      </c>
      <c r="AN40" s="407">
        <v>6010.9337107231668</v>
      </c>
      <c r="AO40" s="407">
        <v>6398.6869967575658</v>
      </c>
      <c r="AP40" s="407">
        <v>6645.7105523034497</v>
      </c>
      <c r="AQ40" s="407">
        <v>6788.1886315874181</v>
      </c>
      <c r="AR40" s="407">
        <v>7012.0890129308336</v>
      </c>
      <c r="AS40" s="407">
        <v>6591.818326146341</v>
      </c>
      <c r="AT40" s="407">
        <v>5364.6005099960857</v>
      </c>
      <c r="AU40" s="407">
        <v>6284.7190568659153</v>
      </c>
      <c r="AV40" s="407">
        <v>5895.7907835699853</v>
      </c>
      <c r="AW40" s="407">
        <v>5670.1320525552946</v>
      </c>
      <c r="AX40" s="59"/>
      <c r="AY40" s="59"/>
      <c r="AZ40" s="59"/>
      <c r="BA40" s="59"/>
      <c r="BB40" s="59"/>
      <c r="BC40" s="59"/>
      <c r="BD40" s="59"/>
      <c r="BE40" s="59"/>
      <c r="BF40" s="60"/>
      <c r="BG40" s="61"/>
    </row>
    <row r="41" spans="23:63">
      <c r="W41" s="86"/>
      <c r="X41" s="774"/>
      <c r="Y41" s="465" t="s">
        <v>132</v>
      </c>
      <c r="Z41" s="407">
        <v>11527.406666999999</v>
      </c>
      <c r="AA41" s="407">
        <v>10463.93403369827</v>
      </c>
      <c r="AB41" s="407">
        <v>10169.85971796685</v>
      </c>
      <c r="AC41" s="407">
        <v>9560.0608798071116</v>
      </c>
      <c r="AD41" s="407">
        <v>9243.8199567343199</v>
      </c>
      <c r="AE41" s="407">
        <v>9272.1627002179121</v>
      </c>
      <c r="AF41" s="407">
        <v>9436.0305603911584</v>
      </c>
      <c r="AG41" s="407">
        <v>9373.6147827026562</v>
      </c>
      <c r="AH41" s="407">
        <v>9207.5359017529954</v>
      </c>
      <c r="AI41" s="407">
        <v>8900.545424224194</v>
      </c>
      <c r="AJ41" s="407">
        <v>8897.8615138233145</v>
      </c>
      <c r="AK41" s="407">
        <v>9243.3783115913811</v>
      </c>
      <c r="AL41" s="407">
        <v>9393.3080704524327</v>
      </c>
      <c r="AM41" s="407">
        <v>8695.7047852210599</v>
      </c>
      <c r="AN41" s="407">
        <v>8166.6137453705887</v>
      </c>
      <c r="AO41" s="407">
        <v>8193.8092755242524</v>
      </c>
      <c r="AP41" s="407">
        <v>8351.6315477704538</v>
      </c>
      <c r="AQ41" s="407">
        <v>8612.7451948279577</v>
      </c>
      <c r="AR41" s="407">
        <v>8827.3481196575467</v>
      </c>
      <c r="AS41" s="407">
        <v>8208.0756117771125</v>
      </c>
      <c r="AT41" s="407">
        <v>7331.5013648927243</v>
      </c>
      <c r="AU41" s="407">
        <v>7961.4281106352255</v>
      </c>
      <c r="AV41" s="407">
        <v>7899.5354154110501</v>
      </c>
      <c r="AW41" s="407">
        <v>8034.0194092946031</v>
      </c>
      <c r="AX41" s="59"/>
      <c r="AY41" s="59"/>
      <c r="AZ41" s="59"/>
      <c r="BA41" s="59"/>
      <c r="BB41" s="59"/>
      <c r="BC41" s="59"/>
      <c r="BD41" s="59"/>
      <c r="BE41" s="59"/>
      <c r="BF41" s="60"/>
      <c r="BG41" s="61"/>
    </row>
    <row r="42" spans="23:63">
      <c r="W42" s="86"/>
      <c r="X42" s="775"/>
      <c r="Y42" s="776" t="s">
        <v>133</v>
      </c>
      <c r="Z42" s="408">
        <v>583.63094147000004</v>
      </c>
      <c r="AA42" s="408">
        <v>267.28420175580675</v>
      </c>
      <c r="AB42" s="408">
        <v>263.57085864068955</v>
      </c>
      <c r="AC42" s="408">
        <v>252.60236884768054</v>
      </c>
      <c r="AD42" s="408">
        <v>250.71610524412475</v>
      </c>
      <c r="AE42" s="408">
        <v>251.31765740857352</v>
      </c>
      <c r="AF42" s="408">
        <v>249.96100109045651</v>
      </c>
      <c r="AG42" s="408">
        <v>242.0613524234337</v>
      </c>
      <c r="AH42" s="408">
        <v>236.97173460243309</v>
      </c>
      <c r="AI42" s="408">
        <v>210.33797511348715</v>
      </c>
      <c r="AJ42" s="408">
        <v>209.62862495545741</v>
      </c>
      <c r="AK42" s="408">
        <v>208.7181145301322</v>
      </c>
      <c r="AL42" s="408">
        <v>196.69995825376807</v>
      </c>
      <c r="AM42" s="408">
        <v>189.4827773286712</v>
      </c>
      <c r="AN42" s="408">
        <v>201.2619818359386</v>
      </c>
      <c r="AO42" s="408">
        <v>206.52412200933642</v>
      </c>
      <c r="AP42" s="408">
        <v>197.13255931827615</v>
      </c>
      <c r="AQ42" s="408">
        <v>189.07839009489101</v>
      </c>
      <c r="AR42" s="408">
        <v>181.63673850871874</v>
      </c>
      <c r="AS42" s="408">
        <v>158.78814110345701</v>
      </c>
      <c r="AT42" s="408">
        <v>137.91887217876254</v>
      </c>
      <c r="AU42" s="408">
        <v>146.33499782600705</v>
      </c>
      <c r="AV42" s="408">
        <v>146.22280198086708</v>
      </c>
      <c r="AW42" s="408">
        <v>142.25878369560988</v>
      </c>
      <c r="AX42" s="331"/>
      <c r="AY42" s="331"/>
      <c r="AZ42" s="331"/>
      <c r="BA42" s="331"/>
      <c r="BB42" s="331"/>
      <c r="BC42" s="331"/>
      <c r="BD42" s="331"/>
      <c r="BE42" s="331"/>
      <c r="BF42" s="332"/>
      <c r="BG42" s="61"/>
    </row>
    <row r="43" spans="23:63">
      <c r="W43" s="86"/>
      <c r="X43" s="777" t="s">
        <v>110</v>
      </c>
      <c r="Y43" s="778"/>
      <c r="Z43" s="409">
        <f>SUM(Z44:Z45)</f>
        <v>4513.9698097342498</v>
      </c>
      <c r="AA43" s="410">
        <f>SUM(AA44:AA45)</f>
        <v>4209.0699857342461</v>
      </c>
      <c r="AB43" s="410">
        <f t="shared" ref="AB43:AR43" si="8">SUM(AB44:AB45)</f>
        <v>4184.3686722657621</v>
      </c>
      <c r="AC43" s="410">
        <f t="shared" si="8"/>
        <v>4101.0944499023108</v>
      </c>
      <c r="AD43" s="410">
        <f t="shared" si="8"/>
        <v>3894.8332538946338</v>
      </c>
      <c r="AE43" s="410">
        <f t="shared" si="8"/>
        <v>4145.0982415414364</v>
      </c>
      <c r="AF43" s="410">
        <f t="shared" si="8"/>
        <v>4219.5712951893756</v>
      </c>
      <c r="AG43" s="410">
        <f t="shared" si="8"/>
        <v>4203.4303755395258</v>
      </c>
      <c r="AH43" s="411">
        <f t="shared" si="8"/>
        <v>4144.1865616878003</v>
      </c>
      <c r="AI43" s="411">
        <f t="shared" si="8"/>
        <v>3639.8201929478601</v>
      </c>
      <c r="AJ43" s="411">
        <f t="shared" si="8"/>
        <v>3965.0582802805152</v>
      </c>
      <c r="AK43" s="411">
        <f t="shared" si="8"/>
        <v>3893.0069897926674</v>
      </c>
      <c r="AL43" s="411">
        <f t="shared" si="8"/>
        <v>3598.5951740193336</v>
      </c>
      <c r="AM43" s="411">
        <f t="shared" si="8"/>
        <v>3385.4814075023332</v>
      </c>
      <c r="AN43" s="411">
        <f t="shared" si="8"/>
        <v>3128.6047142810003</v>
      </c>
      <c r="AO43" s="411">
        <f t="shared" si="8"/>
        <v>3171.8035093053336</v>
      </c>
      <c r="AP43" s="411">
        <f t="shared" si="8"/>
        <v>2886.8533339386668</v>
      </c>
      <c r="AQ43" s="411">
        <f t="shared" si="8"/>
        <v>2918.7444815110002</v>
      </c>
      <c r="AR43" s="411">
        <f t="shared" si="8"/>
        <v>2990.4311430253333</v>
      </c>
      <c r="AS43" s="411">
        <f>SUM(AS44:AS45)</f>
        <v>2574.0954076540006</v>
      </c>
      <c r="AT43" s="411">
        <f>SUM(AT44:AT45)</f>
        <v>2488.2025820823342</v>
      </c>
      <c r="AU43" s="411">
        <f>SUM(AU44:AU45)</f>
        <v>2737.2306208143332</v>
      </c>
      <c r="AV43" s="411">
        <f>SUM(AV44:AV45)</f>
        <v>2629.2458255153333</v>
      </c>
      <c r="AW43" s="411">
        <f>SUM(AW44:AW45)</f>
        <v>2415.6762881770001</v>
      </c>
      <c r="AX43" s="336"/>
      <c r="AY43" s="336"/>
      <c r="AZ43" s="336"/>
      <c r="BA43" s="336"/>
      <c r="BB43" s="336"/>
      <c r="BC43" s="336"/>
      <c r="BD43" s="336"/>
      <c r="BE43" s="336"/>
      <c r="BF43" s="337"/>
      <c r="BG43" s="61"/>
    </row>
    <row r="44" spans="23:63">
      <c r="W44" s="86"/>
      <c r="X44" s="779"/>
      <c r="Y44" s="479" t="s">
        <v>135</v>
      </c>
      <c r="Z44" s="406">
        <v>3384.6779617342499</v>
      </c>
      <c r="AA44" s="406">
        <v>3384.6779617342463</v>
      </c>
      <c r="AB44" s="406">
        <v>3334.3324822657614</v>
      </c>
      <c r="AC44" s="406">
        <v>3363.7227859023114</v>
      </c>
      <c r="AD44" s="406">
        <v>3190.0103578946341</v>
      </c>
      <c r="AE44" s="406">
        <v>3397.3128335414362</v>
      </c>
      <c r="AF44" s="406">
        <v>3435.8641591893752</v>
      </c>
      <c r="AG44" s="406">
        <v>3459.0173835395267</v>
      </c>
      <c r="AH44" s="406">
        <v>3371.7453796878008</v>
      </c>
      <c r="AI44" s="406">
        <v>2993.6697869478603</v>
      </c>
      <c r="AJ44" s="406">
        <v>3292.654896280515</v>
      </c>
      <c r="AK44" s="406">
        <v>3187.6087737926673</v>
      </c>
      <c r="AL44" s="406">
        <v>2965.4085460193337</v>
      </c>
      <c r="AM44" s="406">
        <v>2725.0677855023337</v>
      </c>
      <c r="AN44" s="406">
        <v>2446.5476922810003</v>
      </c>
      <c r="AO44" s="406">
        <v>2458.1670973053338</v>
      </c>
      <c r="AP44" s="406">
        <v>2155.2159099386668</v>
      </c>
      <c r="AQ44" s="406">
        <v>2184.0539655110001</v>
      </c>
      <c r="AR44" s="406">
        <v>2241.1430650253333</v>
      </c>
      <c r="AS44" s="406">
        <v>1989.8285056540003</v>
      </c>
      <c r="AT44" s="406">
        <v>1908.7833140823338</v>
      </c>
      <c r="AU44" s="406">
        <v>2106.420595814333</v>
      </c>
      <c r="AV44" s="406">
        <v>1991.2665655153335</v>
      </c>
      <c r="AW44" s="406">
        <v>1837.5557541770002</v>
      </c>
      <c r="AX44" s="327"/>
      <c r="AY44" s="327"/>
      <c r="AZ44" s="327"/>
      <c r="BA44" s="327"/>
      <c r="BB44" s="327"/>
      <c r="BC44" s="327"/>
      <c r="BD44" s="327"/>
      <c r="BE44" s="327"/>
      <c r="BF44" s="328"/>
      <c r="BG44" s="61"/>
    </row>
    <row r="45" spans="23:63">
      <c r="W45" s="262"/>
      <c r="X45" s="780"/>
      <c r="Y45" s="776" t="s">
        <v>136</v>
      </c>
      <c r="Z45" s="408">
        <v>1129.2918479999998</v>
      </c>
      <c r="AA45" s="408">
        <v>824.39202399999976</v>
      </c>
      <c r="AB45" s="408">
        <v>850.03619000000072</v>
      </c>
      <c r="AC45" s="408">
        <v>737.37166399999933</v>
      </c>
      <c r="AD45" s="408">
        <v>704.82289599999967</v>
      </c>
      <c r="AE45" s="408">
        <v>747.78540800000019</v>
      </c>
      <c r="AF45" s="408">
        <v>783.70713600000045</v>
      </c>
      <c r="AG45" s="408">
        <v>744.41299199999912</v>
      </c>
      <c r="AH45" s="408">
        <v>772.44118199999957</v>
      </c>
      <c r="AI45" s="408">
        <v>646.15040599999975</v>
      </c>
      <c r="AJ45" s="408">
        <v>672.40338400000019</v>
      </c>
      <c r="AK45" s="408">
        <v>705.39821600000005</v>
      </c>
      <c r="AL45" s="408">
        <v>633.18662799999993</v>
      </c>
      <c r="AM45" s="408">
        <v>660.41362199999958</v>
      </c>
      <c r="AN45" s="408">
        <v>682.05702199999996</v>
      </c>
      <c r="AO45" s="408">
        <v>713.63641199999984</v>
      </c>
      <c r="AP45" s="408">
        <v>731.63742400000001</v>
      </c>
      <c r="AQ45" s="408">
        <v>734.69051600000012</v>
      </c>
      <c r="AR45" s="408">
        <v>749.28807800000004</v>
      </c>
      <c r="AS45" s="408">
        <v>584.2669020000003</v>
      </c>
      <c r="AT45" s="408">
        <v>579.41926800000033</v>
      </c>
      <c r="AU45" s="408">
        <v>630.81002500000022</v>
      </c>
      <c r="AV45" s="408">
        <v>637.97925999999984</v>
      </c>
      <c r="AW45" s="408">
        <v>578.12053399999991</v>
      </c>
      <c r="AX45" s="331"/>
      <c r="AY45" s="331"/>
      <c r="AZ45" s="331"/>
      <c r="BA45" s="331"/>
      <c r="BB45" s="331"/>
      <c r="BC45" s="331"/>
      <c r="BD45" s="331"/>
      <c r="BE45" s="331"/>
      <c r="BF45" s="332"/>
      <c r="BG45" s="61"/>
    </row>
    <row r="46" spans="23:63" ht="14.4" thickBot="1">
      <c r="W46" s="87"/>
      <c r="X46" s="781" t="s">
        <v>307</v>
      </c>
      <c r="Y46" s="782"/>
      <c r="Z46" s="412">
        <v>356.08799813345303</v>
      </c>
      <c r="AA46" s="412">
        <v>356.08799813345269</v>
      </c>
      <c r="AB46" s="412">
        <v>323.04383086462639</v>
      </c>
      <c r="AC46" s="412">
        <v>325.04666928823383</v>
      </c>
      <c r="AD46" s="412">
        <v>330.7579808649665</v>
      </c>
      <c r="AE46" s="412">
        <v>345.75799827112917</v>
      </c>
      <c r="AF46" s="412">
        <v>357.22174746569874</v>
      </c>
      <c r="AG46" s="412">
        <v>379.98619246312848</v>
      </c>
      <c r="AH46" s="412">
        <v>384.48020413748344</v>
      </c>
      <c r="AI46" s="412">
        <v>293.11267011190188</v>
      </c>
      <c r="AJ46" s="412">
        <v>254.4870611672049</v>
      </c>
      <c r="AK46" s="412">
        <v>248.42161089371251</v>
      </c>
      <c r="AL46" s="412">
        <v>210.71387239339677</v>
      </c>
      <c r="AM46" s="412">
        <v>220.94832396486211</v>
      </c>
      <c r="AN46" s="412">
        <v>241.57184779710454</v>
      </c>
      <c r="AO46" s="412">
        <v>257.83813762076068</v>
      </c>
      <c r="AP46" s="412">
        <v>241.92909086303183</v>
      </c>
      <c r="AQ46" s="412">
        <v>177.55170642177347</v>
      </c>
      <c r="AR46" s="412">
        <v>212.01651842123457</v>
      </c>
      <c r="AS46" s="412">
        <v>155.77216668809052</v>
      </c>
      <c r="AT46" s="412">
        <v>111.98963689949697</v>
      </c>
      <c r="AU46" s="412">
        <v>159.85801724999712</v>
      </c>
      <c r="AV46" s="412">
        <v>161.69501119050292</v>
      </c>
      <c r="AW46" s="412">
        <v>174.20366565664165</v>
      </c>
      <c r="AX46" s="338"/>
      <c r="AY46" s="338"/>
      <c r="AZ46" s="338"/>
      <c r="BA46" s="338"/>
      <c r="BB46" s="338"/>
      <c r="BC46" s="338"/>
      <c r="BD46" s="338"/>
      <c r="BE46" s="338"/>
      <c r="BF46" s="339"/>
      <c r="BG46" s="263"/>
    </row>
    <row r="47" spans="23:63" ht="14.4" thickBot="1">
      <c r="W47" s="354" t="s">
        <v>30</v>
      </c>
      <c r="X47" s="456"/>
      <c r="Y47" s="451"/>
      <c r="Z47" s="452">
        <v>22698.626297625098</v>
      </c>
      <c r="AA47" s="453">
        <v>22081.682151005207</v>
      </c>
      <c r="AB47" s="453">
        <v>22407.715766730424</v>
      </c>
      <c r="AC47" s="453">
        <v>23809.364950689924</v>
      </c>
      <c r="AD47" s="453">
        <v>23325.284868893181</v>
      </c>
      <c r="AE47" s="453">
        <v>26478.126532060123</v>
      </c>
      <c r="AF47" s="453">
        <v>27036.969521352548</v>
      </c>
      <c r="AG47" s="453">
        <v>27736.920752881953</v>
      </c>
      <c r="AH47" s="453">
        <v>29076.331533543656</v>
      </c>
      <c r="AI47" s="453">
        <v>29445.701584940423</v>
      </c>
      <c r="AJ47" s="453">
        <v>29515.672401128308</v>
      </c>
      <c r="AK47" s="453">
        <v>30635.70600042279</v>
      </c>
      <c r="AL47" s="453">
        <v>30413.829441096412</v>
      </c>
      <c r="AM47" s="453">
        <v>30652.629552509869</v>
      </c>
      <c r="AN47" s="453">
        <v>31384.663505586832</v>
      </c>
      <c r="AO47" s="453">
        <v>30590.119987439539</v>
      </c>
      <c r="AP47" s="453">
        <v>29614.974243400735</v>
      </c>
      <c r="AQ47" s="453">
        <v>27850.173652704347</v>
      </c>
      <c r="AR47" s="453">
        <v>28407.961682788591</v>
      </c>
      <c r="AS47" s="453">
        <v>29739.280230176442</v>
      </c>
      <c r="AT47" s="453">
        <v>25997.384167950451</v>
      </c>
      <c r="AU47" s="453">
        <v>26490.163543295435</v>
      </c>
      <c r="AV47" s="453">
        <v>26291.049883677708</v>
      </c>
      <c r="AW47" s="453">
        <v>26527.234057446949</v>
      </c>
      <c r="AX47" s="454"/>
      <c r="AY47" s="454"/>
      <c r="AZ47" s="454"/>
      <c r="BA47" s="454"/>
      <c r="BB47" s="454"/>
      <c r="BC47" s="454"/>
      <c r="BD47" s="454"/>
      <c r="BE47" s="454"/>
      <c r="BF47" s="455"/>
      <c r="BG47" s="93"/>
    </row>
    <row r="48" spans="23:63" ht="15" thickTop="1" thickBot="1">
      <c r="W48" s="458"/>
      <c r="X48" s="783" t="s">
        <v>308</v>
      </c>
      <c r="Y48" s="463"/>
      <c r="Z48" s="784" t="s">
        <v>72</v>
      </c>
      <c r="AA48" s="464">
        <v>12262.951532441159</v>
      </c>
      <c r="AB48" s="464">
        <v>12298.121628792629</v>
      </c>
      <c r="AC48" s="464">
        <v>13325.340133774658</v>
      </c>
      <c r="AD48" s="464">
        <v>13093.300822430116</v>
      </c>
      <c r="AE48" s="464">
        <v>15566.991429888098</v>
      </c>
      <c r="AF48" s="464">
        <v>15866.567866631132</v>
      </c>
      <c r="AG48" s="464">
        <v>16310.382198180439</v>
      </c>
      <c r="AH48" s="464">
        <v>16891.994240374363</v>
      </c>
      <c r="AI48" s="464">
        <v>16911.069311872376</v>
      </c>
      <c r="AJ48" s="464">
        <v>16677.265909818056</v>
      </c>
      <c r="AK48" s="464">
        <v>16837.945159374653</v>
      </c>
      <c r="AL48" s="464">
        <v>15615.416280287529</v>
      </c>
      <c r="AM48" s="464">
        <v>15059.232663748851</v>
      </c>
      <c r="AN48" s="464">
        <v>15055.285135229995</v>
      </c>
      <c r="AO48" s="464">
        <v>14517.642067326229</v>
      </c>
      <c r="AP48" s="464">
        <v>13984.47668341891</v>
      </c>
      <c r="AQ48" s="464">
        <v>13132.813142430878</v>
      </c>
      <c r="AR48" s="464">
        <v>12976.379420071371</v>
      </c>
      <c r="AS48" s="464">
        <v>14605.505646913974</v>
      </c>
      <c r="AT48" s="464">
        <v>11922.377588802261</v>
      </c>
      <c r="AU48" s="464">
        <v>12451.785830524484</v>
      </c>
      <c r="AV48" s="464">
        <v>11955.514544632657</v>
      </c>
      <c r="AW48" s="464">
        <v>11999.928864062989</v>
      </c>
      <c r="AX48" s="467"/>
      <c r="AY48" s="467"/>
      <c r="AZ48" s="467"/>
      <c r="BA48" s="467"/>
      <c r="BB48" s="467"/>
      <c r="BC48" s="467"/>
      <c r="BD48" s="467"/>
      <c r="BE48" s="467"/>
      <c r="BF48" s="468"/>
      <c r="BG48" s="93"/>
    </row>
    <row r="49" spans="1:59" ht="15" thickTop="1" thickBot="1">
      <c r="W49" s="458"/>
      <c r="X49" s="785" t="s">
        <v>309</v>
      </c>
      <c r="Y49" s="465"/>
      <c r="Z49" s="786" t="s">
        <v>72</v>
      </c>
      <c r="AA49" s="466">
        <v>702.83026999291678</v>
      </c>
      <c r="AB49" s="466">
        <v>686.44620024230187</v>
      </c>
      <c r="AC49" s="466">
        <v>698.89764571316766</v>
      </c>
      <c r="AD49" s="466">
        <v>680.74547632983922</v>
      </c>
      <c r="AE49" s="466">
        <v>701.91349393186852</v>
      </c>
      <c r="AF49" s="466">
        <v>667.82873473264453</v>
      </c>
      <c r="AG49" s="466">
        <v>640.46784939712438</v>
      </c>
      <c r="AH49" s="466">
        <v>655.23057167867137</v>
      </c>
      <c r="AI49" s="466">
        <v>609.1187236752379</v>
      </c>
      <c r="AJ49" s="466">
        <v>652.57502705106276</v>
      </c>
      <c r="AK49" s="466">
        <v>655.91443265909516</v>
      </c>
      <c r="AL49" s="466">
        <v>630.52981102330273</v>
      </c>
      <c r="AM49" s="466">
        <v>577.04643230948568</v>
      </c>
      <c r="AN49" s="466">
        <v>516.5268173218675</v>
      </c>
      <c r="AO49" s="466">
        <v>506.69926841574829</v>
      </c>
      <c r="AP49" s="466">
        <v>506.81438218982044</v>
      </c>
      <c r="AQ49" s="466">
        <v>522.35987148863205</v>
      </c>
      <c r="AR49" s="466">
        <v>561.19836242802796</v>
      </c>
      <c r="AS49" s="466">
        <v>530.41167542322773</v>
      </c>
      <c r="AT49" s="466">
        <v>513.68788841490209</v>
      </c>
      <c r="AU49" s="466">
        <v>526.91409091663695</v>
      </c>
      <c r="AV49" s="466">
        <v>524.12535460171284</v>
      </c>
      <c r="AW49" s="466">
        <v>515.06514707278666</v>
      </c>
      <c r="AX49" s="469"/>
      <c r="AY49" s="469"/>
      <c r="AZ49" s="469"/>
      <c r="BA49" s="469"/>
      <c r="BB49" s="469"/>
      <c r="BC49" s="469"/>
      <c r="BD49" s="469"/>
      <c r="BE49" s="469"/>
      <c r="BF49" s="470"/>
      <c r="BG49" s="93"/>
    </row>
    <row r="50" spans="1:59" ht="15" thickTop="1" thickBot="1">
      <c r="W50" s="457"/>
      <c r="X50" s="787" t="s">
        <v>310</v>
      </c>
      <c r="Y50" s="459"/>
      <c r="Z50" s="788" t="s">
        <v>72</v>
      </c>
      <c r="AA50" s="460">
        <v>9115.9003485711291</v>
      </c>
      <c r="AB50" s="460">
        <v>9423.1479376954958</v>
      </c>
      <c r="AC50" s="460">
        <v>9785.1271712020971</v>
      </c>
      <c r="AD50" s="460">
        <v>9551.2385701332241</v>
      </c>
      <c r="AE50" s="460">
        <v>10209.221608240157</v>
      </c>
      <c r="AF50" s="460">
        <v>10502.572919988772</v>
      </c>
      <c r="AG50" s="460">
        <v>10786.070705304388</v>
      </c>
      <c r="AH50" s="460">
        <v>11529.106721490622</v>
      </c>
      <c r="AI50" s="460">
        <v>11925.51354939281</v>
      </c>
      <c r="AJ50" s="460">
        <v>12185.831464259187</v>
      </c>
      <c r="AK50" s="460">
        <v>13141.846408389043</v>
      </c>
      <c r="AL50" s="460">
        <v>14167.883349785581</v>
      </c>
      <c r="AM50" s="460">
        <v>15016.350456451531</v>
      </c>
      <c r="AN50" s="460">
        <v>15812.851553034969</v>
      </c>
      <c r="AO50" s="460">
        <v>15565.778651697561</v>
      </c>
      <c r="AP50" s="460">
        <v>15123.683177792002</v>
      </c>
      <c r="AQ50" s="460">
        <v>14195.000638784841</v>
      </c>
      <c r="AR50" s="460">
        <v>14870.383900289191</v>
      </c>
      <c r="AS50" s="460">
        <v>14603.362907839241</v>
      </c>
      <c r="AT50" s="460">
        <v>13561.318690733286</v>
      </c>
      <c r="AU50" s="460">
        <v>13511.463621854316</v>
      </c>
      <c r="AV50" s="460">
        <v>13811.409984443337</v>
      </c>
      <c r="AW50" s="460">
        <v>14012.24004631117</v>
      </c>
      <c r="AX50" s="461"/>
      <c r="AY50" s="461"/>
      <c r="AZ50" s="461"/>
      <c r="BA50" s="461"/>
      <c r="BB50" s="461"/>
      <c r="BC50" s="461"/>
      <c r="BD50" s="461"/>
      <c r="BE50" s="461"/>
      <c r="BF50" s="462"/>
      <c r="BG50" s="93"/>
    </row>
    <row r="51" spans="1:59" ht="15" thickTop="1" thickBot="1">
      <c r="W51" s="789" t="s">
        <v>139</v>
      </c>
      <c r="X51" s="31"/>
      <c r="Y51" s="32"/>
      <c r="Z51" s="413">
        <f t="shared" ref="Z51:AQ51" si="9">SUM(Z5,Z36,Z37,Z47)</f>
        <v>1144129.5087971152</v>
      </c>
      <c r="AA51" s="414">
        <f t="shared" si="9"/>
        <v>1141137.7350306339</v>
      </c>
      <c r="AB51" s="414">
        <f t="shared" si="9"/>
        <v>1150071.4645219278</v>
      </c>
      <c r="AC51" s="414">
        <f t="shared" si="9"/>
        <v>1158544.4126342323</v>
      </c>
      <c r="AD51" s="414">
        <f t="shared" si="9"/>
        <v>1150877.1481944015</v>
      </c>
      <c r="AE51" s="414">
        <f t="shared" si="9"/>
        <v>1210660.4435380371</v>
      </c>
      <c r="AF51" s="414">
        <f t="shared" si="9"/>
        <v>1223687.3257898663</v>
      </c>
      <c r="AG51" s="414">
        <f t="shared" si="9"/>
        <v>1236581.8358992906</v>
      </c>
      <c r="AH51" s="414">
        <f t="shared" si="9"/>
        <v>1231477.5296108804</v>
      </c>
      <c r="AI51" s="414">
        <f t="shared" si="9"/>
        <v>1195870.1488958327</v>
      </c>
      <c r="AJ51" s="414">
        <f t="shared" si="9"/>
        <v>1230797.2654451553</v>
      </c>
      <c r="AK51" s="414">
        <f t="shared" si="9"/>
        <v>1251460.7200111761</v>
      </c>
      <c r="AL51" s="414">
        <f t="shared" si="9"/>
        <v>1236320.5179308159</v>
      </c>
      <c r="AM51" s="414">
        <f t="shared" si="9"/>
        <v>1273396.5993286418</v>
      </c>
      <c r="AN51" s="414">
        <f t="shared" si="9"/>
        <v>1278505.0020315752</v>
      </c>
      <c r="AO51" s="414">
        <f t="shared" si="9"/>
        <v>1277883.6435824397</v>
      </c>
      <c r="AP51" s="414">
        <f t="shared" si="9"/>
        <v>1282128.4452573457</v>
      </c>
      <c r="AQ51" s="414">
        <f t="shared" si="9"/>
        <v>1262970.7317165295</v>
      </c>
      <c r="AR51" s="414">
        <f t="shared" ref="AR51:AW51" si="10">SUM(AR5,AR36,AR37,AR47)</f>
        <v>1296154.6485943468</v>
      </c>
      <c r="AS51" s="414">
        <f t="shared" si="10"/>
        <v>1213831.6866518212</v>
      </c>
      <c r="AT51" s="414">
        <f t="shared" si="10"/>
        <v>1141462.927225553</v>
      </c>
      <c r="AU51" s="414">
        <f t="shared" si="10"/>
        <v>1191067.2532700924</v>
      </c>
      <c r="AV51" s="414">
        <f t="shared" si="10"/>
        <v>1240631.9065692383</v>
      </c>
      <c r="AW51" s="414">
        <f t="shared" si="10"/>
        <v>1275610.6966875149</v>
      </c>
      <c r="AX51" s="94"/>
      <c r="AY51" s="94"/>
      <c r="AZ51" s="94"/>
      <c r="BA51" s="94"/>
      <c r="BB51" s="94"/>
      <c r="BC51" s="94"/>
      <c r="BD51" s="94"/>
      <c r="BE51" s="94"/>
      <c r="BF51" s="95"/>
      <c r="BG51" s="96"/>
    </row>
    <row r="53" spans="1:59" ht="16.2">
      <c r="Y53" s="1" t="s">
        <v>311</v>
      </c>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row>
    <row r="54" spans="1:59" ht="39.6">
      <c r="Y54" s="790" t="s">
        <v>105</v>
      </c>
      <c r="Z54" s="604" t="s">
        <v>218</v>
      </c>
      <c r="AA54" s="14">
        <v>1990</v>
      </c>
      <c r="AB54" s="14">
        <f t="shared" ref="AB54:BE54" si="11">AA54+1</f>
        <v>1991</v>
      </c>
      <c r="AC54" s="14">
        <f t="shared" si="11"/>
        <v>1992</v>
      </c>
      <c r="AD54" s="14">
        <f t="shared" si="11"/>
        <v>1993</v>
      </c>
      <c r="AE54" s="14">
        <f t="shared" si="11"/>
        <v>1994</v>
      </c>
      <c r="AF54" s="14">
        <f t="shared" si="11"/>
        <v>1995</v>
      </c>
      <c r="AG54" s="14">
        <f t="shared" si="11"/>
        <v>1996</v>
      </c>
      <c r="AH54" s="14">
        <f t="shared" si="11"/>
        <v>1997</v>
      </c>
      <c r="AI54" s="14">
        <f t="shared" si="11"/>
        <v>1998</v>
      </c>
      <c r="AJ54" s="14">
        <f t="shared" si="11"/>
        <v>1999</v>
      </c>
      <c r="AK54" s="14">
        <f t="shared" si="11"/>
        <v>2000</v>
      </c>
      <c r="AL54" s="14">
        <f t="shared" si="11"/>
        <v>2001</v>
      </c>
      <c r="AM54" s="14">
        <f t="shared" si="11"/>
        <v>2002</v>
      </c>
      <c r="AN54" s="14">
        <f t="shared" si="11"/>
        <v>2003</v>
      </c>
      <c r="AO54" s="14">
        <f t="shared" si="11"/>
        <v>2004</v>
      </c>
      <c r="AP54" s="14">
        <f t="shared" si="11"/>
        <v>2005</v>
      </c>
      <c r="AQ54" s="14">
        <f t="shared" si="11"/>
        <v>2006</v>
      </c>
      <c r="AR54" s="14">
        <f t="shared" si="11"/>
        <v>2007</v>
      </c>
      <c r="AS54" s="14">
        <f t="shared" si="11"/>
        <v>2008</v>
      </c>
      <c r="AT54" s="14">
        <f t="shared" si="11"/>
        <v>2009</v>
      </c>
      <c r="AU54" s="14">
        <f t="shared" si="11"/>
        <v>2010</v>
      </c>
      <c r="AV54" s="14">
        <f t="shared" si="11"/>
        <v>2011</v>
      </c>
      <c r="AW54" s="14">
        <f t="shared" si="11"/>
        <v>2012</v>
      </c>
      <c r="AX54" s="14">
        <f t="shared" si="11"/>
        <v>2013</v>
      </c>
      <c r="AY54" s="14">
        <f t="shared" si="11"/>
        <v>2014</v>
      </c>
      <c r="AZ54" s="14">
        <f t="shared" si="11"/>
        <v>2015</v>
      </c>
      <c r="BA54" s="14">
        <f t="shared" si="11"/>
        <v>2016</v>
      </c>
      <c r="BB54" s="14">
        <f t="shared" si="11"/>
        <v>2017</v>
      </c>
      <c r="BC54" s="14">
        <f t="shared" si="11"/>
        <v>2018</v>
      </c>
      <c r="BD54" s="14">
        <f t="shared" si="11"/>
        <v>2019</v>
      </c>
      <c r="BE54" s="14">
        <f t="shared" si="11"/>
        <v>2020</v>
      </c>
      <c r="BF54" s="14" t="s">
        <v>205</v>
      </c>
      <c r="BG54" s="14" t="s">
        <v>23</v>
      </c>
    </row>
    <row r="55" spans="1:59" s="35" customFormat="1">
      <c r="A55" s="1"/>
      <c r="B55" s="1"/>
      <c r="C55" s="1"/>
      <c r="D55" s="1"/>
      <c r="E55" s="1"/>
      <c r="F55" s="1"/>
      <c r="G55" s="1"/>
      <c r="H55" s="1"/>
      <c r="I55" s="1"/>
      <c r="J55" s="1"/>
      <c r="K55" s="1"/>
      <c r="L55" s="1"/>
      <c r="M55" s="1"/>
      <c r="N55" s="1"/>
      <c r="O55" s="1"/>
      <c r="P55" s="1"/>
      <c r="Q55" s="1"/>
      <c r="R55" s="1"/>
      <c r="S55" s="1"/>
      <c r="T55" s="1"/>
      <c r="U55" s="1"/>
      <c r="V55" s="1"/>
      <c r="W55" s="1"/>
      <c r="X55" s="1"/>
      <c r="Y55" s="19" t="s">
        <v>284</v>
      </c>
      <c r="Z55" s="15">
        <f>Z6/10^3</f>
        <v>317.76047818417857</v>
      </c>
      <c r="AA55" s="15">
        <f>AA6/10^3</f>
        <v>317.76047818417862</v>
      </c>
      <c r="AB55" s="15">
        <f t="shared" ref="AB55:AP55" si="12">AB6/10^3</f>
        <v>320.30387668561906</v>
      </c>
      <c r="AC55" s="15">
        <f t="shared" si="12"/>
        <v>327.02000230285813</v>
      </c>
      <c r="AD55" s="15">
        <f t="shared" si="12"/>
        <v>308.95925932582895</v>
      </c>
      <c r="AE55" s="15">
        <f t="shared" si="12"/>
        <v>349.63732499823988</v>
      </c>
      <c r="AF55" s="15">
        <f t="shared" si="12"/>
        <v>337.86768730731177</v>
      </c>
      <c r="AG55" s="15">
        <f t="shared" si="12"/>
        <v>337.75104555694583</v>
      </c>
      <c r="AH55" s="15">
        <f t="shared" si="12"/>
        <v>334.25291816824523</v>
      </c>
      <c r="AI55" s="15">
        <f t="shared" si="12"/>
        <v>324.06051641727765</v>
      </c>
      <c r="AJ55" s="15">
        <f t="shared" si="12"/>
        <v>341.3362522967268</v>
      </c>
      <c r="AK55" s="15">
        <f t="shared" si="12"/>
        <v>348.484027641061</v>
      </c>
      <c r="AL55" s="15">
        <f t="shared" si="12"/>
        <v>340.21069611545153</v>
      </c>
      <c r="AM55" s="15">
        <f t="shared" si="12"/>
        <v>371.39075714120236</v>
      </c>
      <c r="AN55" s="15">
        <f t="shared" si="12"/>
        <v>385.20836315860623</v>
      </c>
      <c r="AO55" s="15">
        <f t="shared" si="12"/>
        <v>381.7345765552206</v>
      </c>
      <c r="AP55" s="15">
        <f t="shared" si="12"/>
        <v>397.82814673061034</v>
      </c>
      <c r="AQ55" s="15">
        <f t="shared" ref="AQ55:AV55" si="13">AQ6/10^3</f>
        <v>387.26246776913121</v>
      </c>
      <c r="AR55" s="15">
        <f t="shared" si="13"/>
        <v>440.24689807209654</v>
      </c>
      <c r="AS55" s="15">
        <f t="shared" si="13"/>
        <v>413.35977621197765</v>
      </c>
      <c r="AT55" s="15">
        <f t="shared" si="13"/>
        <v>378.89253395263643</v>
      </c>
      <c r="AU55" s="15">
        <f t="shared" si="13"/>
        <v>399.19222340896715</v>
      </c>
      <c r="AV55" s="15">
        <f t="shared" si="13"/>
        <v>460.46893172290885</v>
      </c>
      <c r="AW55" s="15">
        <f t="shared" ref="AW55" si="14">AW6/10^3</f>
        <v>503.56945164891579</v>
      </c>
      <c r="AX55" s="34"/>
      <c r="AY55" s="34"/>
      <c r="AZ55" s="34"/>
      <c r="BA55" s="34"/>
      <c r="BB55" s="34"/>
      <c r="BC55" s="34"/>
      <c r="BD55" s="34"/>
      <c r="BE55" s="34"/>
      <c r="BF55" s="34"/>
      <c r="BG55" s="34"/>
    </row>
    <row r="56" spans="1:59" s="35" customFormat="1">
      <c r="A56" s="1"/>
      <c r="B56" s="1"/>
      <c r="C56" s="1"/>
      <c r="D56" s="1"/>
      <c r="E56" s="1"/>
      <c r="F56" s="1"/>
      <c r="G56" s="1"/>
      <c r="H56" s="1"/>
      <c r="I56" s="1"/>
      <c r="J56" s="1"/>
      <c r="K56" s="1"/>
      <c r="L56" s="1"/>
      <c r="M56" s="1"/>
      <c r="N56" s="1"/>
      <c r="O56" s="1"/>
      <c r="P56" s="1"/>
      <c r="Q56" s="1"/>
      <c r="R56" s="1"/>
      <c r="S56" s="1"/>
      <c r="T56" s="1"/>
      <c r="U56" s="1"/>
      <c r="V56" s="1"/>
      <c r="W56" s="1"/>
      <c r="X56" s="1"/>
      <c r="Y56" s="19" t="s">
        <v>287</v>
      </c>
      <c r="Z56" s="15">
        <f>Z11/10^3</f>
        <v>389.9909721001921</v>
      </c>
      <c r="AA56" s="15">
        <f>AA11/10^3</f>
        <v>390.06802964779439</v>
      </c>
      <c r="AB56" s="15">
        <f t="shared" ref="AB56:AP56" si="15">AB11/10^3</f>
        <v>385.98305187900468</v>
      </c>
      <c r="AC56" s="15">
        <f t="shared" si="15"/>
        <v>377.1968755306749</v>
      </c>
      <c r="AD56" s="15">
        <f t="shared" si="15"/>
        <v>375.41102797521228</v>
      </c>
      <c r="AE56" s="15">
        <f t="shared" si="15"/>
        <v>382.51671066850992</v>
      </c>
      <c r="AF56" s="15">
        <f t="shared" si="15"/>
        <v>386.64289457193593</v>
      </c>
      <c r="AG56" s="15">
        <f t="shared" si="15"/>
        <v>395.64204677585383</v>
      </c>
      <c r="AH56" s="15">
        <f t="shared" si="15"/>
        <v>396.84650390778336</v>
      </c>
      <c r="AI56" s="15">
        <f t="shared" si="15"/>
        <v>373.08120671341635</v>
      </c>
      <c r="AJ56" s="15">
        <f t="shared" si="15"/>
        <v>379.50202616211851</v>
      </c>
      <c r="AK56" s="15">
        <f t="shared" si="15"/>
        <v>388.93314946359931</v>
      </c>
      <c r="AL56" s="15">
        <f t="shared" si="15"/>
        <v>377.72521623369761</v>
      </c>
      <c r="AM56" s="15">
        <f t="shared" si="15"/>
        <v>384.0105193911773</v>
      </c>
      <c r="AN56" s="15">
        <f t="shared" si="15"/>
        <v>383.06270722974693</v>
      </c>
      <c r="AO56" s="15">
        <f t="shared" si="15"/>
        <v>387.97649924901333</v>
      </c>
      <c r="AP56" s="15">
        <f t="shared" si="15"/>
        <v>379.47443436189536</v>
      </c>
      <c r="AQ56" s="15">
        <f t="shared" ref="AQ56:AV56" si="16">AQ11/10^3</f>
        <v>379.89100659596596</v>
      </c>
      <c r="AR56" s="15">
        <f t="shared" si="16"/>
        <v>375.09735992868224</v>
      </c>
      <c r="AS56" s="15">
        <f t="shared" si="16"/>
        <v>339.20321968873139</v>
      </c>
      <c r="AT56" s="15">
        <f t="shared" si="16"/>
        <v>322.58195796979129</v>
      </c>
      <c r="AU56" s="15">
        <f t="shared" si="16"/>
        <v>345.81998413648932</v>
      </c>
      <c r="AV56" s="15">
        <f t="shared" si="16"/>
        <v>338.06336700734613</v>
      </c>
      <c r="AW56" s="15">
        <f t="shared" ref="AW56" si="17">AW11/10^3</f>
        <v>336.92785959325107</v>
      </c>
      <c r="AX56" s="34"/>
      <c r="AY56" s="34"/>
      <c r="AZ56" s="34"/>
      <c r="BA56" s="34"/>
      <c r="BB56" s="34"/>
      <c r="BC56" s="34"/>
      <c r="BD56" s="34"/>
      <c r="BE56" s="34"/>
      <c r="BF56" s="34"/>
      <c r="BG56" s="34"/>
    </row>
    <row r="57" spans="1:59" s="35" customFormat="1">
      <c r="A57" s="1"/>
      <c r="B57" s="1"/>
      <c r="C57" s="1"/>
      <c r="D57" s="1"/>
      <c r="E57" s="1"/>
      <c r="F57" s="1"/>
      <c r="G57" s="1"/>
      <c r="H57" s="1"/>
      <c r="I57" s="1"/>
      <c r="J57" s="1"/>
      <c r="K57" s="1"/>
      <c r="L57" s="1"/>
      <c r="M57" s="1"/>
      <c r="N57" s="1"/>
      <c r="O57" s="1"/>
      <c r="P57" s="1"/>
      <c r="Q57" s="1"/>
      <c r="R57" s="1"/>
      <c r="S57" s="1"/>
      <c r="T57" s="1"/>
      <c r="U57" s="1"/>
      <c r="V57" s="1"/>
      <c r="W57" s="1"/>
      <c r="X57" s="1"/>
      <c r="Y57" s="19" t="s">
        <v>304</v>
      </c>
      <c r="Z57" s="15">
        <f>Z28/10^3</f>
        <v>211.05369277127298</v>
      </c>
      <c r="AA57" s="15">
        <f>AA28/10^3</f>
        <v>211.05680938490653</v>
      </c>
      <c r="AB57" s="15">
        <f t="shared" ref="AB57:AP57" si="18">AB28/10^3</f>
        <v>222.46994957068185</v>
      </c>
      <c r="AC57" s="15">
        <f t="shared" si="18"/>
        <v>226.86348920648183</v>
      </c>
      <c r="AD57" s="15">
        <f t="shared" si="18"/>
        <v>231.73262741881427</v>
      </c>
      <c r="AE57" s="15">
        <f t="shared" si="18"/>
        <v>243.68704298978153</v>
      </c>
      <c r="AF57" s="15">
        <f t="shared" si="18"/>
        <v>251.17656084863123</v>
      </c>
      <c r="AG57" s="15">
        <f t="shared" si="18"/>
        <v>256.76516060079484</v>
      </c>
      <c r="AH57" s="15">
        <f t="shared" si="18"/>
        <v>258.75431374070286</v>
      </c>
      <c r="AI57" s="15">
        <f t="shared" si="18"/>
        <v>257.8846804669792</v>
      </c>
      <c r="AJ57" s="15">
        <f t="shared" si="18"/>
        <v>260.06097694037703</v>
      </c>
      <c r="AK57" s="15">
        <f t="shared" si="18"/>
        <v>259.13823578890504</v>
      </c>
      <c r="AL57" s="15">
        <f t="shared" si="18"/>
        <v>261.21383920915906</v>
      </c>
      <c r="AM57" s="15">
        <f t="shared" si="18"/>
        <v>255.60656682532795</v>
      </c>
      <c r="AN57" s="15">
        <f t="shared" si="18"/>
        <v>253.1065677824098</v>
      </c>
      <c r="AO57" s="15">
        <f t="shared" si="18"/>
        <v>252.58669378342256</v>
      </c>
      <c r="AP57" s="15">
        <f t="shared" si="18"/>
        <v>247.21190099066683</v>
      </c>
      <c r="AQ57" s="15">
        <f t="shared" ref="AQ57:AV57" si="19">AQ28/10^3</f>
        <v>243.8553826443007</v>
      </c>
      <c r="AR57" s="15">
        <f t="shared" si="19"/>
        <v>238.06544157391531</v>
      </c>
      <c r="AS57" s="15">
        <f t="shared" si="19"/>
        <v>228.34913884352554</v>
      </c>
      <c r="AT57" s="15">
        <f t="shared" si="19"/>
        <v>223.04303147118983</v>
      </c>
      <c r="AU57" s="15">
        <f t="shared" si="19"/>
        <v>225.50756047118361</v>
      </c>
      <c r="AV57" s="15">
        <f t="shared" si="19"/>
        <v>221.55911770430563</v>
      </c>
      <c r="AW57" s="15">
        <f t="shared" ref="AW57" si="20">AW28/10^3</f>
        <v>217.30855577704864</v>
      </c>
      <c r="AX57" s="34"/>
      <c r="AY57" s="34"/>
      <c r="AZ57" s="34"/>
      <c r="BA57" s="34"/>
      <c r="BB57" s="34"/>
      <c r="BC57" s="34"/>
      <c r="BD57" s="34"/>
      <c r="BE57" s="34"/>
      <c r="BF57" s="34"/>
      <c r="BG57" s="34"/>
    </row>
    <row r="58" spans="1:59" s="35" customFormat="1">
      <c r="A58" s="1"/>
      <c r="B58" s="1"/>
      <c r="C58" s="1"/>
      <c r="D58" s="1"/>
      <c r="E58" s="1"/>
      <c r="F58" s="1"/>
      <c r="G58" s="1"/>
      <c r="H58" s="1"/>
      <c r="I58" s="1"/>
      <c r="J58" s="1"/>
      <c r="K58" s="1"/>
      <c r="L58" s="1"/>
      <c r="M58" s="1"/>
      <c r="N58" s="1"/>
      <c r="O58" s="1"/>
      <c r="P58" s="1"/>
      <c r="Q58" s="1"/>
      <c r="R58" s="1"/>
      <c r="S58" s="1"/>
      <c r="T58" s="1"/>
      <c r="U58" s="1"/>
      <c r="V58" s="1"/>
      <c r="W58" s="1"/>
      <c r="X58" s="1"/>
      <c r="Y58" s="19" t="s">
        <v>312</v>
      </c>
      <c r="Z58" s="15">
        <f>(Z35)/10^3</f>
        <v>83.602429115444153</v>
      </c>
      <c r="AA58" s="15">
        <f>(AA35)/10^3</f>
        <v>83.59012477784465</v>
      </c>
      <c r="AB58" s="15">
        <f t="shared" ref="AB58:AP58" si="21">(AB35)/10^3</f>
        <v>80.689903686656152</v>
      </c>
      <c r="AC58" s="15">
        <f t="shared" si="21"/>
        <v>82.069582205917968</v>
      </c>
      <c r="AD58" s="15">
        <f t="shared" si="21"/>
        <v>86.520229551659298</v>
      </c>
      <c r="AE58" s="15">
        <f t="shared" si="21"/>
        <v>85.420951794967067</v>
      </c>
      <c r="AF58" s="15">
        <f t="shared" si="21"/>
        <v>93.25901831920153</v>
      </c>
      <c r="AG58" s="15">
        <f t="shared" si="21"/>
        <v>90.868025462082571</v>
      </c>
      <c r="AH58" s="15">
        <f t="shared" si="21"/>
        <v>88.536573021643648</v>
      </c>
      <c r="AI58" s="15">
        <f t="shared" si="21"/>
        <v>93.458670033990202</v>
      </c>
      <c r="AJ58" s="15">
        <f t="shared" si="21"/>
        <v>100.4961544634867</v>
      </c>
      <c r="AK58" s="15">
        <f t="shared" si="21"/>
        <v>101.38825695390736</v>
      </c>
      <c r="AL58" s="15">
        <f t="shared" si="21"/>
        <v>108.49729424885808</v>
      </c>
      <c r="AM58" s="15">
        <f t="shared" si="21"/>
        <v>113.75055621317723</v>
      </c>
      <c r="AN58" s="15">
        <f t="shared" si="21"/>
        <v>111.61448800819831</v>
      </c>
      <c r="AO58" s="15">
        <f t="shared" si="21"/>
        <v>111.77447802843078</v>
      </c>
      <c r="AP58" s="15">
        <f t="shared" si="21"/>
        <v>110.47605871001271</v>
      </c>
      <c r="AQ58" s="15">
        <f t="shared" ref="AQ58:AV58" si="22">(AQ35)/10^3</f>
        <v>110.63456990868767</v>
      </c>
      <c r="AR58" s="15">
        <f t="shared" si="22"/>
        <v>102.49622568888046</v>
      </c>
      <c r="AS58" s="15">
        <f t="shared" si="22"/>
        <v>98.506114742842485</v>
      </c>
      <c r="AT58" s="15">
        <f t="shared" si="22"/>
        <v>92.9319701118431</v>
      </c>
      <c r="AU58" s="15">
        <f t="shared" si="22"/>
        <v>91.876587519730947</v>
      </c>
      <c r="AV58" s="15">
        <f t="shared" si="22"/>
        <v>94.093283229556221</v>
      </c>
      <c r="AW58" s="15">
        <f t="shared" ref="AW58" si="23">(AW35)/10^3</f>
        <v>91.425753738747872</v>
      </c>
      <c r="AX58" s="34"/>
      <c r="AY58" s="34"/>
      <c r="AZ58" s="34"/>
      <c r="BA58" s="34"/>
      <c r="BB58" s="34"/>
      <c r="BC58" s="34"/>
      <c r="BD58" s="34"/>
      <c r="BE58" s="34"/>
      <c r="BF58" s="34"/>
      <c r="BG58" s="34"/>
    </row>
    <row r="59" spans="1:59" s="35" customFormat="1">
      <c r="A59" s="1"/>
      <c r="B59" s="1"/>
      <c r="C59" s="1"/>
      <c r="D59" s="1"/>
      <c r="E59" s="1"/>
      <c r="F59" s="1"/>
      <c r="G59" s="1"/>
      <c r="H59" s="1"/>
      <c r="I59" s="1"/>
      <c r="J59" s="1"/>
      <c r="K59" s="1"/>
      <c r="L59" s="1"/>
      <c r="M59" s="1"/>
      <c r="N59" s="1"/>
      <c r="O59" s="1"/>
      <c r="P59" s="1"/>
      <c r="Q59" s="1"/>
      <c r="R59" s="1"/>
      <c r="S59" s="1"/>
      <c r="T59" s="1"/>
      <c r="U59" s="1"/>
      <c r="V59" s="1"/>
      <c r="W59" s="1"/>
      <c r="X59" s="1"/>
      <c r="Y59" s="19" t="s">
        <v>313</v>
      </c>
      <c r="Z59" s="15">
        <f>Z34/10^3</f>
        <v>56.668294375381997</v>
      </c>
      <c r="AA59" s="15">
        <f>AA34/10^3</f>
        <v>56.668294375381997</v>
      </c>
      <c r="AB59" s="15">
        <f t="shared" ref="AB59:AP59" si="24">AB34/10^3</f>
        <v>57.181268932345944</v>
      </c>
      <c r="AC59" s="15">
        <f t="shared" si="24"/>
        <v>60.534949854958469</v>
      </c>
      <c r="AD59" s="15">
        <f t="shared" si="24"/>
        <v>64.936681021597934</v>
      </c>
      <c r="AE59" s="15">
        <f t="shared" si="24"/>
        <v>61.687879040060984</v>
      </c>
      <c r="AF59" s="15">
        <f t="shared" si="24"/>
        <v>66.320357882386375</v>
      </c>
      <c r="AG59" s="15">
        <f t="shared" si="24"/>
        <v>66.097182852663337</v>
      </c>
      <c r="AH59" s="15">
        <f t="shared" si="24"/>
        <v>64.981260355729006</v>
      </c>
      <c r="AI59" s="15">
        <f t="shared" si="24"/>
        <v>64.579578371281485</v>
      </c>
      <c r="AJ59" s="15">
        <f t="shared" si="24"/>
        <v>66.528056449231414</v>
      </c>
      <c r="AK59" s="15">
        <f t="shared" si="24"/>
        <v>68.958278240357814</v>
      </c>
      <c r="AL59" s="15">
        <f t="shared" si="24"/>
        <v>65.570122182673614</v>
      </c>
      <c r="AM59" s="15">
        <f t="shared" si="24"/>
        <v>68.113577544951639</v>
      </c>
      <c r="AN59" s="15">
        <f t="shared" si="24"/>
        <v>65.083413470239094</v>
      </c>
      <c r="AO59" s="15">
        <f t="shared" si="24"/>
        <v>64.348713116208401</v>
      </c>
      <c r="AP59" s="15">
        <f t="shared" si="24"/>
        <v>67.58267256786857</v>
      </c>
      <c r="AQ59" s="15">
        <f t="shared" ref="AQ59:AV59" si="25">AQ34/10^3</f>
        <v>63.466063443850636</v>
      </c>
      <c r="AR59" s="15">
        <f t="shared" si="25"/>
        <v>62.590468837075953</v>
      </c>
      <c r="AS59" s="15">
        <f t="shared" si="25"/>
        <v>59.023157763567944</v>
      </c>
      <c r="AT59" s="15">
        <f t="shared" si="25"/>
        <v>57.791549637700925</v>
      </c>
      <c r="AU59" s="15">
        <f t="shared" si="25"/>
        <v>61.073590037852291</v>
      </c>
      <c r="AV59" s="15">
        <f t="shared" si="25"/>
        <v>58.941282939163287</v>
      </c>
      <c r="AW59" s="15">
        <f t="shared" ref="AW59" si="26">AW34/10^3</f>
        <v>58.324273508781637</v>
      </c>
      <c r="AX59" s="34"/>
      <c r="AY59" s="34"/>
      <c r="AZ59" s="34"/>
      <c r="BA59" s="34"/>
      <c r="BB59" s="34"/>
      <c r="BC59" s="34"/>
      <c r="BD59" s="34"/>
      <c r="BE59" s="34"/>
      <c r="BF59" s="34"/>
      <c r="BG59" s="34"/>
    </row>
    <row r="60" spans="1:59" s="35" customFormat="1">
      <c r="A60" s="1"/>
      <c r="B60" s="1"/>
      <c r="C60" s="1"/>
      <c r="D60" s="1"/>
      <c r="E60" s="1"/>
      <c r="F60" s="1"/>
      <c r="G60" s="1"/>
      <c r="H60" s="1"/>
      <c r="I60" s="1"/>
      <c r="J60" s="1"/>
      <c r="K60" s="1"/>
      <c r="L60" s="1"/>
      <c r="M60" s="1"/>
      <c r="N60" s="1"/>
      <c r="O60" s="1"/>
      <c r="P60" s="1"/>
      <c r="Q60" s="1"/>
      <c r="R60" s="1"/>
      <c r="S60" s="1"/>
      <c r="T60" s="1"/>
      <c r="U60" s="1"/>
      <c r="V60" s="1"/>
      <c r="W60" s="1"/>
      <c r="X60" s="1"/>
      <c r="Y60" s="19" t="s">
        <v>209</v>
      </c>
      <c r="Z60" s="15">
        <f>Z37/10^3</f>
        <v>62.318392436324707</v>
      </c>
      <c r="AA60" s="15">
        <f>AA37/10^3</f>
        <v>59.875692992826778</v>
      </c>
      <c r="AB60" s="15">
        <f t="shared" ref="AB60:AP60" si="27">AB37/10^3</f>
        <v>60.982027643251172</v>
      </c>
      <c r="AC60" s="15">
        <f t="shared" si="27"/>
        <v>60.99319839994498</v>
      </c>
      <c r="AD60" s="15">
        <f t="shared" si="27"/>
        <v>59.938823186426163</v>
      </c>
      <c r="AE60" s="15">
        <f t="shared" si="27"/>
        <v>61.181257854800585</v>
      </c>
      <c r="AF60" s="15">
        <f t="shared" si="27"/>
        <v>61.332914361894318</v>
      </c>
      <c r="AG60" s="15">
        <f t="shared" si="27"/>
        <v>61.672085406683301</v>
      </c>
      <c r="AH60" s="15">
        <f t="shared" si="27"/>
        <v>58.981654713636317</v>
      </c>
      <c r="AI60" s="15">
        <f t="shared" si="27"/>
        <v>53.317065716759195</v>
      </c>
      <c r="AJ60" s="15">
        <f t="shared" si="27"/>
        <v>53.320068243527338</v>
      </c>
      <c r="AK60" s="15">
        <f t="shared" si="27"/>
        <v>53.88703805531344</v>
      </c>
      <c r="AL60" s="15">
        <f t="shared" si="27"/>
        <v>52.657084711613919</v>
      </c>
      <c r="AM60" s="15">
        <f t="shared" si="27"/>
        <v>49.84105602832998</v>
      </c>
      <c r="AN60" s="15">
        <f t="shared" si="27"/>
        <v>49.010317547691429</v>
      </c>
      <c r="AO60" s="15">
        <f t="shared" si="27"/>
        <v>48.837568177703623</v>
      </c>
      <c r="AP60" s="15">
        <f t="shared" si="27"/>
        <v>49.90265815776781</v>
      </c>
      <c r="AQ60" s="15">
        <f t="shared" ref="AQ60:AV60" si="28">AQ37/10^3</f>
        <v>49.975178234203369</v>
      </c>
      <c r="AR60" s="15">
        <f t="shared" si="28"/>
        <v>49.212767294117647</v>
      </c>
      <c r="AS60" s="15">
        <f t="shared" si="28"/>
        <v>45.613150884057006</v>
      </c>
      <c r="AT60" s="15">
        <f t="shared" si="28"/>
        <v>40.189351848374756</v>
      </c>
      <c r="AU60" s="15">
        <f t="shared" si="28"/>
        <v>41.074005813796852</v>
      </c>
      <c r="AV60" s="15">
        <f t="shared" si="28"/>
        <v>41.182349862780811</v>
      </c>
      <c r="AW60" s="15">
        <f t="shared" ref="AW60" si="29">AW37/10^3</f>
        <v>41.495862946100281</v>
      </c>
      <c r="AX60" s="34"/>
      <c r="AY60" s="34"/>
      <c r="AZ60" s="34"/>
      <c r="BA60" s="34"/>
      <c r="BB60" s="34"/>
      <c r="BC60" s="34"/>
      <c r="BD60" s="34"/>
      <c r="BE60" s="34"/>
      <c r="BF60" s="34"/>
      <c r="BG60" s="34"/>
    </row>
    <row r="61" spans="1:59" s="35" customFormat="1">
      <c r="A61" s="1"/>
      <c r="B61" s="1"/>
      <c r="C61" s="1"/>
      <c r="D61" s="1"/>
      <c r="E61" s="1"/>
      <c r="F61" s="1"/>
      <c r="G61" s="1"/>
      <c r="H61" s="1"/>
      <c r="I61" s="1"/>
      <c r="J61" s="1"/>
      <c r="K61" s="1"/>
      <c r="L61" s="1"/>
      <c r="M61" s="1"/>
      <c r="N61" s="1"/>
      <c r="O61" s="1"/>
      <c r="P61" s="1"/>
      <c r="Q61" s="1"/>
      <c r="R61" s="1"/>
      <c r="S61" s="1"/>
      <c r="T61" s="1"/>
      <c r="U61" s="1"/>
      <c r="V61" s="1"/>
      <c r="W61" s="1"/>
      <c r="X61" s="1"/>
      <c r="Y61" s="19" t="s">
        <v>238</v>
      </c>
      <c r="Z61" s="15">
        <f>Z47/10^3</f>
        <v>22.698626297625097</v>
      </c>
      <c r="AA61" s="15">
        <f>AA47/10^3</f>
        <v>22.081682151005207</v>
      </c>
      <c r="AB61" s="15">
        <f t="shared" ref="AB61:AP61" si="30">AB47/10^3</f>
        <v>22.407715766730423</v>
      </c>
      <c r="AC61" s="15">
        <f t="shared" si="30"/>
        <v>23.809364950689925</v>
      </c>
      <c r="AD61" s="15">
        <f t="shared" si="30"/>
        <v>23.325284868893181</v>
      </c>
      <c r="AE61" s="15">
        <f t="shared" si="30"/>
        <v>26.478126532060124</v>
      </c>
      <c r="AF61" s="15">
        <f t="shared" si="30"/>
        <v>27.03696952135255</v>
      </c>
      <c r="AG61" s="15">
        <f t="shared" si="30"/>
        <v>27.736920752881954</v>
      </c>
      <c r="AH61" s="15">
        <f t="shared" si="30"/>
        <v>29.076331533543655</v>
      </c>
      <c r="AI61" s="15">
        <f t="shared" si="30"/>
        <v>29.445701584940423</v>
      </c>
      <c r="AJ61" s="15">
        <f t="shared" si="30"/>
        <v>29.515672401128306</v>
      </c>
      <c r="AK61" s="15">
        <f t="shared" si="30"/>
        <v>30.63570600042279</v>
      </c>
      <c r="AL61" s="15">
        <f t="shared" si="30"/>
        <v>30.413829441096411</v>
      </c>
      <c r="AM61" s="15">
        <f t="shared" si="30"/>
        <v>30.652629552509868</v>
      </c>
      <c r="AN61" s="15">
        <f t="shared" si="30"/>
        <v>31.384663505586833</v>
      </c>
      <c r="AO61" s="15">
        <f t="shared" si="30"/>
        <v>30.59011998743954</v>
      </c>
      <c r="AP61" s="15">
        <f t="shared" si="30"/>
        <v>29.614974243400734</v>
      </c>
      <c r="AQ61" s="15">
        <f t="shared" ref="AQ61:AV61" si="31">AQ47/10^3</f>
        <v>27.850173652704346</v>
      </c>
      <c r="AR61" s="15">
        <f t="shared" si="31"/>
        <v>28.407961682788592</v>
      </c>
      <c r="AS61" s="15">
        <f t="shared" si="31"/>
        <v>29.739280230176441</v>
      </c>
      <c r="AT61" s="15">
        <f t="shared" si="31"/>
        <v>25.99738416795045</v>
      </c>
      <c r="AU61" s="15">
        <f t="shared" si="31"/>
        <v>26.490163543295434</v>
      </c>
      <c r="AV61" s="15">
        <f t="shared" si="31"/>
        <v>26.291049883677708</v>
      </c>
      <c r="AW61" s="15">
        <f t="shared" ref="AW61" si="32">AW47/10^3</f>
        <v>26.52723405744695</v>
      </c>
      <c r="AX61" s="34"/>
      <c r="AY61" s="34"/>
      <c r="AZ61" s="34"/>
      <c r="BA61" s="34"/>
      <c r="BB61" s="34"/>
      <c r="BC61" s="34"/>
      <c r="BD61" s="34"/>
      <c r="BE61" s="34"/>
      <c r="BF61" s="34"/>
      <c r="BG61" s="34"/>
    </row>
    <row r="62" spans="1:59" s="35" customFormat="1" ht="14.4" thickBot="1">
      <c r="A62" s="1"/>
      <c r="B62" s="1"/>
      <c r="C62" s="1"/>
      <c r="D62" s="1"/>
      <c r="E62" s="1"/>
      <c r="F62" s="1"/>
      <c r="G62" s="1"/>
      <c r="H62" s="1"/>
      <c r="I62" s="1"/>
      <c r="J62" s="1"/>
      <c r="K62" s="1"/>
      <c r="L62" s="1"/>
      <c r="M62" s="1"/>
      <c r="N62" s="1"/>
      <c r="O62" s="1"/>
      <c r="P62" s="1"/>
      <c r="Q62" s="1"/>
      <c r="R62" s="1"/>
      <c r="S62" s="1"/>
      <c r="T62" s="1"/>
      <c r="U62" s="1"/>
      <c r="V62" s="1"/>
      <c r="W62" s="1"/>
      <c r="X62" s="1"/>
      <c r="Y62" s="638" t="s">
        <v>314</v>
      </c>
      <c r="Z62" s="16">
        <f>Z36/10^3</f>
        <v>3.6623516695699999E-2</v>
      </c>
      <c r="AA62" s="16">
        <f>AA36/10^3</f>
        <v>3.6623516695700006E-2</v>
      </c>
      <c r="AB62" s="16">
        <f t="shared" ref="AB62:AP62" si="33">AB36/10^3</f>
        <v>5.3670357638200002E-2</v>
      </c>
      <c r="AC62" s="16">
        <f t="shared" si="33"/>
        <v>5.69501827061E-2</v>
      </c>
      <c r="AD62" s="16">
        <f t="shared" si="33"/>
        <v>5.3214845969500005E-2</v>
      </c>
      <c r="AE62" s="16">
        <f t="shared" si="33"/>
        <v>5.1149659616899996E-2</v>
      </c>
      <c r="AF62" s="16">
        <f t="shared" si="33"/>
        <v>5.0922977152499993E-2</v>
      </c>
      <c r="AG62" s="16">
        <f t="shared" si="33"/>
        <v>4.9368491384600005E-2</v>
      </c>
      <c r="AH62" s="16">
        <f t="shared" si="33"/>
        <v>4.7974169596299999E-2</v>
      </c>
      <c r="AI62" s="16">
        <f t="shared" si="33"/>
        <v>4.2729591188399994E-2</v>
      </c>
      <c r="AJ62" s="16">
        <f t="shared" si="33"/>
        <v>3.8058488559099997E-2</v>
      </c>
      <c r="AK62" s="16">
        <f t="shared" si="33"/>
        <v>3.6027867609099998E-2</v>
      </c>
      <c r="AL62" s="16">
        <f t="shared" si="33"/>
        <v>3.2435788266E-2</v>
      </c>
      <c r="AM62" s="16">
        <f t="shared" si="33"/>
        <v>3.0936631965400002E-2</v>
      </c>
      <c r="AN62" s="16">
        <f t="shared" si="33"/>
        <v>3.4481329096500007E-2</v>
      </c>
      <c r="AO62" s="16">
        <f t="shared" si="33"/>
        <v>3.4994685000900007E-2</v>
      </c>
      <c r="AP62" s="16">
        <f t="shared" si="33"/>
        <v>3.7599495123300006E-2</v>
      </c>
      <c r="AQ62" s="16">
        <f t="shared" ref="AQ62:AV62" si="34">AQ36/10^3</f>
        <v>3.5889467685800008E-2</v>
      </c>
      <c r="AR62" s="16">
        <f t="shared" si="34"/>
        <v>3.7525516790100008E-2</v>
      </c>
      <c r="AS62" s="16">
        <f t="shared" si="34"/>
        <v>3.7848286942699996E-2</v>
      </c>
      <c r="AT62" s="16">
        <f t="shared" si="34"/>
        <v>3.5148066066200002E-2</v>
      </c>
      <c r="AU62" s="16">
        <f t="shared" si="34"/>
        <v>3.3138338776899999E-2</v>
      </c>
      <c r="AV62" s="16">
        <f t="shared" si="34"/>
        <v>3.25242194996E-2</v>
      </c>
      <c r="AW62" s="16">
        <f t="shared" ref="AW62" si="35">AW36/10^3</f>
        <v>3.1705417222600007E-2</v>
      </c>
      <c r="AX62" s="36"/>
      <c r="AY62" s="36"/>
      <c r="AZ62" s="36"/>
      <c r="BA62" s="36"/>
      <c r="BB62" s="36"/>
      <c r="BC62" s="36"/>
      <c r="BD62" s="36"/>
      <c r="BE62" s="36"/>
      <c r="BF62" s="36"/>
      <c r="BG62" s="36"/>
    </row>
    <row r="63" spans="1:59" s="35" customFormat="1" ht="14.4" thickTop="1">
      <c r="A63" s="1"/>
      <c r="B63" s="1"/>
      <c r="C63" s="1"/>
      <c r="D63" s="1"/>
      <c r="E63" s="1"/>
      <c r="F63" s="1"/>
      <c r="G63" s="1"/>
      <c r="H63" s="1"/>
      <c r="I63" s="1"/>
      <c r="J63" s="1"/>
      <c r="K63" s="1"/>
      <c r="L63" s="1"/>
      <c r="M63" s="1"/>
      <c r="N63" s="1"/>
      <c r="O63" s="1"/>
      <c r="P63" s="1"/>
      <c r="Q63" s="1"/>
      <c r="R63" s="1"/>
      <c r="S63" s="1"/>
      <c r="T63" s="1"/>
      <c r="U63" s="1"/>
      <c r="V63" s="1"/>
      <c r="W63" s="1"/>
      <c r="X63" s="1"/>
      <c r="Y63" s="639" t="s">
        <v>139</v>
      </c>
      <c r="Z63" s="17">
        <f t="shared" ref="Z63:AQ63" si="36">SUM(Z55:Z62)</f>
        <v>1144.1295087971155</v>
      </c>
      <c r="AA63" s="17">
        <f t="shared" si="36"/>
        <v>1141.1377350306338</v>
      </c>
      <c r="AB63" s="17">
        <f t="shared" si="36"/>
        <v>1150.0714645219275</v>
      </c>
      <c r="AC63" s="17">
        <f t="shared" si="36"/>
        <v>1158.5444126342325</v>
      </c>
      <c r="AD63" s="17">
        <f t="shared" si="36"/>
        <v>1150.8771481944018</v>
      </c>
      <c r="AE63" s="17">
        <f t="shared" si="36"/>
        <v>1210.6604435380368</v>
      </c>
      <c r="AF63" s="17">
        <f t="shared" si="36"/>
        <v>1223.6873257898662</v>
      </c>
      <c r="AG63" s="17">
        <f t="shared" si="36"/>
        <v>1236.5818358992904</v>
      </c>
      <c r="AH63" s="17">
        <f t="shared" si="36"/>
        <v>1231.4775296108803</v>
      </c>
      <c r="AI63" s="17">
        <f t="shared" si="36"/>
        <v>1195.8701488958329</v>
      </c>
      <c r="AJ63" s="17">
        <f t="shared" si="36"/>
        <v>1230.7972654451551</v>
      </c>
      <c r="AK63" s="17">
        <f t="shared" si="36"/>
        <v>1251.4607200111761</v>
      </c>
      <c r="AL63" s="17">
        <f t="shared" si="36"/>
        <v>1236.3205179308161</v>
      </c>
      <c r="AM63" s="17">
        <f t="shared" si="36"/>
        <v>1273.3965993286417</v>
      </c>
      <c r="AN63" s="17">
        <f t="shared" si="36"/>
        <v>1278.5050020315748</v>
      </c>
      <c r="AO63" s="17">
        <f t="shared" si="36"/>
        <v>1277.8836435824396</v>
      </c>
      <c r="AP63" s="17">
        <f t="shared" si="36"/>
        <v>1282.1284452573454</v>
      </c>
      <c r="AQ63" s="17">
        <f t="shared" si="36"/>
        <v>1262.9707317165296</v>
      </c>
      <c r="AR63" s="17">
        <f t="shared" ref="AR63:AW63" si="37">SUM(AR55:AR62)</f>
        <v>1296.1546485943468</v>
      </c>
      <c r="AS63" s="17">
        <f t="shared" si="37"/>
        <v>1213.8316866518212</v>
      </c>
      <c r="AT63" s="17">
        <f t="shared" si="37"/>
        <v>1141.4629272255531</v>
      </c>
      <c r="AU63" s="17">
        <f t="shared" si="37"/>
        <v>1191.0672532700928</v>
      </c>
      <c r="AV63" s="17">
        <f t="shared" si="37"/>
        <v>1240.6319065692383</v>
      </c>
      <c r="AW63" s="17">
        <f t="shared" si="37"/>
        <v>1275.6106966875152</v>
      </c>
      <c r="AX63" s="37"/>
      <c r="AY63" s="37"/>
      <c r="AZ63" s="37"/>
      <c r="BA63" s="37"/>
      <c r="BB63" s="37"/>
      <c r="BC63" s="37"/>
      <c r="BD63" s="37"/>
      <c r="BE63" s="37"/>
      <c r="BF63" s="37"/>
      <c r="BG63" s="37"/>
    </row>
    <row r="64" spans="1:59">
      <c r="Z64" s="97"/>
      <c r="AA64" s="97"/>
    </row>
    <row r="65" spans="1:59">
      <c r="Y65" s="1" t="s">
        <v>315</v>
      </c>
    </row>
    <row r="66" spans="1:59" ht="39.6">
      <c r="Y66" s="790" t="s">
        <v>105</v>
      </c>
      <c r="Z66" s="604" t="s">
        <v>218</v>
      </c>
      <c r="AA66" s="14">
        <v>1990</v>
      </c>
      <c r="AB66" s="14">
        <f t="shared" ref="AB66:BE66" si="38">AA66+1</f>
        <v>1991</v>
      </c>
      <c r="AC66" s="14">
        <f t="shared" si="38"/>
        <v>1992</v>
      </c>
      <c r="AD66" s="14">
        <f t="shared" si="38"/>
        <v>1993</v>
      </c>
      <c r="AE66" s="14">
        <f t="shared" si="38"/>
        <v>1994</v>
      </c>
      <c r="AF66" s="14">
        <f t="shared" si="38"/>
        <v>1995</v>
      </c>
      <c r="AG66" s="14">
        <f t="shared" si="38"/>
        <v>1996</v>
      </c>
      <c r="AH66" s="14">
        <f t="shared" si="38"/>
        <v>1997</v>
      </c>
      <c r="AI66" s="14">
        <f t="shared" si="38"/>
        <v>1998</v>
      </c>
      <c r="AJ66" s="14">
        <f t="shared" si="38"/>
        <v>1999</v>
      </c>
      <c r="AK66" s="14">
        <f t="shared" si="38"/>
        <v>2000</v>
      </c>
      <c r="AL66" s="14">
        <f t="shared" si="38"/>
        <v>2001</v>
      </c>
      <c r="AM66" s="14">
        <f t="shared" si="38"/>
        <v>2002</v>
      </c>
      <c r="AN66" s="14">
        <f t="shared" si="38"/>
        <v>2003</v>
      </c>
      <c r="AO66" s="14">
        <f t="shared" si="38"/>
        <v>2004</v>
      </c>
      <c r="AP66" s="14">
        <f t="shared" si="38"/>
        <v>2005</v>
      </c>
      <c r="AQ66" s="14">
        <f t="shared" si="38"/>
        <v>2006</v>
      </c>
      <c r="AR66" s="14">
        <f t="shared" si="38"/>
        <v>2007</v>
      </c>
      <c r="AS66" s="14">
        <f t="shared" si="38"/>
        <v>2008</v>
      </c>
      <c r="AT66" s="14">
        <f t="shared" si="38"/>
        <v>2009</v>
      </c>
      <c r="AU66" s="14">
        <f t="shared" si="38"/>
        <v>2010</v>
      </c>
      <c r="AV66" s="14">
        <f t="shared" si="38"/>
        <v>2011</v>
      </c>
      <c r="AW66" s="14">
        <f t="shared" si="38"/>
        <v>2012</v>
      </c>
      <c r="AX66" s="14">
        <f t="shared" si="38"/>
        <v>2013</v>
      </c>
      <c r="AY66" s="14">
        <f t="shared" si="38"/>
        <v>2014</v>
      </c>
      <c r="AZ66" s="14">
        <f t="shared" si="38"/>
        <v>2015</v>
      </c>
      <c r="BA66" s="14">
        <f t="shared" si="38"/>
        <v>2016</v>
      </c>
      <c r="BB66" s="14">
        <f t="shared" si="38"/>
        <v>2017</v>
      </c>
      <c r="BC66" s="14">
        <f t="shared" si="38"/>
        <v>2018</v>
      </c>
      <c r="BD66" s="14">
        <f t="shared" si="38"/>
        <v>2019</v>
      </c>
      <c r="BE66" s="14">
        <f t="shared" si="38"/>
        <v>2020</v>
      </c>
      <c r="BF66" s="14" t="s">
        <v>205</v>
      </c>
      <c r="BG66" s="14" t="s">
        <v>23</v>
      </c>
    </row>
    <row r="67" spans="1:59" s="35" customFormat="1">
      <c r="A67" s="1"/>
      <c r="B67" s="1"/>
      <c r="C67" s="1"/>
      <c r="D67" s="1"/>
      <c r="E67" s="1"/>
      <c r="F67" s="1"/>
      <c r="G67" s="1"/>
      <c r="H67" s="1"/>
      <c r="I67" s="1"/>
      <c r="J67" s="1"/>
      <c r="K67" s="1"/>
      <c r="L67" s="1"/>
      <c r="M67" s="1"/>
      <c r="N67" s="1"/>
      <c r="O67" s="1"/>
      <c r="P67" s="1"/>
      <c r="Q67" s="1"/>
      <c r="R67" s="1"/>
      <c r="S67" s="1"/>
      <c r="T67" s="1"/>
      <c r="U67" s="1"/>
      <c r="V67" s="1"/>
      <c r="W67" s="1"/>
      <c r="X67" s="1"/>
      <c r="Y67" s="19" t="s">
        <v>284</v>
      </c>
      <c r="Z67" s="38"/>
      <c r="AA67" s="21">
        <f t="shared" ref="AA67:AA75" si="39">AA55/$Z55-1</f>
        <v>0</v>
      </c>
      <c r="AB67" s="21">
        <f t="shared" ref="AB67:AP67" si="40">AB55/$Z55-1</f>
        <v>8.0041373174366548E-3</v>
      </c>
      <c r="AC67" s="21">
        <f t="shared" si="40"/>
        <v>2.9139948969086671E-2</v>
      </c>
      <c r="AD67" s="21">
        <f t="shared" si="40"/>
        <v>-2.769765110073974E-2</v>
      </c>
      <c r="AE67" s="21">
        <f t="shared" si="40"/>
        <v>0.10031721690570028</v>
      </c>
      <c r="AF67" s="21">
        <f t="shared" si="40"/>
        <v>6.3277879105779755E-2</v>
      </c>
      <c r="AG67" s="21">
        <f t="shared" si="40"/>
        <v>6.2910804663317554E-2</v>
      </c>
      <c r="AH67" s="21">
        <f t="shared" si="40"/>
        <v>5.190211217679308E-2</v>
      </c>
      <c r="AI67" s="21">
        <f t="shared" si="40"/>
        <v>1.9826374472685426E-2</v>
      </c>
      <c r="AJ67" s="21">
        <f t="shared" si="40"/>
        <v>7.4193537998402004E-2</v>
      </c>
      <c r="AK67" s="21">
        <f t="shared" si="40"/>
        <v>9.6687761903085478E-2</v>
      </c>
      <c r="AL67" s="21">
        <f t="shared" si="40"/>
        <v>7.0651385155143354E-2</v>
      </c>
      <c r="AM67" s="21">
        <f t="shared" si="40"/>
        <v>0.16877580013565718</v>
      </c>
      <c r="AN67" s="21">
        <f t="shared" si="40"/>
        <v>0.21226014436991725</v>
      </c>
      <c r="AO67" s="21">
        <f t="shared" si="40"/>
        <v>0.20132805293036382</v>
      </c>
      <c r="AP67" s="21">
        <f t="shared" si="40"/>
        <v>0.25197491205946454</v>
      </c>
      <c r="AQ67" s="21">
        <f t="shared" ref="AQ67:AR75" si="41">AQ55/$Z55-1</f>
        <v>0.2187244618403057</v>
      </c>
      <c r="AR67" s="21">
        <f t="shared" si="41"/>
        <v>0.38546776045862785</v>
      </c>
      <c r="AS67" s="21">
        <f t="shared" ref="AS67:AS75" si="42">AS55/$Z55-1</f>
        <v>0.30085333007457371</v>
      </c>
      <c r="AT67" s="21">
        <f t="shared" ref="AT67:AU75" si="43">AT55/$Z55-1</f>
        <v>0.19238407531922475</v>
      </c>
      <c r="AU67" s="21">
        <f>AU55/$Z55-1</f>
        <v>0.25626769474330158</v>
      </c>
      <c r="AV67" s="21">
        <f>AV55/$Z55-1</f>
        <v>0.44910699516260921</v>
      </c>
      <c r="AW67" s="21">
        <f>AW55/$Z55-1</f>
        <v>0.58474538597918291</v>
      </c>
      <c r="AX67" s="34"/>
      <c r="AY67" s="34"/>
      <c r="AZ67" s="34"/>
      <c r="BA67" s="34"/>
      <c r="BB67" s="34"/>
      <c r="BC67" s="34"/>
      <c r="BD67" s="34"/>
      <c r="BE67" s="34"/>
      <c r="BF67" s="34"/>
      <c r="BG67" s="34"/>
    </row>
    <row r="68" spans="1:59" s="35" customFormat="1">
      <c r="A68" s="1"/>
      <c r="B68" s="1"/>
      <c r="C68" s="1"/>
      <c r="D68" s="1"/>
      <c r="E68" s="1"/>
      <c r="F68" s="1"/>
      <c r="G68" s="1"/>
      <c r="H68" s="1"/>
      <c r="I68" s="1"/>
      <c r="J68" s="1"/>
      <c r="K68" s="1"/>
      <c r="L68" s="1"/>
      <c r="M68" s="1"/>
      <c r="N68" s="1"/>
      <c r="O68" s="1"/>
      <c r="P68" s="1"/>
      <c r="Q68" s="1"/>
      <c r="R68" s="1"/>
      <c r="S68" s="1"/>
      <c r="T68" s="1"/>
      <c r="U68" s="1"/>
      <c r="V68" s="1"/>
      <c r="W68" s="1"/>
      <c r="X68" s="1"/>
      <c r="Y68" s="19" t="s">
        <v>287</v>
      </c>
      <c r="Z68" s="38"/>
      <c r="AA68" s="21">
        <f t="shared" si="39"/>
        <v>1.9758802924929597E-4</v>
      </c>
      <c r="AB68" s="21">
        <f t="shared" ref="AB68:AP68" si="44">AB56/$Z56-1</f>
        <v>-1.0276956411590321E-2</v>
      </c>
      <c r="AC68" s="21">
        <f t="shared" si="44"/>
        <v>-3.2806135230818323E-2</v>
      </c>
      <c r="AD68" s="21">
        <f t="shared" si="44"/>
        <v>-3.7385337528362372E-2</v>
      </c>
      <c r="AE68" s="21">
        <f>AE56/$Z56-1</f>
        <v>-1.916521654701786E-2</v>
      </c>
      <c r="AF68" s="21">
        <f t="shared" si="44"/>
        <v>-8.5850129048525847E-3</v>
      </c>
      <c r="AG68" s="21">
        <f t="shared" si="44"/>
        <v>1.4490270493261459E-2</v>
      </c>
      <c r="AH68" s="21">
        <f t="shared" si="44"/>
        <v>1.7578693605835527E-2</v>
      </c>
      <c r="AI68" s="21">
        <f t="shared" si="44"/>
        <v>-4.3359376489442103E-2</v>
      </c>
      <c r="AJ68" s="21">
        <f t="shared" si="44"/>
        <v>-2.6895355760642836E-2</v>
      </c>
      <c r="AK68" s="21">
        <f t="shared" si="44"/>
        <v>-2.7124285233993684E-3</v>
      </c>
      <c r="AL68" s="21">
        <f t="shared" si="44"/>
        <v>-3.1451384119074666E-2</v>
      </c>
      <c r="AM68" s="21">
        <f t="shared" si="44"/>
        <v>-1.533484910383609E-2</v>
      </c>
      <c r="AN68" s="21">
        <f t="shared" si="44"/>
        <v>-1.7765192955967235E-2</v>
      </c>
      <c r="AO68" s="21">
        <f t="shared" si="44"/>
        <v>-5.1654345748834984E-3</v>
      </c>
      <c r="AP68" s="21">
        <f t="shared" si="44"/>
        <v>-2.6966105604093182E-2</v>
      </c>
      <c r="AQ68" s="21">
        <f t="shared" si="41"/>
        <v>-2.5897946944349659E-2</v>
      </c>
      <c r="AR68" s="21">
        <f t="shared" si="41"/>
        <v>-3.8189633188953853E-2</v>
      </c>
      <c r="AS68" s="21">
        <f t="shared" si="42"/>
        <v>-0.1302280207614982</v>
      </c>
      <c r="AT68" s="21">
        <f t="shared" si="43"/>
        <v>-0.17284762713195023</v>
      </c>
      <c r="AU68" s="21">
        <f t="shared" si="43"/>
        <v>-0.11326156532760678</v>
      </c>
      <c r="AV68" s="21">
        <f t="shared" ref="AV68:AW75" si="45">AV56/$Z56-1</f>
        <v>-0.13315078760209176</v>
      </c>
      <c r="AW68" s="21">
        <f t="shared" si="45"/>
        <v>-0.13606241247376527</v>
      </c>
      <c r="AX68" s="34"/>
      <c r="AY68" s="34"/>
      <c r="AZ68" s="34"/>
      <c r="BA68" s="34"/>
      <c r="BB68" s="34"/>
      <c r="BC68" s="34"/>
      <c r="BD68" s="34"/>
      <c r="BE68" s="34"/>
      <c r="BF68" s="34"/>
      <c r="BG68" s="34"/>
    </row>
    <row r="69" spans="1:59" s="35" customFormat="1">
      <c r="A69" s="1"/>
      <c r="B69" s="1"/>
      <c r="C69" s="1"/>
      <c r="D69" s="1"/>
      <c r="E69" s="1"/>
      <c r="F69" s="1"/>
      <c r="G69" s="1"/>
      <c r="H69" s="1"/>
      <c r="I69" s="1"/>
      <c r="J69" s="1"/>
      <c r="K69" s="1"/>
      <c r="L69" s="1"/>
      <c r="M69" s="1"/>
      <c r="N69" s="1"/>
      <c r="O69" s="1"/>
      <c r="P69" s="1"/>
      <c r="Q69" s="1"/>
      <c r="R69" s="1"/>
      <c r="S69" s="1"/>
      <c r="T69" s="1"/>
      <c r="U69" s="1"/>
      <c r="V69" s="1"/>
      <c r="W69" s="1"/>
      <c r="X69" s="1"/>
      <c r="Y69" s="19" t="s">
        <v>304</v>
      </c>
      <c r="Z69" s="38"/>
      <c r="AA69" s="21">
        <f t="shared" si="39"/>
        <v>1.4766923016829026E-5</v>
      </c>
      <c r="AB69" s="21">
        <f t="shared" ref="AB69:AP69" si="46">AB57/$Z57-1</f>
        <v>5.4091717844430676E-2</v>
      </c>
      <c r="AC69" s="21">
        <f t="shared" si="46"/>
        <v>7.4908883268593351E-2</v>
      </c>
      <c r="AD69" s="21">
        <f t="shared" si="46"/>
        <v>9.7979496951763112E-2</v>
      </c>
      <c r="AE69" s="21">
        <f t="shared" si="46"/>
        <v>0.15462108144146325</v>
      </c>
      <c r="AF69" s="21">
        <f t="shared" si="46"/>
        <v>0.19010739660850628</v>
      </c>
      <c r="AG69" s="21">
        <f t="shared" si="46"/>
        <v>0.21658691316555712</v>
      </c>
      <c r="AH69" s="21">
        <f t="shared" si="46"/>
        <v>0.22601178090318874</v>
      </c>
      <c r="AI69" s="21">
        <f t="shared" si="46"/>
        <v>0.22189134471320893</v>
      </c>
      <c r="AJ69" s="21">
        <f t="shared" si="46"/>
        <v>0.23220292204133641</v>
      </c>
      <c r="AK69" s="21">
        <f t="shared" si="46"/>
        <v>0.22783085378062129</v>
      </c>
      <c r="AL69" s="21">
        <f t="shared" si="46"/>
        <v>0.2376653342533388</v>
      </c>
      <c r="AM69" s="21">
        <f t="shared" si="46"/>
        <v>0.21109734432525951</v>
      </c>
      <c r="AN69" s="21">
        <f t="shared" si="46"/>
        <v>0.19925202188578206</v>
      </c>
      <c r="AO69" s="21">
        <f t="shared" si="46"/>
        <v>0.19678879088441481</v>
      </c>
      <c r="AP69" s="21">
        <f t="shared" si="46"/>
        <v>0.17132231966478728</v>
      </c>
      <c r="AQ69" s="21">
        <f t="shared" si="41"/>
        <v>0.15541869674166842</v>
      </c>
      <c r="AR69" s="21">
        <f t="shared" si="41"/>
        <v>0.12798519868551184</v>
      </c>
      <c r="AS69" s="21">
        <f t="shared" si="42"/>
        <v>8.1948085556580619E-2</v>
      </c>
      <c r="AT69" s="21">
        <f t="shared" si="43"/>
        <v>5.6807054842249016E-2</v>
      </c>
      <c r="AU69" s="21">
        <f t="shared" si="43"/>
        <v>6.8484315579234289E-2</v>
      </c>
      <c r="AV69" s="21">
        <f t="shared" si="45"/>
        <v>4.9776077334111379E-2</v>
      </c>
      <c r="AW69" s="21">
        <f t="shared" si="45"/>
        <v>2.9636358993037293E-2</v>
      </c>
      <c r="AX69" s="34"/>
      <c r="AY69" s="34"/>
      <c r="AZ69" s="34"/>
      <c r="BA69" s="34"/>
      <c r="BB69" s="34"/>
      <c r="BC69" s="34"/>
      <c r="BD69" s="34"/>
      <c r="BE69" s="34"/>
      <c r="BF69" s="34"/>
      <c r="BG69" s="34"/>
    </row>
    <row r="70" spans="1:59" s="35" customFormat="1">
      <c r="A70" s="1"/>
      <c r="B70" s="1"/>
      <c r="C70" s="1"/>
      <c r="D70" s="1"/>
      <c r="E70" s="1"/>
      <c r="F70" s="1"/>
      <c r="G70" s="1"/>
      <c r="H70" s="1"/>
      <c r="I70" s="1"/>
      <c r="J70" s="1"/>
      <c r="K70" s="1"/>
      <c r="L70" s="1"/>
      <c r="M70" s="1"/>
      <c r="N70" s="1"/>
      <c r="O70" s="1"/>
      <c r="P70" s="1"/>
      <c r="Q70" s="1"/>
      <c r="R70" s="1"/>
      <c r="S70" s="1"/>
      <c r="T70" s="1"/>
      <c r="U70" s="1"/>
      <c r="V70" s="1"/>
      <c r="W70" s="1"/>
      <c r="X70" s="1"/>
      <c r="Y70" s="19" t="s">
        <v>312</v>
      </c>
      <c r="Z70" s="38"/>
      <c r="AA70" s="21">
        <f t="shared" si="39"/>
        <v>-1.4717679533582384E-4</v>
      </c>
      <c r="AB70" s="21">
        <f t="shared" ref="AB70:AP70" si="47">AB58/$Z58-1</f>
        <v>-3.4837808657044889E-2</v>
      </c>
      <c r="AC70" s="21">
        <f t="shared" si="47"/>
        <v>-1.8334956600477792E-2</v>
      </c>
      <c r="AD70" s="21">
        <f t="shared" si="47"/>
        <v>3.4900904998657944E-2</v>
      </c>
      <c r="AE70" s="21">
        <f t="shared" si="47"/>
        <v>2.1752031594820975E-2</v>
      </c>
      <c r="AF70" s="21">
        <f t="shared" si="47"/>
        <v>0.11550608404479346</v>
      </c>
      <c r="AG70" s="21">
        <f t="shared" si="47"/>
        <v>8.6906522017506926E-2</v>
      </c>
      <c r="AH70" s="21">
        <f t="shared" si="47"/>
        <v>5.9019145237826587E-2</v>
      </c>
      <c r="AI70" s="21">
        <f t="shared" si="47"/>
        <v>0.11789419306149407</v>
      </c>
      <c r="AJ70" s="21">
        <f t="shared" si="47"/>
        <v>0.20207218291127038</v>
      </c>
      <c r="AK70" s="21">
        <f t="shared" si="47"/>
        <v>0.21274295527828824</v>
      </c>
      <c r="AL70" s="21">
        <f t="shared" si="47"/>
        <v>0.29777681577932791</v>
      </c>
      <c r="AM70" s="21">
        <f t="shared" si="47"/>
        <v>0.36061305175836944</v>
      </c>
      <c r="AN70" s="21">
        <f t="shared" si="47"/>
        <v>0.33506273907511841</v>
      </c>
      <c r="AO70" s="21">
        <f t="shared" si="47"/>
        <v>0.33697643969273505</v>
      </c>
      <c r="AP70" s="21">
        <f t="shared" si="47"/>
        <v>0.32144555940425534</v>
      </c>
      <c r="AQ70" s="21">
        <f t="shared" si="41"/>
        <v>0.32334157128276275</v>
      </c>
      <c r="AR70" s="21">
        <f t="shared" si="41"/>
        <v>0.22599578473188164</v>
      </c>
      <c r="AS70" s="21">
        <f t="shared" si="42"/>
        <v>0.17826857168011556</v>
      </c>
      <c r="AT70" s="21">
        <f t="shared" si="43"/>
        <v>0.11159413781525473</v>
      </c>
      <c r="AU70" s="21">
        <f t="shared" si="43"/>
        <v>9.8970310932727124E-2</v>
      </c>
      <c r="AV70" s="21">
        <f t="shared" si="45"/>
        <v>0.12548503943139688</v>
      </c>
      <c r="AW70" s="21">
        <f t="shared" si="45"/>
        <v>9.3577719045707664E-2</v>
      </c>
      <c r="AX70" s="34"/>
      <c r="AY70" s="34"/>
      <c r="AZ70" s="34"/>
      <c r="BA70" s="34"/>
      <c r="BB70" s="34"/>
      <c r="BC70" s="34"/>
      <c r="BD70" s="34"/>
      <c r="BE70" s="34"/>
      <c r="BF70" s="34"/>
      <c r="BG70" s="34"/>
    </row>
    <row r="71" spans="1:59" s="35" customFormat="1">
      <c r="A71" s="1"/>
      <c r="B71" s="1"/>
      <c r="C71" s="1"/>
      <c r="D71" s="1"/>
      <c r="E71" s="1"/>
      <c r="F71" s="1"/>
      <c r="G71" s="1"/>
      <c r="H71" s="1"/>
      <c r="I71" s="1"/>
      <c r="J71" s="1"/>
      <c r="K71" s="1"/>
      <c r="L71" s="1"/>
      <c r="M71" s="1"/>
      <c r="N71" s="1"/>
      <c r="O71" s="1"/>
      <c r="P71" s="1"/>
      <c r="Q71" s="1"/>
      <c r="R71" s="1"/>
      <c r="S71" s="1"/>
      <c r="T71" s="1"/>
      <c r="U71" s="1"/>
      <c r="V71" s="1"/>
      <c r="W71" s="1"/>
      <c r="X71" s="1"/>
      <c r="Y71" s="19" t="s">
        <v>313</v>
      </c>
      <c r="Z71" s="38"/>
      <c r="AA71" s="21">
        <f t="shared" si="39"/>
        <v>0</v>
      </c>
      <c r="AB71" s="21">
        <f t="shared" ref="AB71:AP71" si="48">AB59/$Z59-1</f>
        <v>9.0522321629429303E-3</v>
      </c>
      <c r="AC71" s="21">
        <f t="shared" si="48"/>
        <v>6.8233136751266521E-2</v>
      </c>
      <c r="AD71" s="21">
        <f t="shared" si="48"/>
        <v>0.14590851440568353</v>
      </c>
      <c r="AE71" s="21">
        <f t="shared" si="48"/>
        <v>8.8578361498376168E-2</v>
      </c>
      <c r="AF71" s="21">
        <f t="shared" si="48"/>
        <v>0.1703256399966302</v>
      </c>
      <c r="AG71" s="21">
        <f t="shared" si="48"/>
        <v>0.16638737024309425</v>
      </c>
      <c r="AH71" s="21">
        <f t="shared" si="48"/>
        <v>0.14669518594084163</v>
      </c>
      <c r="AI71" s="21">
        <f t="shared" si="48"/>
        <v>0.13960688393925502</v>
      </c>
      <c r="AJ71" s="21">
        <f t="shared" si="48"/>
        <v>0.17399080354415464</v>
      </c>
      <c r="AK71" s="21">
        <f t="shared" si="48"/>
        <v>0.21687583860499715</v>
      </c>
      <c r="AL71" s="21">
        <f t="shared" si="48"/>
        <v>0.15708656675502097</v>
      </c>
      <c r="AM71" s="21">
        <f t="shared" si="48"/>
        <v>0.20196978391044951</v>
      </c>
      <c r="AN71" s="21">
        <f t="shared" si="48"/>
        <v>0.14849783618179302</v>
      </c>
      <c r="AO71" s="21">
        <f t="shared" si="48"/>
        <v>0.13553290822465547</v>
      </c>
      <c r="AP71" s="21">
        <f t="shared" si="48"/>
        <v>0.19260114165758324</v>
      </c>
      <c r="AQ71" s="21">
        <f t="shared" si="41"/>
        <v>0.11995718493729268</v>
      </c>
      <c r="AR71" s="21">
        <f t="shared" si="41"/>
        <v>0.10450595923117612</v>
      </c>
      <c r="AS71" s="21">
        <f t="shared" si="42"/>
        <v>4.1555219089300044E-2</v>
      </c>
      <c r="AT71" s="21">
        <f t="shared" si="43"/>
        <v>1.9821582327469889E-2</v>
      </c>
      <c r="AU71" s="21">
        <f t="shared" si="43"/>
        <v>7.7738278715232534E-2</v>
      </c>
      <c r="AV71" s="21">
        <f t="shared" si="45"/>
        <v>4.0110410747931979E-2</v>
      </c>
      <c r="AW71" s="21">
        <f t="shared" si="45"/>
        <v>2.9222321787737426E-2</v>
      </c>
      <c r="AX71" s="34"/>
      <c r="AY71" s="34"/>
      <c r="AZ71" s="34"/>
      <c r="BA71" s="34"/>
      <c r="BB71" s="34"/>
      <c r="BC71" s="34"/>
      <c r="BD71" s="34"/>
      <c r="BE71" s="34"/>
      <c r="BF71" s="34"/>
      <c r="BG71" s="34"/>
    </row>
    <row r="72" spans="1:59" s="35" customFormat="1">
      <c r="A72" s="1"/>
      <c r="B72" s="1"/>
      <c r="C72" s="1"/>
      <c r="D72" s="1"/>
      <c r="E72" s="1"/>
      <c r="F72" s="1"/>
      <c r="G72" s="1"/>
      <c r="H72" s="1"/>
      <c r="I72" s="1"/>
      <c r="J72" s="1"/>
      <c r="K72" s="1"/>
      <c r="L72" s="1"/>
      <c r="M72" s="1"/>
      <c r="N72" s="1"/>
      <c r="O72" s="1"/>
      <c r="P72" s="1"/>
      <c r="Q72" s="1"/>
      <c r="R72" s="1"/>
      <c r="S72" s="1"/>
      <c r="T72" s="1"/>
      <c r="U72" s="1"/>
      <c r="V72" s="1"/>
      <c r="W72" s="1"/>
      <c r="X72" s="1"/>
      <c r="Y72" s="19" t="s">
        <v>209</v>
      </c>
      <c r="Z72" s="38"/>
      <c r="AA72" s="21">
        <f t="shared" si="39"/>
        <v>-3.9197086895234268E-2</v>
      </c>
      <c r="AB72" s="21">
        <f t="shared" ref="AB72:AP72" si="49">AB60/$Z60-1</f>
        <v>-2.1444147399004243E-2</v>
      </c>
      <c r="AC72" s="21">
        <f t="shared" si="49"/>
        <v>-2.126489443279167E-2</v>
      </c>
      <c r="AD72" s="21">
        <f t="shared" si="49"/>
        <v>-3.8184060224755068E-2</v>
      </c>
      <c r="AE72" s="21">
        <f t="shared" si="49"/>
        <v>-1.8247174502872721E-2</v>
      </c>
      <c r="AF72" s="21">
        <f t="shared" si="49"/>
        <v>-1.5813599098168707E-2</v>
      </c>
      <c r="AG72" s="21">
        <f t="shared" si="49"/>
        <v>-1.0371047845975534E-2</v>
      </c>
      <c r="AH72" s="21">
        <f t="shared" si="49"/>
        <v>-5.3543385704273083E-2</v>
      </c>
      <c r="AI72" s="21">
        <f t="shared" si="49"/>
        <v>-0.14444093256678325</v>
      </c>
      <c r="AJ72" s="21">
        <f t="shared" si="49"/>
        <v>-0.144392752139613</v>
      </c>
      <c r="AK72" s="21">
        <f t="shared" si="49"/>
        <v>-0.13529479903747843</v>
      </c>
      <c r="AL72" s="21">
        <f t="shared" si="49"/>
        <v>-0.15503140159756945</v>
      </c>
      <c r="AM72" s="21">
        <f t="shared" si="49"/>
        <v>-0.20021916355983893</v>
      </c>
      <c r="AN72" s="21">
        <f t="shared" si="49"/>
        <v>-0.21354971411098445</v>
      </c>
      <c r="AO72" s="21">
        <f t="shared" si="49"/>
        <v>-0.21632175881936355</v>
      </c>
      <c r="AP72" s="21">
        <f t="shared" si="49"/>
        <v>-0.19923065716502508</v>
      </c>
      <c r="AQ72" s="21">
        <f t="shared" si="41"/>
        <v>-0.19806695454689893</v>
      </c>
      <c r="AR72" s="21">
        <f t="shared" si="41"/>
        <v>-0.21030107853950253</v>
      </c>
      <c r="AS72" s="21">
        <f t="shared" si="42"/>
        <v>-0.26806278049191778</v>
      </c>
      <c r="AT72" s="21">
        <f t="shared" si="43"/>
        <v>-0.35509646065663236</v>
      </c>
      <c r="AU72" s="21">
        <f t="shared" si="43"/>
        <v>-0.34090074843048634</v>
      </c>
      <c r="AV72" s="21">
        <f t="shared" si="45"/>
        <v>-0.33916219188645069</v>
      </c>
      <c r="AW72" s="21">
        <f t="shared" si="45"/>
        <v>-0.33413136437208868</v>
      </c>
      <c r="AX72" s="34"/>
      <c r="AY72" s="34"/>
      <c r="AZ72" s="34"/>
      <c r="BA72" s="34"/>
      <c r="BB72" s="34"/>
      <c r="BC72" s="34"/>
      <c r="BD72" s="34"/>
      <c r="BE72" s="34"/>
      <c r="BF72" s="34"/>
      <c r="BG72" s="34"/>
    </row>
    <row r="73" spans="1:59" s="35" customFormat="1">
      <c r="A73" s="1"/>
      <c r="B73" s="1"/>
      <c r="C73" s="1"/>
      <c r="D73" s="1"/>
      <c r="E73" s="1"/>
      <c r="F73" s="1"/>
      <c r="G73" s="1"/>
      <c r="H73" s="1"/>
      <c r="I73" s="1"/>
      <c r="J73" s="1"/>
      <c r="K73" s="1"/>
      <c r="L73" s="1"/>
      <c r="M73" s="1"/>
      <c r="N73" s="1"/>
      <c r="O73" s="1"/>
      <c r="P73" s="1"/>
      <c r="Q73" s="1"/>
      <c r="R73" s="1"/>
      <c r="S73" s="1"/>
      <c r="T73" s="1"/>
      <c r="U73" s="1"/>
      <c r="V73" s="1"/>
      <c r="W73" s="1"/>
      <c r="X73" s="1"/>
      <c r="Y73" s="19" t="s">
        <v>238</v>
      </c>
      <c r="Z73" s="38"/>
      <c r="AA73" s="21">
        <f t="shared" si="39"/>
        <v>-2.7179801038639928E-2</v>
      </c>
      <c r="AB73" s="21">
        <f t="shared" ref="AB73:AP73" si="50">AB61/$Z61-1</f>
        <v>-1.2816217469737823E-2</v>
      </c>
      <c r="AC73" s="21">
        <f t="shared" si="50"/>
        <v>4.8934179474158013E-2</v>
      </c>
      <c r="AD73" s="21">
        <f t="shared" si="50"/>
        <v>2.7607775160105152E-2</v>
      </c>
      <c r="AE73" s="21">
        <f t="shared" si="50"/>
        <v>0.16650788399606653</v>
      </c>
      <c r="AF73" s="21">
        <f t="shared" si="50"/>
        <v>0.19112800778527128</v>
      </c>
      <c r="AG73" s="21">
        <f t="shared" si="50"/>
        <v>0.22196472990015259</v>
      </c>
      <c r="AH73" s="21">
        <f t="shared" si="50"/>
        <v>0.28097318103280289</v>
      </c>
      <c r="AI73" s="21">
        <f t="shared" si="50"/>
        <v>0.29724597422097099</v>
      </c>
      <c r="AJ73" s="21">
        <f t="shared" si="50"/>
        <v>0.30032857557624348</v>
      </c>
      <c r="AK73" s="21">
        <f t="shared" si="50"/>
        <v>0.34967224882803283</v>
      </c>
      <c r="AL73" s="21">
        <f t="shared" si="50"/>
        <v>0.33989735952781142</v>
      </c>
      <c r="AM73" s="21">
        <f t="shared" si="50"/>
        <v>0.35041782487590356</v>
      </c>
      <c r="AN73" s="21">
        <f t="shared" si="50"/>
        <v>0.38266796827570726</v>
      </c>
      <c r="AO73" s="21">
        <f t="shared" si="50"/>
        <v>0.34766393288919484</v>
      </c>
      <c r="AP73" s="21">
        <f t="shared" si="50"/>
        <v>0.30470337081584886</v>
      </c>
      <c r="AQ73" s="21">
        <f t="shared" si="41"/>
        <v>0.22695414636692091</v>
      </c>
      <c r="AR73" s="21">
        <f t="shared" si="41"/>
        <v>0.25152779336963005</v>
      </c>
      <c r="AS73" s="21">
        <f t="shared" si="42"/>
        <v>0.31017973688072886</v>
      </c>
      <c r="AT73" s="21">
        <f t="shared" si="43"/>
        <v>0.14532852460197088</v>
      </c>
      <c r="AU73" s="21">
        <f t="shared" si="43"/>
        <v>0.16703818089938927</v>
      </c>
      <c r="AV73" s="21">
        <f t="shared" si="45"/>
        <v>0.15826612319832223</v>
      </c>
      <c r="AW73" s="21">
        <f t="shared" si="45"/>
        <v>0.16867134202841294</v>
      </c>
      <c r="AX73" s="34"/>
      <c r="AY73" s="34"/>
      <c r="AZ73" s="34"/>
      <c r="BA73" s="34"/>
      <c r="BB73" s="34"/>
      <c r="BC73" s="34"/>
      <c r="BD73" s="34"/>
      <c r="BE73" s="34"/>
      <c r="BF73" s="34"/>
      <c r="BG73" s="34"/>
    </row>
    <row r="74" spans="1:59" s="35" customFormat="1" ht="14.4" thickBot="1">
      <c r="A74" s="1"/>
      <c r="B74" s="1"/>
      <c r="C74" s="1"/>
      <c r="D74" s="1"/>
      <c r="E74" s="1"/>
      <c r="F74" s="1"/>
      <c r="G74" s="1"/>
      <c r="H74" s="1"/>
      <c r="I74" s="1"/>
      <c r="J74" s="1"/>
      <c r="K74" s="1"/>
      <c r="L74" s="1"/>
      <c r="M74" s="1"/>
      <c r="N74" s="1"/>
      <c r="O74" s="1"/>
      <c r="P74" s="1"/>
      <c r="Q74" s="1"/>
      <c r="R74" s="1"/>
      <c r="S74" s="1"/>
      <c r="T74" s="1"/>
      <c r="U74" s="1"/>
      <c r="V74" s="1"/>
      <c r="W74" s="1"/>
      <c r="X74" s="1"/>
      <c r="Y74" s="638" t="s">
        <v>314</v>
      </c>
      <c r="Z74" s="39"/>
      <c r="AA74" s="22">
        <f t="shared" si="39"/>
        <v>0</v>
      </c>
      <c r="AB74" s="22">
        <f t="shared" ref="AB74:AP74" si="51">AB62/$Z62-1</f>
        <v>0.46546160720009411</v>
      </c>
      <c r="AC74" s="22">
        <f t="shared" si="51"/>
        <v>0.55501677185431442</v>
      </c>
      <c r="AD74" s="22">
        <f t="shared" si="51"/>
        <v>0.4530239248091652</v>
      </c>
      <c r="AE74" s="22">
        <f t="shared" si="51"/>
        <v>0.39663430035667568</v>
      </c>
      <c r="AF74" s="22">
        <f t="shared" si="51"/>
        <v>0.39044476737753886</v>
      </c>
      <c r="AG74" s="22">
        <f t="shared" si="51"/>
        <v>0.34799975094681179</v>
      </c>
      <c r="AH74" s="22">
        <f t="shared" si="51"/>
        <v>0.30992798957323209</v>
      </c>
      <c r="AI74" s="22">
        <f t="shared" si="51"/>
        <v>0.16672550982568302</v>
      </c>
      <c r="AJ74" s="22">
        <f t="shared" si="51"/>
        <v>3.9181705987521465E-2</v>
      </c>
      <c r="AK74" s="22">
        <f t="shared" si="51"/>
        <v>-1.6264114982435296E-2</v>
      </c>
      <c r="AL74" s="22">
        <f t="shared" si="51"/>
        <v>-0.11434533893878318</v>
      </c>
      <c r="AM74" s="22">
        <f t="shared" si="51"/>
        <v>-0.15527959200509267</v>
      </c>
      <c r="AN74" s="22">
        <f t="shared" si="51"/>
        <v>-5.8492132718961698E-2</v>
      </c>
      <c r="AO74" s="22">
        <f t="shared" si="51"/>
        <v>-4.447502156425176E-2</v>
      </c>
      <c r="AP74" s="22">
        <f t="shared" si="51"/>
        <v>2.6648954433002192E-2</v>
      </c>
      <c r="AQ74" s="22">
        <f t="shared" si="41"/>
        <v>-2.0043105526951654E-2</v>
      </c>
      <c r="AR74" s="22">
        <f t="shared" si="41"/>
        <v>2.4628986394032326E-2</v>
      </c>
      <c r="AS74" s="22">
        <f t="shared" si="42"/>
        <v>3.3442180257468257E-2</v>
      </c>
      <c r="AT74" s="22">
        <f t="shared" si="43"/>
        <v>-4.0286973033183071E-2</v>
      </c>
      <c r="AU74" s="22">
        <f t="shared" si="43"/>
        <v>-9.5162295520604623E-2</v>
      </c>
      <c r="AV74" s="22">
        <f t="shared" si="45"/>
        <v>-0.11193073647625162</v>
      </c>
      <c r="AW74" s="22">
        <f t="shared" si="45"/>
        <v>-0.13428801810497437</v>
      </c>
      <c r="AX74" s="36"/>
      <c r="AY74" s="36"/>
      <c r="AZ74" s="36"/>
      <c r="BA74" s="36"/>
      <c r="BB74" s="36"/>
      <c r="BC74" s="36"/>
      <c r="BD74" s="36"/>
      <c r="BE74" s="36"/>
      <c r="BF74" s="36"/>
      <c r="BG74" s="36"/>
    </row>
    <row r="75" spans="1:59" s="35" customFormat="1" ht="14.4" thickTop="1">
      <c r="A75" s="1"/>
      <c r="B75" s="1"/>
      <c r="C75" s="1"/>
      <c r="D75" s="1"/>
      <c r="E75" s="1"/>
      <c r="F75" s="1"/>
      <c r="G75" s="1"/>
      <c r="H75" s="1"/>
      <c r="I75" s="1"/>
      <c r="J75" s="1"/>
      <c r="K75" s="1"/>
      <c r="L75" s="1"/>
      <c r="M75" s="1"/>
      <c r="N75" s="1"/>
      <c r="O75" s="1"/>
      <c r="P75" s="1"/>
      <c r="Q75" s="1"/>
      <c r="R75" s="1"/>
      <c r="S75" s="1"/>
      <c r="T75" s="1"/>
      <c r="U75" s="1"/>
      <c r="V75" s="1"/>
      <c r="W75" s="1"/>
      <c r="X75" s="1"/>
      <c r="Y75" s="639" t="s">
        <v>139</v>
      </c>
      <c r="Z75" s="40"/>
      <c r="AA75" s="23">
        <f t="shared" si="39"/>
        <v>-2.6148908348907485E-3</v>
      </c>
      <c r="AB75" s="23">
        <f t="shared" ref="AB75:AP75" si="52">AB63/$Z63-1</f>
        <v>5.1934293094662021E-3</v>
      </c>
      <c r="AC75" s="23">
        <f t="shared" si="52"/>
        <v>1.2599014120588725E-2</v>
      </c>
      <c r="AD75" s="23">
        <f t="shared" si="52"/>
        <v>5.8976185347936472E-3</v>
      </c>
      <c r="AE75" s="23">
        <f t="shared" si="52"/>
        <v>5.8149828519735491E-2</v>
      </c>
      <c r="AF75" s="23">
        <f t="shared" si="52"/>
        <v>6.9535674397904534E-2</v>
      </c>
      <c r="AG75" s="23">
        <f t="shared" si="52"/>
        <v>8.0805823459072279E-2</v>
      </c>
      <c r="AH75" s="23">
        <f t="shared" si="52"/>
        <v>7.6344522313386065E-2</v>
      </c>
      <c r="AI75" s="23">
        <f t="shared" si="52"/>
        <v>4.5222712726914249E-2</v>
      </c>
      <c r="AJ75" s="23">
        <f t="shared" si="52"/>
        <v>7.5749953114274682E-2</v>
      </c>
      <c r="AK75" s="23">
        <f t="shared" si="52"/>
        <v>9.3810368833947555E-2</v>
      </c>
      <c r="AL75" s="23">
        <f t="shared" si="52"/>
        <v>8.0577424517811691E-2</v>
      </c>
      <c r="AM75" s="23">
        <f t="shared" si="52"/>
        <v>0.11298291805045024</v>
      </c>
      <c r="AN75" s="23">
        <f t="shared" si="52"/>
        <v>0.11744779957273854</v>
      </c>
      <c r="AO75" s="23">
        <f t="shared" si="52"/>
        <v>0.11690471555614979</v>
      </c>
      <c r="AP75" s="23">
        <f t="shared" si="52"/>
        <v>0.12061478652474888</v>
      </c>
      <c r="AQ75" s="23">
        <f t="shared" si="41"/>
        <v>0.1038704290079524</v>
      </c>
      <c r="AR75" s="23">
        <f t="shared" si="41"/>
        <v>0.13287406594124418</v>
      </c>
      <c r="AS75" s="23">
        <f t="shared" si="42"/>
        <v>6.0921580396949393E-2</v>
      </c>
      <c r="AT75" s="23">
        <f t="shared" si="43"/>
        <v>-2.3306640997012851E-3</v>
      </c>
      <c r="AU75" s="23">
        <f t="shared" si="43"/>
        <v>4.1024852616838414E-2</v>
      </c>
      <c r="AV75" s="23">
        <f t="shared" si="45"/>
        <v>8.4345694285589135E-2</v>
      </c>
      <c r="AW75" s="23">
        <f t="shared" si="45"/>
        <v>0.11491809876369063</v>
      </c>
      <c r="AX75" s="37"/>
      <c r="AY75" s="37"/>
      <c r="AZ75" s="37"/>
      <c r="BA75" s="37"/>
      <c r="BB75" s="37"/>
      <c r="BC75" s="37"/>
      <c r="BD75" s="37"/>
      <c r="BE75" s="37"/>
      <c r="BF75" s="37"/>
      <c r="BG75" s="37"/>
    </row>
    <row r="77" spans="1:59">
      <c r="Y77" s="1" t="s">
        <v>223</v>
      </c>
    </row>
    <row r="78" spans="1:59" ht="39.6">
      <c r="Y78" s="790" t="s">
        <v>105</v>
      </c>
      <c r="Z78" s="604" t="s">
        <v>218</v>
      </c>
      <c r="AA78" s="14">
        <v>1990</v>
      </c>
      <c r="AB78" s="14">
        <f t="shared" ref="AB78:BE78" si="53">AA78+1</f>
        <v>1991</v>
      </c>
      <c r="AC78" s="14">
        <f t="shared" si="53"/>
        <v>1992</v>
      </c>
      <c r="AD78" s="14">
        <f t="shared" si="53"/>
        <v>1993</v>
      </c>
      <c r="AE78" s="14">
        <f t="shared" si="53"/>
        <v>1994</v>
      </c>
      <c r="AF78" s="14">
        <f t="shared" si="53"/>
        <v>1995</v>
      </c>
      <c r="AG78" s="14">
        <f t="shared" si="53"/>
        <v>1996</v>
      </c>
      <c r="AH78" s="14">
        <f t="shared" si="53"/>
        <v>1997</v>
      </c>
      <c r="AI78" s="14">
        <f t="shared" si="53"/>
        <v>1998</v>
      </c>
      <c r="AJ78" s="14">
        <f t="shared" si="53"/>
        <v>1999</v>
      </c>
      <c r="AK78" s="14">
        <f t="shared" si="53"/>
        <v>2000</v>
      </c>
      <c r="AL78" s="14">
        <f t="shared" si="53"/>
        <v>2001</v>
      </c>
      <c r="AM78" s="14">
        <f t="shared" si="53"/>
        <v>2002</v>
      </c>
      <c r="AN78" s="14">
        <f t="shared" si="53"/>
        <v>2003</v>
      </c>
      <c r="AO78" s="14">
        <f t="shared" si="53"/>
        <v>2004</v>
      </c>
      <c r="AP78" s="14">
        <f t="shared" si="53"/>
        <v>2005</v>
      </c>
      <c r="AQ78" s="14">
        <f t="shared" si="53"/>
        <v>2006</v>
      </c>
      <c r="AR78" s="14">
        <f t="shared" si="53"/>
        <v>2007</v>
      </c>
      <c r="AS78" s="14">
        <f t="shared" si="53"/>
        <v>2008</v>
      </c>
      <c r="AT78" s="14">
        <f t="shared" si="53"/>
        <v>2009</v>
      </c>
      <c r="AU78" s="14">
        <f t="shared" si="53"/>
        <v>2010</v>
      </c>
      <c r="AV78" s="14">
        <f t="shared" si="53"/>
        <v>2011</v>
      </c>
      <c r="AW78" s="14">
        <f t="shared" si="53"/>
        <v>2012</v>
      </c>
      <c r="AX78" s="14">
        <f t="shared" si="53"/>
        <v>2013</v>
      </c>
      <c r="AY78" s="14">
        <f t="shared" si="53"/>
        <v>2014</v>
      </c>
      <c r="AZ78" s="14">
        <f t="shared" si="53"/>
        <v>2015</v>
      </c>
      <c r="BA78" s="14">
        <f t="shared" si="53"/>
        <v>2016</v>
      </c>
      <c r="BB78" s="14">
        <f t="shared" si="53"/>
        <v>2017</v>
      </c>
      <c r="BC78" s="14">
        <f t="shared" si="53"/>
        <v>2018</v>
      </c>
      <c r="BD78" s="14">
        <f t="shared" si="53"/>
        <v>2019</v>
      </c>
      <c r="BE78" s="14">
        <f t="shared" si="53"/>
        <v>2020</v>
      </c>
      <c r="BF78" s="14" t="s">
        <v>205</v>
      </c>
      <c r="BG78" s="14" t="s">
        <v>23</v>
      </c>
    </row>
    <row r="79" spans="1:59" s="35" customFormat="1">
      <c r="A79" s="1"/>
      <c r="B79" s="1"/>
      <c r="C79" s="1"/>
      <c r="D79" s="1"/>
      <c r="E79" s="1"/>
      <c r="F79" s="1"/>
      <c r="G79" s="1"/>
      <c r="H79" s="1"/>
      <c r="I79" s="1"/>
      <c r="J79" s="1"/>
      <c r="K79" s="1"/>
      <c r="L79" s="1"/>
      <c r="M79" s="1"/>
      <c r="N79" s="1"/>
      <c r="O79" s="1"/>
      <c r="P79" s="1"/>
      <c r="Q79" s="1"/>
      <c r="R79" s="1"/>
      <c r="S79" s="1"/>
      <c r="T79" s="1"/>
      <c r="U79" s="1"/>
      <c r="V79" s="1"/>
      <c r="W79" s="1"/>
      <c r="X79" s="1"/>
      <c r="Y79" s="19" t="s">
        <v>284</v>
      </c>
      <c r="Z79" s="38"/>
      <c r="AA79" s="38"/>
      <c r="AB79" s="21">
        <f t="shared" ref="AB79:AB87" si="54">AB55/AA55-1</f>
        <v>8.0041373174364328E-3</v>
      </c>
      <c r="AC79" s="21">
        <f t="shared" ref="AC79:AC87" si="55">AC55/AB55-1</f>
        <v>2.096798105204023E-2</v>
      </c>
      <c r="AD79" s="21">
        <f t="shared" ref="AD79:AD87" si="56">AD55/AC55-1</f>
        <v>-5.5228251635515702E-2</v>
      </c>
      <c r="AE79" s="21">
        <f t="shared" ref="AE79:AE87" si="57">AE55/AD55-1</f>
        <v>0.13166158464120281</v>
      </c>
      <c r="AF79" s="21">
        <f t="shared" ref="AF79:AF87" si="58">AF55/AE55-1</f>
        <v>-3.3662417738115846E-2</v>
      </c>
      <c r="AG79" s="21">
        <f t="shared" ref="AG79:AG87" si="59">AG55/AF55-1</f>
        <v>-3.4522907856482377E-4</v>
      </c>
      <c r="AH79" s="21">
        <f t="shared" ref="AH79:AH87" si="60">AH55/AG55-1</f>
        <v>-1.0357117867487942E-2</v>
      </c>
      <c r="AI79" s="21">
        <f t="shared" ref="AI79:AI87" si="61">AI55/AH55-1</f>
        <v>-3.0493082324676291E-2</v>
      </c>
      <c r="AJ79" s="21">
        <f t="shared" ref="AJ79:AJ87" si="62">AJ55/AI55-1</f>
        <v>5.3310215235243152E-2</v>
      </c>
      <c r="AK79" s="21">
        <f t="shared" ref="AK79:AK87" si="63">AK55/AJ55-1</f>
        <v>2.094056900267538E-2</v>
      </c>
      <c r="AL79" s="21">
        <f t="shared" ref="AL79:AL87" si="64">AL55/AK55-1</f>
        <v>-2.3740920298737533E-2</v>
      </c>
      <c r="AM79" s="21">
        <f t="shared" ref="AM79:AM87" si="65">AM55/AL55-1</f>
        <v>9.164926729749201E-2</v>
      </c>
      <c r="AN79" s="21">
        <f t="shared" ref="AN79:AN87" si="66">AN55/AM55-1</f>
        <v>3.7205034728827302E-2</v>
      </c>
      <c r="AO79" s="21">
        <f t="shared" ref="AO79:AO87" si="67">AO55/AN55-1</f>
        <v>-9.0179418092107833E-3</v>
      </c>
      <c r="AP79" s="21">
        <f t="shared" ref="AP79:AW87" si="68">AP55/AO55-1</f>
        <v>4.215905805708875E-2</v>
      </c>
      <c r="AQ79" s="21">
        <f t="shared" si="68"/>
        <v>-2.6558399772135033E-2</v>
      </c>
      <c r="AR79" s="21">
        <f t="shared" si="68"/>
        <v>0.13681788118582228</v>
      </c>
      <c r="AS79" s="21">
        <f t="shared" si="68"/>
        <v>-6.1072825221168858E-2</v>
      </c>
      <c r="AT79" s="21">
        <f t="shared" si="68"/>
        <v>-8.3383154924261071E-2</v>
      </c>
      <c r="AU79" s="21">
        <f>AU55/AT55-1</f>
        <v>5.3576377566912692E-2</v>
      </c>
      <c r="AV79" s="21">
        <f>AV55/AU55-1</f>
        <v>0.15350175860305915</v>
      </c>
      <c r="AW79" s="21">
        <f>AW55/AV55-1</f>
        <v>9.3601363646273139E-2</v>
      </c>
      <c r="AX79" s="34"/>
      <c r="AY79" s="34"/>
      <c r="AZ79" s="34"/>
      <c r="BA79" s="34"/>
      <c r="BB79" s="34"/>
      <c r="BC79" s="34"/>
      <c r="BD79" s="34"/>
      <c r="BE79" s="34"/>
      <c r="BF79" s="34"/>
      <c r="BG79" s="34"/>
    </row>
    <row r="80" spans="1:59" s="35" customFormat="1">
      <c r="A80" s="1"/>
      <c r="B80" s="1"/>
      <c r="C80" s="1"/>
      <c r="D80" s="1"/>
      <c r="E80" s="1"/>
      <c r="F80" s="1"/>
      <c r="G80" s="1"/>
      <c r="H80" s="1"/>
      <c r="I80" s="1"/>
      <c r="J80" s="1"/>
      <c r="K80" s="1"/>
      <c r="L80" s="1"/>
      <c r="M80" s="1"/>
      <c r="N80" s="1"/>
      <c r="O80" s="1"/>
      <c r="P80" s="1"/>
      <c r="Q80" s="1"/>
      <c r="R80" s="1"/>
      <c r="S80" s="1"/>
      <c r="T80" s="1"/>
      <c r="U80" s="1"/>
      <c r="V80" s="1"/>
      <c r="W80" s="1"/>
      <c r="X80" s="1"/>
      <c r="Y80" s="19" t="s">
        <v>287</v>
      </c>
      <c r="Z80" s="38"/>
      <c r="AA80" s="38"/>
      <c r="AB80" s="21">
        <f t="shared" si="54"/>
        <v>-1.0472475205102527E-2</v>
      </c>
      <c r="AC80" s="21">
        <f t="shared" si="55"/>
        <v>-2.2763114353228198E-2</v>
      </c>
      <c r="AD80" s="21">
        <f t="shared" si="56"/>
        <v>-4.734523723056161E-3</v>
      </c>
      <c r="AE80" s="21">
        <f t="shared" si="57"/>
        <v>1.8927740966008022E-2</v>
      </c>
      <c r="AF80" s="21">
        <f t="shared" si="58"/>
        <v>1.0786937637874194E-2</v>
      </c>
      <c r="AG80" s="21">
        <f t="shared" si="59"/>
        <v>2.3275100435716345E-2</v>
      </c>
      <c r="AH80" s="21">
        <f t="shared" si="60"/>
        <v>3.0443102338206796E-3</v>
      </c>
      <c r="AI80" s="21">
        <f t="shared" si="61"/>
        <v>-5.9885363636438704E-2</v>
      </c>
      <c r="AJ80" s="21">
        <f t="shared" si="62"/>
        <v>1.7210246276581742E-2</v>
      </c>
      <c r="AK80" s="21">
        <f t="shared" si="63"/>
        <v>2.4851312117769586E-2</v>
      </c>
      <c r="AL80" s="21">
        <f t="shared" si="64"/>
        <v>-2.8817119973854721E-2</v>
      </c>
      <c r="AM80" s="21">
        <f t="shared" si="65"/>
        <v>1.6639882346618284E-2</v>
      </c>
      <c r="AN80" s="21">
        <f t="shared" si="66"/>
        <v>-2.4681932227613723E-3</v>
      </c>
      <c r="AO80" s="21">
        <f t="shared" si="67"/>
        <v>1.282764395104441E-2</v>
      </c>
      <c r="AP80" s="21">
        <f t="shared" si="68"/>
        <v>-2.1913865668603649E-2</v>
      </c>
      <c r="AQ80" s="21">
        <f t="shared" si="68"/>
        <v>1.0977609987641301E-3</v>
      </c>
      <c r="AR80" s="21">
        <f t="shared" si="68"/>
        <v>-1.2618478942782674E-2</v>
      </c>
      <c r="AS80" s="21">
        <f t="shared" si="68"/>
        <v>-9.5692862905714549E-2</v>
      </c>
      <c r="AT80" s="21">
        <f t="shared" si="68"/>
        <v>-4.9000896082863066E-2</v>
      </c>
      <c r="AU80" s="21">
        <f t="shared" si="68"/>
        <v>7.2037587944934645E-2</v>
      </c>
      <c r="AV80" s="21">
        <f t="shared" si="68"/>
        <v>-2.2429638207610902E-2</v>
      </c>
      <c r="AW80" s="21">
        <f t="shared" si="68"/>
        <v>-3.3588596840496976E-3</v>
      </c>
      <c r="AX80" s="34"/>
      <c r="AY80" s="34"/>
      <c r="AZ80" s="34"/>
      <c r="BA80" s="34"/>
      <c r="BB80" s="34"/>
      <c r="BC80" s="34"/>
      <c r="BD80" s="34"/>
      <c r="BE80" s="34"/>
      <c r="BF80" s="34"/>
      <c r="BG80" s="34"/>
    </row>
    <row r="81" spans="1:59" s="35" customFormat="1">
      <c r="A81" s="1"/>
      <c r="B81" s="1"/>
      <c r="C81" s="1"/>
      <c r="D81" s="1"/>
      <c r="E81" s="1"/>
      <c r="F81" s="1"/>
      <c r="G81" s="1"/>
      <c r="H81" s="1"/>
      <c r="I81" s="1"/>
      <c r="J81" s="1"/>
      <c r="K81" s="1"/>
      <c r="L81" s="1"/>
      <c r="M81" s="1"/>
      <c r="N81" s="1"/>
      <c r="O81" s="1"/>
      <c r="P81" s="1"/>
      <c r="Q81" s="1"/>
      <c r="R81" s="1"/>
      <c r="S81" s="1"/>
      <c r="T81" s="1"/>
      <c r="U81" s="1"/>
      <c r="V81" s="1"/>
      <c r="W81" s="1"/>
      <c r="X81" s="1"/>
      <c r="Y81" s="19" t="s">
        <v>304</v>
      </c>
      <c r="Z81" s="38"/>
      <c r="AA81" s="38"/>
      <c r="AB81" s="21">
        <f t="shared" si="54"/>
        <v>5.4076152383034648E-2</v>
      </c>
      <c r="AC81" s="21">
        <f t="shared" si="55"/>
        <v>1.9748912804981256E-2</v>
      </c>
      <c r="AD81" s="21">
        <f t="shared" si="56"/>
        <v>2.1462855170585771E-2</v>
      </c>
      <c r="AE81" s="21">
        <f t="shared" si="57"/>
        <v>5.1587105812949785E-2</v>
      </c>
      <c r="AF81" s="21">
        <f t="shared" si="58"/>
        <v>3.0734165292340743E-2</v>
      </c>
      <c r="AG81" s="21">
        <f t="shared" si="59"/>
        <v>2.2249686568212468E-2</v>
      </c>
      <c r="AH81" s="21">
        <f t="shared" si="60"/>
        <v>7.7469744542197905E-3</v>
      </c>
      <c r="AI81" s="21">
        <f t="shared" si="61"/>
        <v>-3.3608455107538848E-3</v>
      </c>
      <c r="AJ81" s="21">
        <f t="shared" si="62"/>
        <v>8.4390296835661349E-3</v>
      </c>
      <c r="AK81" s="21">
        <f t="shared" si="63"/>
        <v>-3.5481722876229416E-3</v>
      </c>
      <c r="AL81" s="21">
        <f t="shared" si="64"/>
        <v>8.0096378442000571E-3</v>
      </c>
      <c r="AM81" s="21">
        <f t="shared" si="65"/>
        <v>-2.1466214810086148E-2</v>
      </c>
      <c r="AN81" s="21">
        <f t="shared" si="66"/>
        <v>-9.7806526411606809E-3</v>
      </c>
      <c r="AO81" s="21">
        <f t="shared" si="67"/>
        <v>-2.0539727733741575E-3</v>
      </c>
      <c r="AP81" s="21">
        <f t="shared" si="68"/>
        <v>-2.1279002121007529E-2</v>
      </c>
      <c r="AQ81" s="21">
        <f t="shared" si="68"/>
        <v>-1.3577494986751648E-2</v>
      </c>
      <c r="AR81" s="21">
        <f t="shared" si="68"/>
        <v>-2.3743339218519011E-2</v>
      </c>
      <c r="AS81" s="21">
        <f t="shared" si="68"/>
        <v>-4.0813579098892494E-2</v>
      </c>
      <c r="AT81" s="21">
        <f t="shared" si="68"/>
        <v>-2.323681796747068E-2</v>
      </c>
      <c r="AU81" s="21">
        <f t="shared" si="68"/>
        <v>1.1049567358091261E-2</v>
      </c>
      <c r="AV81" s="21">
        <f t="shared" si="68"/>
        <v>-1.75091369824939E-2</v>
      </c>
      <c r="AW81" s="21">
        <f t="shared" si="68"/>
        <v>-1.9184775473468973E-2</v>
      </c>
      <c r="AX81" s="34"/>
      <c r="AY81" s="34"/>
      <c r="AZ81" s="34"/>
      <c r="BA81" s="34"/>
      <c r="BB81" s="34"/>
      <c r="BC81" s="34"/>
      <c r="BD81" s="34"/>
      <c r="BE81" s="34"/>
      <c r="BF81" s="34"/>
      <c r="BG81" s="34"/>
    </row>
    <row r="82" spans="1:59" s="35" customFormat="1">
      <c r="A82" s="1"/>
      <c r="B82" s="1"/>
      <c r="C82" s="1"/>
      <c r="D82" s="1"/>
      <c r="E82" s="1"/>
      <c r="F82" s="1"/>
      <c r="G82" s="1"/>
      <c r="H82" s="1"/>
      <c r="I82" s="1"/>
      <c r="J82" s="1"/>
      <c r="K82" s="1"/>
      <c r="L82" s="1"/>
      <c r="M82" s="1"/>
      <c r="N82" s="1"/>
      <c r="O82" s="1"/>
      <c r="P82" s="1"/>
      <c r="Q82" s="1"/>
      <c r="R82" s="1"/>
      <c r="S82" s="1"/>
      <c r="T82" s="1"/>
      <c r="U82" s="1"/>
      <c r="V82" s="1"/>
      <c r="W82" s="1"/>
      <c r="X82" s="1"/>
      <c r="Y82" s="19" t="s">
        <v>312</v>
      </c>
      <c r="Z82" s="38"/>
      <c r="AA82" s="38"/>
      <c r="AB82" s="21">
        <f t="shared" si="54"/>
        <v>-3.4695738269279297E-2</v>
      </c>
      <c r="AC82" s="21">
        <f t="shared" si="55"/>
        <v>1.7098527278202491E-2</v>
      </c>
      <c r="AD82" s="21">
        <f t="shared" si="56"/>
        <v>5.4230169401549677E-2</v>
      </c>
      <c r="AE82" s="21">
        <f t="shared" si="57"/>
        <v>-1.2705441980315979E-2</v>
      </c>
      <c r="AF82" s="21">
        <f t="shared" si="58"/>
        <v>9.1758126777232718E-2</v>
      </c>
      <c r="AG82" s="21">
        <f t="shared" si="59"/>
        <v>-2.5638194570472672E-2</v>
      </c>
      <c r="AH82" s="21">
        <f t="shared" si="60"/>
        <v>-2.5657566878811378E-2</v>
      </c>
      <c r="AI82" s="21">
        <f t="shared" si="61"/>
        <v>5.5593940948485798E-2</v>
      </c>
      <c r="AJ82" s="21">
        <f t="shared" si="62"/>
        <v>7.5300498358654488E-2</v>
      </c>
      <c r="AK82" s="21">
        <f t="shared" si="63"/>
        <v>8.8769813649414164E-3</v>
      </c>
      <c r="AL82" s="21">
        <f t="shared" si="64"/>
        <v>7.0116969248052108E-2</v>
      </c>
      <c r="AM82" s="21">
        <f t="shared" si="65"/>
        <v>4.8418368408984058E-2</v>
      </c>
      <c r="AN82" s="21">
        <f t="shared" si="66"/>
        <v>-1.8778529759237106E-2</v>
      </c>
      <c r="AO82" s="21">
        <f t="shared" si="67"/>
        <v>1.4334162444997745E-3</v>
      </c>
      <c r="AP82" s="21">
        <f t="shared" si="68"/>
        <v>-1.1616420325289312E-2</v>
      </c>
      <c r="AQ82" s="21">
        <f t="shared" si="68"/>
        <v>1.4348013544820404E-3</v>
      </c>
      <c r="AR82" s="21">
        <f t="shared" si="68"/>
        <v>-7.356058984568925E-2</v>
      </c>
      <c r="AS82" s="21">
        <f t="shared" si="68"/>
        <v>-3.892934514632429E-2</v>
      </c>
      <c r="AT82" s="21">
        <f t="shared" si="68"/>
        <v>-5.6586787993325061E-2</v>
      </c>
      <c r="AU82" s="21">
        <f t="shared" si="68"/>
        <v>-1.1356507247635039E-2</v>
      </c>
      <c r="AV82" s="21">
        <f t="shared" si="68"/>
        <v>2.4126883351530903E-2</v>
      </c>
      <c r="AW82" s="21">
        <f t="shared" si="68"/>
        <v>-2.8349839640524288E-2</v>
      </c>
      <c r="AX82" s="34"/>
      <c r="AY82" s="34"/>
      <c r="AZ82" s="34"/>
      <c r="BA82" s="34"/>
      <c r="BB82" s="34"/>
      <c r="BC82" s="34"/>
      <c r="BD82" s="34"/>
      <c r="BE82" s="34"/>
      <c r="BF82" s="34"/>
      <c r="BG82" s="34"/>
    </row>
    <row r="83" spans="1:59" s="35" customFormat="1">
      <c r="A83" s="1"/>
      <c r="B83" s="1"/>
      <c r="C83" s="1"/>
      <c r="D83" s="1"/>
      <c r="E83" s="1"/>
      <c r="F83" s="1"/>
      <c r="G83" s="1"/>
      <c r="H83" s="1"/>
      <c r="I83" s="1"/>
      <c r="J83" s="1"/>
      <c r="K83" s="1"/>
      <c r="L83" s="1"/>
      <c r="M83" s="1"/>
      <c r="N83" s="1"/>
      <c r="O83" s="1"/>
      <c r="P83" s="1"/>
      <c r="Q83" s="1"/>
      <c r="R83" s="1"/>
      <c r="S83" s="1"/>
      <c r="T83" s="1"/>
      <c r="U83" s="1"/>
      <c r="V83" s="1"/>
      <c r="W83" s="1"/>
      <c r="X83" s="1"/>
      <c r="Y83" s="19" t="s">
        <v>313</v>
      </c>
      <c r="Z83" s="38"/>
      <c r="AA83" s="38"/>
      <c r="AB83" s="21">
        <f t="shared" si="54"/>
        <v>9.0522321629429303E-3</v>
      </c>
      <c r="AC83" s="21">
        <f t="shared" si="55"/>
        <v>5.8649991251163547E-2</v>
      </c>
      <c r="AD83" s="21">
        <f t="shared" si="56"/>
        <v>7.2713881438507766E-2</v>
      </c>
      <c r="AE83" s="21">
        <f t="shared" si="57"/>
        <v>-5.0030305374806572E-2</v>
      </c>
      <c r="AF83" s="21">
        <f t="shared" si="58"/>
        <v>7.5095446859455128E-2</v>
      </c>
      <c r="AG83" s="21">
        <f t="shared" si="59"/>
        <v>-3.3651059320098931E-3</v>
      </c>
      <c r="AH83" s="21">
        <f t="shared" si="60"/>
        <v>-1.6883056868275625E-2</v>
      </c>
      <c r="AI83" s="21">
        <f t="shared" si="61"/>
        <v>-6.1815049792598442E-3</v>
      </c>
      <c r="AJ83" s="21">
        <f t="shared" si="62"/>
        <v>3.0171737367929552E-2</v>
      </c>
      <c r="AK83" s="21">
        <f t="shared" si="63"/>
        <v>3.6529276831962498E-2</v>
      </c>
      <c r="AL83" s="21">
        <f t="shared" si="64"/>
        <v>-4.9133420151161511E-2</v>
      </c>
      <c r="AM83" s="21">
        <f t="shared" si="65"/>
        <v>3.8789852414673698E-2</v>
      </c>
      <c r="AN83" s="21">
        <f t="shared" si="66"/>
        <v>-4.4486931738577096E-2</v>
      </c>
      <c r="AO83" s="21">
        <f t="shared" si="67"/>
        <v>-1.1288595893432229E-2</v>
      </c>
      <c r="AP83" s="21">
        <f t="shared" si="68"/>
        <v>5.0256785179525032E-2</v>
      </c>
      <c r="AQ83" s="21">
        <f t="shared" si="68"/>
        <v>-6.0912197869711471E-2</v>
      </c>
      <c r="AR83" s="21">
        <f t="shared" si="68"/>
        <v>-1.3796264637546574E-2</v>
      </c>
      <c r="AS83" s="21">
        <f t="shared" si="68"/>
        <v>-5.6994477590410431E-2</v>
      </c>
      <c r="AT83" s="21">
        <f t="shared" si="68"/>
        <v>-2.0866523793940939E-2</v>
      </c>
      <c r="AU83" s="21">
        <f t="shared" si="68"/>
        <v>5.6791008732707482E-2</v>
      </c>
      <c r="AV83" s="21">
        <f t="shared" si="68"/>
        <v>-3.4913734355020543E-2</v>
      </c>
      <c r="AW83" s="21">
        <f t="shared" si="68"/>
        <v>-1.0468204959476424E-2</v>
      </c>
      <c r="AX83" s="34"/>
      <c r="AY83" s="34"/>
      <c r="AZ83" s="34"/>
      <c r="BA83" s="34"/>
      <c r="BB83" s="34"/>
      <c r="BC83" s="34"/>
      <c r="BD83" s="34"/>
      <c r="BE83" s="34"/>
      <c r="BF83" s="34"/>
      <c r="BG83" s="34"/>
    </row>
    <row r="84" spans="1:59" s="35" customFormat="1">
      <c r="A84" s="1"/>
      <c r="B84" s="1"/>
      <c r="C84" s="1"/>
      <c r="D84" s="1"/>
      <c r="E84" s="1"/>
      <c r="F84" s="1"/>
      <c r="G84" s="1"/>
      <c r="H84" s="1"/>
      <c r="I84" s="1"/>
      <c r="J84" s="1"/>
      <c r="K84" s="1"/>
      <c r="L84" s="1"/>
      <c r="M84" s="1"/>
      <c r="N84" s="1"/>
      <c r="O84" s="1"/>
      <c r="P84" s="1"/>
      <c r="Q84" s="1"/>
      <c r="R84" s="1"/>
      <c r="S84" s="1"/>
      <c r="T84" s="1"/>
      <c r="U84" s="1"/>
      <c r="V84" s="1"/>
      <c r="W84" s="1"/>
      <c r="X84" s="1"/>
      <c r="Y84" s="19" t="s">
        <v>209</v>
      </c>
      <c r="Z84" s="38"/>
      <c r="AA84" s="38"/>
      <c r="AB84" s="21">
        <f t="shared" si="54"/>
        <v>1.8477191580178243E-2</v>
      </c>
      <c r="AC84" s="21">
        <f t="shared" si="55"/>
        <v>1.8318112935111763E-4</v>
      </c>
      <c r="AD84" s="21">
        <f t="shared" si="56"/>
        <v>-1.7286767068764974E-2</v>
      </c>
      <c r="AE84" s="21">
        <f t="shared" si="57"/>
        <v>2.0728379409620912E-2</v>
      </c>
      <c r="AF84" s="21">
        <f t="shared" si="58"/>
        <v>2.4788066216887561E-3</v>
      </c>
      <c r="AG84" s="21">
        <f t="shared" si="59"/>
        <v>5.5300004625200572E-3</v>
      </c>
      <c r="AH84" s="21">
        <f t="shared" si="60"/>
        <v>-4.362477246075791E-2</v>
      </c>
      <c r="AI84" s="21">
        <f t="shared" si="61"/>
        <v>-9.6039845344784713E-2</v>
      </c>
      <c r="AJ84" s="21">
        <f t="shared" si="62"/>
        <v>5.631455384458306E-5</v>
      </c>
      <c r="AK84" s="21">
        <f t="shared" si="63"/>
        <v>1.0633328697116307E-2</v>
      </c>
      <c r="AL84" s="21">
        <f t="shared" si="64"/>
        <v>-2.2824660402321784E-2</v>
      </c>
      <c r="AM84" s="21">
        <f t="shared" si="65"/>
        <v>-5.347862872976028E-2</v>
      </c>
      <c r="AN84" s="21">
        <f t="shared" si="66"/>
        <v>-1.6667754394416368E-2</v>
      </c>
      <c r="AO84" s="21">
        <f t="shared" si="67"/>
        <v>-3.5247551664954191E-3</v>
      </c>
      <c r="AP84" s="21">
        <f t="shared" si="68"/>
        <v>2.1808825046093272E-2</v>
      </c>
      <c r="AQ84" s="21">
        <f t="shared" si="68"/>
        <v>1.4532307318437798E-3</v>
      </c>
      <c r="AR84" s="21">
        <f t="shared" si="68"/>
        <v>-1.5255792315792549E-2</v>
      </c>
      <c r="AS84" s="21">
        <f t="shared" si="68"/>
        <v>-7.3143954465062166E-2</v>
      </c>
      <c r="AT84" s="21">
        <f t="shared" si="68"/>
        <v>-0.11890866845548287</v>
      </c>
      <c r="AU84" s="21">
        <f t="shared" si="68"/>
        <v>2.20121481122586E-2</v>
      </c>
      <c r="AV84" s="21">
        <f t="shared" si="68"/>
        <v>2.6377765410834364E-3</v>
      </c>
      <c r="AW84" s="21">
        <f t="shared" si="68"/>
        <v>7.6128021923007605E-3</v>
      </c>
      <c r="AX84" s="34"/>
      <c r="AY84" s="34"/>
      <c r="AZ84" s="34"/>
      <c r="BA84" s="34"/>
      <c r="BB84" s="34"/>
      <c r="BC84" s="34"/>
      <c r="BD84" s="34"/>
      <c r="BE84" s="34"/>
      <c r="BF84" s="34"/>
      <c r="BG84" s="34"/>
    </row>
    <row r="85" spans="1:59" s="35" customFormat="1">
      <c r="A85" s="1"/>
      <c r="B85" s="1"/>
      <c r="C85" s="1"/>
      <c r="D85" s="1"/>
      <c r="E85" s="1"/>
      <c r="F85" s="1"/>
      <c r="G85" s="1"/>
      <c r="H85" s="1"/>
      <c r="I85" s="1"/>
      <c r="J85" s="1"/>
      <c r="K85" s="1"/>
      <c r="L85" s="1"/>
      <c r="M85" s="1"/>
      <c r="N85" s="1"/>
      <c r="O85" s="1"/>
      <c r="P85" s="1"/>
      <c r="Q85" s="1"/>
      <c r="R85" s="1"/>
      <c r="S85" s="1"/>
      <c r="T85" s="1"/>
      <c r="U85" s="1"/>
      <c r="V85" s="1"/>
      <c r="W85" s="1"/>
      <c r="X85" s="1"/>
      <c r="Y85" s="19" t="s">
        <v>238</v>
      </c>
      <c r="Z85" s="38"/>
      <c r="AA85" s="38"/>
      <c r="AB85" s="21">
        <f t="shared" si="54"/>
        <v>1.4764890350999593E-2</v>
      </c>
      <c r="AC85" s="21">
        <f t="shared" si="55"/>
        <v>6.2552077978451637E-2</v>
      </c>
      <c r="AD85" s="21">
        <f t="shared" si="56"/>
        <v>-2.0331499088669158E-2</v>
      </c>
      <c r="AE85" s="21">
        <f t="shared" si="57"/>
        <v>0.13516840977027478</v>
      </c>
      <c r="AF85" s="21">
        <f t="shared" si="58"/>
        <v>2.1105835740144574E-2</v>
      </c>
      <c r="AG85" s="21">
        <f t="shared" si="59"/>
        <v>2.5888671841591382E-2</v>
      </c>
      <c r="AH85" s="21">
        <f t="shared" si="60"/>
        <v>4.8289815318541818E-2</v>
      </c>
      <c r="AI85" s="21">
        <f t="shared" si="61"/>
        <v>1.2703461266103888E-2</v>
      </c>
      <c r="AJ85" s="21">
        <f t="shared" si="62"/>
        <v>2.3762658867556574E-3</v>
      </c>
      <c r="AK85" s="21">
        <f t="shared" si="63"/>
        <v>3.7947080590705617E-2</v>
      </c>
      <c r="AL85" s="21">
        <f t="shared" si="64"/>
        <v>-7.2424170451079739E-3</v>
      </c>
      <c r="AM85" s="21">
        <f t="shared" si="65"/>
        <v>7.8516949625153654E-3</v>
      </c>
      <c r="AN85" s="21">
        <f t="shared" si="66"/>
        <v>2.3881603756798153E-2</v>
      </c>
      <c r="AO85" s="21">
        <f t="shared" si="67"/>
        <v>-2.531629877140007E-2</v>
      </c>
      <c r="AP85" s="21">
        <f t="shared" si="68"/>
        <v>-3.1877800559108826E-2</v>
      </c>
      <c r="AQ85" s="21">
        <f t="shared" si="68"/>
        <v>-5.9591495038684661E-2</v>
      </c>
      <c r="AR85" s="21">
        <f t="shared" si="68"/>
        <v>2.0028170633330511E-2</v>
      </c>
      <c r="AS85" s="21">
        <f t="shared" si="68"/>
        <v>4.6864275665172039E-2</v>
      </c>
      <c r="AT85" s="21">
        <f t="shared" si="68"/>
        <v>-0.12582335662680533</v>
      </c>
      <c r="AU85" s="21">
        <f t="shared" si="68"/>
        <v>1.8954959936026361E-2</v>
      </c>
      <c r="AV85" s="21">
        <f t="shared" si="68"/>
        <v>-7.5165130367087496E-3</v>
      </c>
      <c r="AW85" s="21">
        <f t="shared" si="68"/>
        <v>8.9834439786244946E-3</v>
      </c>
      <c r="AX85" s="34"/>
      <c r="AY85" s="34"/>
      <c r="AZ85" s="34"/>
      <c r="BA85" s="34"/>
      <c r="BB85" s="34"/>
      <c r="BC85" s="34"/>
      <c r="BD85" s="34"/>
      <c r="BE85" s="34"/>
      <c r="BF85" s="34"/>
      <c r="BG85" s="34"/>
    </row>
    <row r="86" spans="1:59" s="35" customFormat="1" ht="14.4" thickBot="1">
      <c r="A86" s="1"/>
      <c r="B86" s="1"/>
      <c r="C86" s="1"/>
      <c r="D86" s="1"/>
      <c r="E86" s="1"/>
      <c r="F86" s="1"/>
      <c r="G86" s="1"/>
      <c r="H86" s="1"/>
      <c r="I86" s="1"/>
      <c r="J86" s="1"/>
      <c r="K86" s="1"/>
      <c r="L86" s="1"/>
      <c r="M86" s="1"/>
      <c r="N86" s="1"/>
      <c r="O86" s="1"/>
      <c r="P86" s="1"/>
      <c r="Q86" s="1"/>
      <c r="R86" s="1"/>
      <c r="S86" s="1"/>
      <c r="T86" s="1"/>
      <c r="U86" s="1"/>
      <c r="V86" s="1"/>
      <c r="W86" s="1"/>
      <c r="X86" s="1"/>
      <c r="Y86" s="638" t="s">
        <v>314</v>
      </c>
      <c r="Z86" s="39"/>
      <c r="AA86" s="39"/>
      <c r="AB86" s="22">
        <f t="shared" si="54"/>
        <v>0.46546160720009389</v>
      </c>
      <c r="AC86" s="22">
        <f t="shared" si="55"/>
        <v>6.1110549886956189E-2</v>
      </c>
      <c r="AD86" s="22">
        <f t="shared" si="56"/>
        <v>-6.5589547901483747E-2</v>
      </c>
      <c r="AE86" s="22">
        <f t="shared" si="57"/>
        <v>-3.8808462468982174E-2</v>
      </c>
      <c r="AF86" s="22">
        <f t="shared" si="58"/>
        <v>-4.4317492256606972E-3</v>
      </c>
      <c r="AG86" s="22">
        <f t="shared" si="59"/>
        <v>-3.0526215371201482E-2</v>
      </c>
      <c r="AH86" s="22">
        <f t="shared" si="60"/>
        <v>-2.8243151637705299E-2</v>
      </c>
      <c r="AI86" s="22">
        <f t="shared" si="61"/>
        <v>-0.10932087938223511</v>
      </c>
      <c r="AJ86" s="22">
        <f t="shared" si="62"/>
        <v>-0.10931774677423278</v>
      </c>
      <c r="AK86" s="22">
        <f t="shared" si="63"/>
        <v>-5.3355270450288761E-2</v>
      </c>
      <c r="AL86" s="22">
        <f t="shared" si="64"/>
        <v>-9.9702801788710382E-2</v>
      </c>
      <c r="AM86" s="22">
        <f t="shared" si="65"/>
        <v>-4.6219203563227396E-2</v>
      </c>
      <c r="AN86" s="22">
        <f t="shared" si="66"/>
        <v>0.11457928371338055</v>
      </c>
      <c r="AO86" s="22">
        <f t="shared" si="67"/>
        <v>1.4887938424975156E-2</v>
      </c>
      <c r="AP86" s="22">
        <f t="shared" si="68"/>
        <v>7.4434449755241605E-2</v>
      </c>
      <c r="AQ86" s="22">
        <f t="shared" si="68"/>
        <v>-4.5480063811822569E-2</v>
      </c>
      <c r="AR86" s="22">
        <f t="shared" si="68"/>
        <v>4.5585772367064514E-2</v>
      </c>
      <c r="AS86" s="22">
        <f t="shared" si="68"/>
        <v>8.60135129931483E-3</v>
      </c>
      <c r="AT86" s="22">
        <f t="shared" si="68"/>
        <v>-7.1343278510543007E-2</v>
      </c>
      <c r="AU86" s="22">
        <f t="shared" si="68"/>
        <v>-5.7178886756237501E-2</v>
      </c>
      <c r="AV86" s="22">
        <f t="shared" si="68"/>
        <v>-1.8531987418997864E-2</v>
      </c>
      <c r="AW86" s="22">
        <f t="shared" si="68"/>
        <v>-2.5175155302652574E-2</v>
      </c>
      <c r="AX86" s="36"/>
      <c r="AY86" s="36"/>
      <c r="AZ86" s="36"/>
      <c r="BA86" s="36"/>
      <c r="BB86" s="36"/>
      <c r="BC86" s="36"/>
      <c r="BD86" s="36"/>
      <c r="BE86" s="36"/>
      <c r="BF86" s="36"/>
      <c r="BG86" s="36"/>
    </row>
    <row r="87" spans="1:59" s="35" customFormat="1" ht="14.4" thickTop="1">
      <c r="A87" s="1"/>
      <c r="B87" s="1"/>
      <c r="C87" s="1"/>
      <c r="D87" s="1"/>
      <c r="E87" s="1"/>
      <c r="F87" s="1"/>
      <c r="G87" s="1"/>
      <c r="H87" s="1"/>
      <c r="I87" s="1"/>
      <c r="J87" s="1"/>
      <c r="K87" s="1"/>
      <c r="L87" s="1"/>
      <c r="M87" s="1"/>
      <c r="N87" s="1"/>
      <c r="O87" s="1"/>
      <c r="P87" s="1"/>
      <c r="Q87" s="1"/>
      <c r="R87" s="1"/>
      <c r="S87" s="1"/>
      <c r="T87" s="1"/>
      <c r="U87" s="1"/>
      <c r="V87" s="1"/>
      <c r="W87" s="1"/>
      <c r="X87" s="1"/>
      <c r="Y87" s="639" t="s">
        <v>139</v>
      </c>
      <c r="Z87" s="40"/>
      <c r="AA87" s="40"/>
      <c r="AB87" s="23">
        <f t="shared" si="54"/>
        <v>7.8287915797068397E-3</v>
      </c>
      <c r="AC87" s="23">
        <f t="shared" si="55"/>
        <v>7.3673231391990779E-3</v>
      </c>
      <c r="AD87" s="23">
        <f t="shared" si="56"/>
        <v>-6.6180151198496073E-3</v>
      </c>
      <c r="AE87" s="23">
        <f t="shared" si="57"/>
        <v>5.1945853158548161E-2</v>
      </c>
      <c r="AF87" s="23">
        <f t="shared" si="58"/>
        <v>1.0760145275548583E-2</v>
      </c>
      <c r="AG87" s="23">
        <f t="shared" si="59"/>
        <v>1.0537422295438859E-2</v>
      </c>
      <c r="AH87" s="23">
        <f t="shared" si="60"/>
        <v>-4.1277545409665883E-3</v>
      </c>
      <c r="AI87" s="23">
        <f t="shared" si="61"/>
        <v>-2.8914356826550081E-2</v>
      </c>
      <c r="AJ87" s="23">
        <f t="shared" si="62"/>
        <v>2.9206445684400562E-2</v>
      </c>
      <c r="AK87" s="23">
        <f t="shared" si="63"/>
        <v>1.6788674419541794E-2</v>
      </c>
      <c r="AL87" s="23">
        <f t="shared" si="64"/>
        <v>-1.2098024203448299E-2</v>
      </c>
      <c r="AM87" s="23">
        <f t="shared" si="65"/>
        <v>2.9989052887254841E-2</v>
      </c>
      <c r="AN87" s="23">
        <f t="shared" si="66"/>
        <v>4.0116352640067188E-3</v>
      </c>
      <c r="AO87" s="23">
        <f t="shared" si="67"/>
        <v>-4.8600392501230161E-4</v>
      </c>
      <c r="AP87" s="23">
        <f t="shared" si="68"/>
        <v>3.3217434906718246E-3</v>
      </c>
      <c r="AQ87" s="23">
        <f t="shared" si="68"/>
        <v>-1.4942117236132701E-2</v>
      </c>
      <c r="AR87" s="23">
        <f t="shared" si="68"/>
        <v>2.6274493972410884E-2</v>
      </c>
      <c r="AS87" s="23">
        <f t="shared" si="68"/>
        <v>-6.3513225086067604E-2</v>
      </c>
      <c r="AT87" s="23">
        <f t="shared" si="68"/>
        <v>-5.9620094138328805E-2</v>
      </c>
      <c r="AU87" s="23">
        <f>AU63/AT63-1</f>
        <v>4.3456799920001066E-2</v>
      </c>
      <c r="AV87" s="23">
        <f>AV63/AU63-1</f>
        <v>4.1613647896930228E-2</v>
      </c>
      <c r="AW87" s="23">
        <f>AW63/AV63-1</f>
        <v>2.819433381735692E-2</v>
      </c>
      <c r="AX87" s="37"/>
      <c r="AY87" s="37"/>
      <c r="AZ87" s="37"/>
      <c r="BA87" s="37"/>
      <c r="BB87" s="37"/>
      <c r="BC87" s="37"/>
      <c r="BD87" s="37"/>
      <c r="BE87" s="37"/>
      <c r="BF87" s="37"/>
      <c r="BG87" s="37"/>
    </row>
  </sheetData>
  <phoneticPr fontId="9"/>
  <pageMargins left="0.78740157480314965" right="0.78740157480314965" top="0.98425196850393704" bottom="0.98425196850393704" header="0.51181102362204722" footer="0.51181102362204722"/>
  <pageSetup paperSize="9" scale="3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BK97"/>
  <sheetViews>
    <sheetView zoomScale="90" zoomScaleNormal="90" workbookViewId="0">
      <pane xSplit="25" ySplit="4" topLeftCell="Z5" activePane="bottomRight" state="frozen"/>
      <selection activeCell="AH49" sqref="AH49"/>
      <selection pane="topRight" activeCell="AH49" sqref="AH49"/>
      <selection pane="bottomLeft" activeCell="AH49" sqref="AH49"/>
      <selection pane="bottomRight" activeCell="Z5" sqref="Z5"/>
    </sheetView>
  </sheetViews>
  <sheetFormatPr defaultColWidth="9" defaultRowHeight="13.8"/>
  <cols>
    <col min="1" max="1" width="1.6640625" style="1" customWidth="1"/>
    <col min="2" max="22" width="1.6640625" style="1" hidden="1" customWidth="1"/>
    <col min="23" max="24" width="1.6640625" style="1" customWidth="1"/>
    <col min="25" max="25" width="35.6640625" style="1" customWidth="1"/>
    <col min="26" max="49" width="10.6640625" style="1" customWidth="1"/>
    <col min="50" max="57" width="15.6640625" style="1" hidden="1" customWidth="1"/>
    <col min="58" max="58" width="20.6640625" style="1" customWidth="1"/>
    <col min="59" max="59" width="5.44140625" style="1" hidden="1" customWidth="1"/>
    <col min="60" max="60" width="7.88671875" style="1" customWidth="1"/>
    <col min="61" max="16384" width="9" style="1"/>
  </cols>
  <sheetData>
    <row r="1" spans="1:63" ht="27.75" customHeight="1">
      <c r="A1" s="595" t="s">
        <v>455</v>
      </c>
      <c r="Z1" s="233"/>
    </row>
    <row r="2" spans="1:63" ht="15" customHeight="1"/>
    <row r="3" spans="1:63" ht="16.8" thickBot="1">
      <c r="W3" s="1" t="s">
        <v>482</v>
      </c>
    </row>
    <row r="4" spans="1:63" ht="40.200000000000003" thickBot="1">
      <c r="W4" s="655" t="s">
        <v>105</v>
      </c>
      <c r="X4" s="27"/>
      <c r="Y4" s="28"/>
      <c r="Z4" s="658" t="s">
        <v>218</v>
      </c>
      <c r="AA4" s="29">
        <v>1990</v>
      </c>
      <c r="AB4" s="29">
        <f t="shared" ref="AB4:BE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9">
        <f t="shared" si="0"/>
        <v>2001</v>
      </c>
      <c r="AM4" s="29">
        <f t="shared" si="0"/>
        <v>2002</v>
      </c>
      <c r="AN4" s="29">
        <f t="shared" si="0"/>
        <v>2003</v>
      </c>
      <c r="AO4" s="29">
        <f t="shared" si="0"/>
        <v>2004</v>
      </c>
      <c r="AP4" s="29">
        <f>AO4+1</f>
        <v>2005</v>
      </c>
      <c r="AQ4" s="29">
        <f t="shared" si="0"/>
        <v>2006</v>
      </c>
      <c r="AR4" s="29">
        <f t="shared" si="0"/>
        <v>2007</v>
      </c>
      <c r="AS4" s="29">
        <f t="shared" si="0"/>
        <v>2008</v>
      </c>
      <c r="AT4" s="29">
        <f t="shared" si="0"/>
        <v>2009</v>
      </c>
      <c r="AU4" s="29">
        <f t="shared" si="0"/>
        <v>2010</v>
      </c>
      <c r="AV4" s="29">
        <f t="shared" si="0"/>
        <v>2011</v>
      </c>
      <c r="AW4" s="29">
        <f t="shared" si="0"/>
        <v>2012</v>
      </c>
      <c r="AX4" s="29">
        <f t="shared" si="0"/>
        <v>2013</v>
      </c>
      <c r="AY4" s="29">
        <f t="shared" si="0"/>
        <v>2014</v>
      </c>
      <c r="AZ4" s="29">
        <f t="shared" si="0"/>
        <v>2015</v>
      </c>
      <c r="BA4" s="29">
        <f t="shared" si="0"/>
        <v>2016</v>
      </c>
      <c r="BB4" s="29">
        <f t="shared" si="0"/>
        <v>2017</v>
      </c>
      <c r="BC4" s="29">
        <f t="shared" si="0"/>
        <v>2018</v>
      </c>
      <c r="BD4" s="29">
        <f t="shared" si="0"/>
        <v>2019</v>
      </c>
      <c r="BE4" s="29">
        <f t="shared" si="0"/>
        <v>2020</v>
      </c>
      <c r="BF4" s="29" t="s">
        <v>205</v>
      </c>
      <c r="BG4" s="30" t="s">
        <v>23</v>
      </c>
    </row>
    <row r="5" spans="1:63">
      <c r="W5" s="79" t="s">
        <v>27</v>
      </c>
      <c r="X5" s="81"/>
      <c r="Y5" s="82"/>
      <c r="Z5" s="415">
        <f t="shared" ref="Z5:AR5" si="1">SUM(Z6,Z10,Z27,Z32)</f>
        <v>1059075.8665464695</v>
      </c>
      <c r="AA5" s="415">
        <f t="shared" si="1"/>
        <v>1059143.7363701062</v>
      </c>
      <c r="AB5" s="415">
        <f t="shared" si="1"/>
        <v>1066628.0507543078</v>
      </c>
      <c r="AC5" s="415">
        <f t="shared" si="1"/>
        <v>1073684.8991008913</v>
      </c>
      <c r="AD5" s="415">
        <f t="shared" si="1"/>
        <v>1067559.8252931125</v>
      </c>
      <c r="AE5" s="415">
        <f t="shared" si="1"/>
        <v>1122949.909491559</v>
      </c>
      <c r="AF5" s="415">
        <f t="shared" si="1"/>
        <v>1135266.5189294668</v>
      </c>
      <c r="AG5" s="415">
        <f t="shared" si="1"/>
        <v>1147123.4612483403</v>
      </c>
      <c r="AH5" s="415">
        <f t="shared" si="1"/>
        <v>1143371.5691941041</v>
      </c>
      <c r="AI5" s="415">
        <f t="shared" si="1"/>
        <v>1113064.6520029451</v>
      </c>
      <c r="AJ5" s="415">
        <f t="shared" si="1"/>
        <v>1147923.4663119405</v>
      </c>
      <c r="AK5" s="415">
        <f t="shared" si="1"/>
        <v>1166901.9480878306</v>
      </c>
      <c r="AL5" s="415">
        <f t="shared" si="1"/>
        <v>1153217.1679898396</v>
      </c>
      <c r="AM5" s="415">
        <f t="shared" si="1"/>
        <v>1192871.9771158365</v>
      </c>
      <c r="AN5" s="415">
        <f t="shared" si="1"/>
        <v>1198075.5396491997</v>
      </c>
      <c r="AO5" s="415">
        <f t="shared" si="1"/>
        <v>1198420.9607322954</v>
      </c>
      <c r="AP5" s="415">
        <f t="shared" si="1"/>
        <v>1202573.2133610537</v>
      </c>
      <c r="AQ5" s="415">
        <f t="shared" si="1"/>
        <v>1185109.4903619359</v>
      </c>
      <c r="AR5" s="415">
        <f t="shared" si="1"/>
        <v>1218496.3941006502</v>
      </c>
      <c r="AS5" s="415">
        <f>SUM(AS6,AS10,AS27,AS32)</f>
        <v>1138441.4072506449</v>
      </c>
      <c r="AT5" s="415">
        <f>SUM(AT6,AT10,AT27,AT32)</f>
        <v>1075241.0431431616</v>
      </c>
      <c r="AU5" s="415">
        <f>SUM(AU6,AU10,AU27,AU32)</f>
        <v>1123469.9455742235</v>
      </c>
      <c r="AV5" s="415">
        <f>SUM(AV6,AV10,AV27,AV32)</f>
        <v>1173125.9826032801</v>
      </c>
      <c r="AW5" s="415">
        <f>SUM(AW6,AW10,AW27,AW32)</f>
        <v>1207555.8942667451</v>
      </c>
      <c r="AX5" s="83"/>
      <c r="AY5" s="83"/>
      <c r="AZ5" s="83"/>
      <c r="BA5" s="83"/>
      <c r="BB5" s="83"/>
      <c r="BC5" s="83"/>
      <c r="BD5" s="83"/>
      <c r="BE5" s="83"/>
      <c r="BF5" s="83"/>
      <c r="BG5" s="84"/>
      <c r="BH5" s="292"/>
    </row>
    <row r="6" spans="1:63">
      <c r="W6" s="80"/>
      <c r="X6" s="299" t="s">
        <v>284</v>
      </c>
      <c r="Y6" s="43"/>
      <c r="Z6" s="386">
        <v>67857.730006447207</v>
      </c>
      <c r="AA6" s="386">
        <v>67833.953087208443</v>
      </c>
      <c r="AB6" s="386">
        <v>68776.891737580299</v>
      </c>
      <c r="AC6" s="386">
        <v>68979.314395450987</v>
      </c>
      <c r="AD6" s="386">
        <v>67258.611496971687</v>
      </c>
      <c r="AE6" s="386">
        <v>74262.907430690015</v>
      </c>
      <c r="AF6" s="386">
        <v>73301.235912775621</v>
      </c>
      <c r="AG6" s="386">
        <v>71674.072336125886</v>
      </c>
      <c r="AH6" s="386">
        <v>72270.062870111316</v>
      </c>
      <c r="AI6" s="386">
        <v>73146.068992367713</v>
      </c>
      <c r="AJ6" s="386">
        <v>72093.990055277245</v>
      </c>
      <c r="AK6" s="386">
        <v>70766.462102115154</v>
      </c>
      <c r="AL6" s="386">
        <v>68937.502911945572</v>
      </c>
      <c r="AM6" s="386">
        <v>76612.636208222015</v>
      </c>
      <c r="AN6" s="386">
        <v>73792.827660491457</v>
      </c>
      <c r="AO6" s="386">
        <v>73888.811231028521</v>
      </c>
      <c r="AP6" s="386">
        <v>79322.760959610343</v>
      </c>
      <c r="AQ6" s="386">
        <v>76958.550385104259</v>
      </c>
      <c r="AR6" s="386">
        <v>82922.924689207925</v>
      </c>
      <c r="AS6" s="386">
        <v>79095.5689027349</v>
      </c>
      <c r="AT6" s="386">
        <v>80024.124019011389</v>
      </c>
      <c r="AU6" s="386">
        <v>81138.556227884139</v>
      </c>
      <c r="AV6" s="386">
        <v>87637.755185133778</v>
      </c>
      <c r="AW6" s="386">
        <v>87805.307986018015</v>
      </c>
      <c r="AX6" s="46"/>
      <c r="AY6" s="46"/>
      <c r="AZ6" s="46"/>
      <c r="BA6" s="46"/>
      <c r="BB6" s="46"/>
      <c r="BC6" s="46"/>
      <c r="BD6" s="46"/>
      <c r="BE6" s="46"/>
      <c r="BF6" s="46"/>
      <c r="BG6" s="47"/>
    </row>
    <row r="7" spans="1:63">
      <c r="W7" s="80"/>
      <c r="X7" s="42"/>
      <c r="Y7" s="969" t="s">
        <v>492</v>
      </c>
      <c r="Z7" s="970" t="s">
        <v>491</v>
      </c>
      <c r="AA7" s="973">
        <v>29127.590634380533</v>
      </c>
      <c r="AB7" s="973">
        <v>29682.810580043562</v>
      </c>
      <c r="AC7" s="973">
        <v>30474.503422223919</v>
      </c>
      <c r="AD7" s="973">
        <v>28510.434831671431</v>
      </c>
      <c r="AE7" s="973">
        <v>32060.728589526636</v>
      </c>
      <c r="AF7" s="973">
        <v>31114.963209189591</v>
      </c>
      <c r="AG7" s="973">
        <v>30561.692928131772</v>
      </c>
      <c r="AH7" s="973">
        <v>28275.51183574073</v>
      </c>
      <c r="AI7" s="973">
        <v>28387.574799200091</v>
      </c>
      <c r="AJ7" s="973">
        <v>29513.82843692186</v>
      </c>
      <c r="AK7" s="973">
        <v>29171.946191684197</v>
      </c>
      <c r="AL7" s="973">
        <v>28267.536719893644</v>
      </c>
      <c r="AM7" s="973">
        <v>31889.589367492132</v>
      </c>
      <c r="AN7" s="973">
        <v>33017.004635639474</v>
      </c>
      <c r="AO7" s="973">
        <v>30540.806645588942</v>
      </c>
      <c r="AP7" s="973">
        <v>36373.515223152986</v>
      </c>
      <c r="AQ7" s="973">
        <v>37009.140715358822</v>
      </c>
      <c r="AR7" s="973">
        <v>43229.699313452642</v>
      </c>
      <c r="AS7" s="973">
        <v>37845.592479652441</v>
      </c>
      <c r="AT7" s="973">
        <v>35298.291899558353</v>
      </c>
      <c r="AU7" s="973">
        <v>39165.202073389795</v>
      </c>
      <c r="AV7" s="973">
        <v>44966.36337887511</v>
      </c>
      <c r="AW7" s="973">
        <v>47679.735914341101</v>
      </c>
      <c r="AX7" s="56"/>
      <c r="AY7" s="56"/>
      <c r="AZ7" s="56"/>
      <c r="BA7" s="56"/>
      <c r="BB7" s="56"/>
      <c r="BC7" s="56"/>
      <c r="BD7" s="56"/>
      <c r="BE7" s="56"/>
      <c r="BF7" s="56"/>
      <c r="BG7" s="99"/>
      <c r="BH7" s="294"/>
      <c r="BI7" s="294"/>
      <c r="BJ7" s="294"/>
      <c r="BK7" s="294"/>
    </row>
    <row r="8" spans="1:63">
      <c r="W8" s="80"/>
      <c r="X8" s="42"/>
      <c r="Y8" s="972" t="s">
        <v>489</v>
      </c>
      <c r="Z8" s="964" t="s">
        <v>491</v>
      </c>
      <c r="AA8" s="388">
        <v>26245.950391712504</v>
      </c>
      <c r="AB8" s="388">
        <v>26549.973057489096</v>
      </c>
      <c r="AC8" s="388">
        <v>27264.649846267333</v>
      </c>
      <c r="AD8" s="388">
        <v>28547.032525973951</v>
      </c>
      <c r="AE8" s="388">
        <v>28767.410090031382</v>
      </c>
      <c r="AF8" s="388">
        <v>28402.016940030026</v>
      </c>
      <c r="AG8" s="388">
        <v>29007.369239239764</v>
      </c>
      <c r="AH8" s="388">
        <v>30190.629639710005</v>
      </c>
      <c r="AI8" s="388">
        <v>31081.499204836931</v>
      </c>
      <c r="AJ8" s="388">
        <v>31011.515243330978</v>
      </c>
      <c r="AK8" s="388">
        <v>30943.679704808572</v>
      </c>
      <c r="AL8" s="388">
        <v>30218.731233157014</v>
      </c>
      <c r="AM8" s="388">
        <v>29726.281447573121</v>
      </c>
      <c r="AN8" s="388">
        <v>29908.586307038793</v>
      </c>
      <c r="AO8" s="388">
        <v>30412.919518112511</v>
      </c>
      <c r="AP8" s="388">
        <v>31326.741750254419</v>
      </c>
      <c r="AQ8" s="388">
        <v>30953.618069127835</v>
      </c>
      <c r="AR8" s="388">
        <v>30755.369179330657</v>
      </c>
      <c r="AS8" s="388">
        <v>28788.567546571496</v>
      </c>
      <c r="AT8" s="388">
        <v>29198.361825381799</v>
      </c>
      <c r="AU8" s="388">
        <v>29662.072858344945</v>
      </c>
      <c r="AV8" s="388">
        <v>28183.568426358768</v>
      </c>
      <c r="AW8" s="388">
        <v>27407.145607128794</v>
      </c>
      <c r="AX8" s="59"/>
      <c r="AY8" s="59"/>
      <c r="AZ8" s="59"/>
      <c r="BA8" s="59"/>
      <c r="BB8" s="59"/>
      <c r="BC8" s="59"/>
      <c r="BD8" s="59"/>
      <c r="BE8" s="59"/>
      <c r="BF8" s="59"/>
      <c r="BG8" s="100"/>
      <c r="BH8" s="294"/>
      <c r="BI8" s="294"/>
      <c r="BJ8" s="294"/>
      <c r="BK8" s="294"/>
    </row>
    <row r="9" spans="1:63" ht="13.5" customHeight="1">
      <c r="W9" s="80"/>
      <c r="X9" s="42"/>
      <c r="Y9" s="965" t="s">
        <v>490</v>
      </c>
      <c r="Z9" s="971" t="s">
        <v>491</v>
      </c>
      <c r="AA9" s="388">
        <v>12460.412061115352</v>
      </c>
      <c r="AB9" s="388">
        <v>12544.108100047621</v>
      </c>
      <c r="AC9" s="388">
        <v>11240.161126959718</v>
      </c>
      <c r="AD9" s="388">
        <v>10201.144139326461</v>
      </c>
      <c r="AE9" s="388">
        <v>13434.768751132284</v>
      </c>
      <c r="AF9" s="388">
        <v>13784.255763556252</v>
      </c>
      <c r="AG9" s="388">
        <v>12105.010168754419</v>
      </c>
      <c r="AH9" s="388">
        <v>13803.921394660516</v>
      </c>
      <c r="AI9" s="388">
        <v>13676.994988330731</v>
      </c>
      <c r="AJ9" s="388">
        <v>11568.646375024393</v>
      </c>
      <c r="AK9" s="388">
        <v>10650.836205622407</v>
      </c>
      <c r="AL9" s="388">
        <v>10451.234958895289</v>
      </c>
      <c r="AM9" s="388">
        <v>14996.765393156744</v>
      </c>
      <c r="AN9" s="388">
        <v>10867.236717813727</v>
      </c>
      <c r="AO9" s="388">
        <v>12935.085067327011</v>
      </c>
      <c r="AP9" s="388">
        <v>11622.503986203101</v>
      </c>
      <c r="AQ9" s="388">
        <v>8995.7916006177002</v>
      </c>
      <c r="AR9" s="388">
        <v>8937.856196424842</v>
      </c>
      <c r="AS9" s="388">
        <v>12461.408876511179</v>
      </c>
      <c r="AT9" s="388">
        <v>15527.470294071065</v>
      </c>
      <c r="AU9" s="388">
        <v>12311.281296149229</v>
      </c>
      <c r="AV9" s="388">
        <v>14487.823379899923</v>
      </c>
      <c r="AW9" s="388">
        <v>12718.426464548276</v>
      </c>
      <c r="AX9" s="48"/>
      <c r="AY9" s="48"/>
      <c r="AZ9" s="48"/>
      <c r="BA9" s="48"/>
      <c r="BB9" s="48"/>
      <c r="BC9" s="48"/>
      <c r="BD9" s="48"/>
      <c r="BE9" s="48"/>
      <c r="BF9" s="49"/>
      <c r="BG9" s="50"/>
      <c r="BH9" s="294"/>
      <c r="BI9" s="294"/>
      <c r="BJ9" s="294"/>
      <c r="BK9" s="294"/>
    </row>
    <row r="10" spans="1:63">
      <c r="W10" s="80"/>
      <c r="X10" s="769" t="s">
        <v>287</v>
      </c>
      <c r="Y10" s="65"/>
      <c r="Z10" s="393">
        <f>SUM(Z11:Z26)</f>
        <v>482111.76402992208</v>
      </c>
      <c r="AA10" s="393">
        <f t="shared" ref="AA10:AR10" si="2">SUM(AA11:AA26)</f>
        <v>482168.91446457407</v>
      </c>
      <c r="AB10" s="393">
        <f t="shared" si="2"/>
        <v>476070.85077485739</v>
      </c>
      <c r="AC10" s="393">
        <f t="shared" si="2"/>
        <v>466385.68607030151</v>
      </c>
      <c r="AD10" s="393">
        <f t="shared" si="2"/>
        <v>455232.55849896005</v>
      </c>
      <c r="AE10" s="393">
        <f t="shared" si="2"/>
        <v>472644.07929760148</v>
      </c>
      <c r="AF10" s="393">
        <f t="shared" si="2"/>
        <v>471149.04042115831</v>
      </c>
      <c r="AG10" s="393">
        <f t="shared" si="2"/>
        <v>479958.931133001</v>
      </c>
      <c r="AH10" s="393">
        <f t="shared" si="2"/>
        <v>480442.39260556729</v>
      </c>
      <c r="AI10" s="393">
        <f t="shared" si="2"/>
        <v>444864.56003160507</v>
      </c>
      <c r="AJ10" s="393">
        <f t="shared" si="2"/>
        <v>456452.31906954222</v>
      </c>
      <c r="AK10" s="393">
        <f t="shared" si="2"/>
        <v>467195.57337436121</v>
      </c>
      <c r="AL10" s="393">
        <f t="shared" si="2"/>
        <v>449633.20365291135</v>
      </c>
      <c r="AM10" s="393">
        <f t="shared" si="2"/>
        <v>461164.54735925107</v>
      </c>
      <c r="AN10" s="393">
        <f t="shared" si="2"/>
        <v>465025.51088323951</v>
      </c>
      <c r="AO10" s="393">
        <f t="shared" si="2"/>
        <v>465316.40194060421</v>
      </c>
      <c r="AP10" s="393">
        <f t="shared" si="2"/>
        <v>459266.90244731068</v>
      </c>
      <c r="AQ10" s="393">
        <f t="shared" si="2"/>
        <v>456983.78609931655</v>
      </c>
      <c r="AR10" s="393">
        <f t="shared" si="2"/>
        <v>467463.69281228085</v>
      </c>
      <c r="AS10" s="393">
        <f>SUM(AS11:AS26)</f>
        <v>418990.58733515721</v>
      </c>
      <c r="AT10" s="393">
        <f>SUM(AT11:AT26)</f>
        <v>388054.0998152016</v>
      </c>
      <c r="AU10" s="393">
        <f>SUM(AU11:AU26)</f>
        <v>420938.62915308261</v>
      </c>
      <c r="AV10" s="393">
        <f>SUM(AV11:AV26)</f>
        <v>417137.19495536771</v>
      </c>
      <c r="AW10" s="393">
        <f>SUM(AW11:AW26)</f>
        <v>417545.37644912745</v>
      </c>
      <c r="AX10" s="66"/>
      <c r="AY10" s="66"/>
      <c r="AZ10" s="66"/>
      <c r="BA10" s="66"/>
      <c r="BB10" s="66"/>
      <c r="BC10" s="66"/>
      <c r="BD10" s="66"/>
      <c r="BE10" s="66"/>
      <c r="BF10" s="66"/>
      <c r="BG10" s="67"/>
    </row>
    <row r="11" spans="1:63">
      <c r="W11" s="80"/>
      <c r="X11" s="63"/>
      <c r="Y11" s="108" t="s">
        <v>288</v>
      </c>
      <c r="Z11" s="388">
        <v>6942.0285618880662</v>
      </c>
      <c r="AA11" s="388">
        <v>6915.4265243833033</v>
      </c>
      <c r="AB11" s="388">
        <v>7103.3145396890268</v>
      </c>
      <c r="AC11" s="388">
        <v>7339.5583475421899</v>
      </c>
      <c r="AD11" s="388">
        <v>7332.0522054241583</v>
      </c>
      <c r="AE11" s="388">
        <v>8185.0607159072906</v>
      </c>
      <c r="AF11" s="388">
        <v>7916.5398066668167</v>
      </c>
      <c r="AG11" s="388">
        <v>8237.1635035993168</v>
      </c>
      <c r="AH11" s="388">
        <v>8202.0819029076065</v>
      </c>
      <c r="AI11" s="388">
        <v>8742.6319624701064</v>
      </c>
      <c r="AJ11" s="388">
        <v>8825.9005866784464</v>
      </c>
      <c r="AK11" s="388">
        <v>8869.4980932629096</v>
      </c>
      <c r="AL11" s="388">
        <v>8625.9421428661772</v>
      </c>
      <c r="AM11" s="388">
        <v>8689.4200168635889</v>
      </c>
      <c r="AN11" s="388">
        <v>8524.7065295960165</v>
      </c>
      <c r="AO11" s="388">
        <v>8259.0079019493605</v>
      </c>
      <c r="AP11" s="388">
        <v>7706.2871369267887</v>
      </c>
      <c r="AQ11" s="388">
        <v>6848.967118922852</v>
      </c>
      <c r="AR11" s="388">
        <v>6284.9378288945654</v>
      </c>
      <c r="AS11" s="388">
        <v>5406.442848238732</v>
      </c>
      <c r="AT11" s="388">
        <v>5141.4306060638546</v>
      </c>
      <c r="AU11" s="388">
        <v>5308.3721229137682</v>
      </c>
      <c r="AV11" s="388">
        <v>5277.8724406869042</v>
      </c>
      <c r="AW11" s="388">
        <v>5579.9870567172029</v>
      </c>
      <c r="AX11" s="44"/>
      <c r="AY11" s="44"/>
      <c r="AZ11" s="44"/>
      <c r="BA11" s="44"/>
      <c r="BB11" s="44"/>
      <c r="BC11" s="44"/>
      <c r="BD11" s="44"/>
      <c r="BE11" s="44"/>
      <c r="BF11" s="54"/>
      <c r="BG11" s="55"/>
    </row>
    <row r="12" spans="1:63">
      <c r="W12" s="80"/>
      <c r="X12" s="63"/>
      <c r="Y12" s="111" t="s">
        <v>289</v>
      </c>
      <c r="Z12" s="388">
        <v>15094.270498019569</v>
      </c>
      <c r="AA12" s="388">
        <v>15095.876637494046</v>
      </c>
      <c r="AB12" s="388">
        <v>15890.007505607507</v>
      </c>
      <c r="AC12" s="388">
        <v>15162.095355319509</v>
      </c>
      <c r="AD12" s="388">
        <v>14009.803365257787</v>
      </c>
      <c r="AE12" s="388">
        <v>12709.421395188585</v>
      </c>
      <c r="AF12" s="388">
        <v>12213.448923813086</v>
      </c>
      <c r="AG12" s="388">
        <v>12633.701731998435</v>
      </c>
      <c r="AH12" s="388">
        <v>11799.657324744381</v>
      </c>
      <c r="AI12" s="388">
        <v>10599.754809657721</v>
      </c>
      <c r="AJ12" s="388">
        <v>9901.149371008345</v>
      </c>
      <c r="AK12" s="388">
        <v>7887.3526953196606</v>
      </c>
      <c r="AL12" s="388">
        <v>7821.5451728925436</v>
      </c>
      <c r="AM12" s="388">
        <v>7978.8664981276925</v>
      </c>
      <c r="AN12" s="388">
        <v>7582.2412166574386</v>
      </c>
      <c r="AO12" s="388">
        <v>7863.3399551162393</v>
      </c>
      <c r="AP12" s="388">
        <v>7816.7089144764795</v>
      </c>
      <c r="AQ12" s="388">
        <v>7142.4725533578176</v>
      </c>
      <c r="AR12" s="388">
        <v>6740.7146557197266</v>
      </c>
      <c r="AS12" s="388">
        <v>5595.5294307548866</v>
      </c>
      <c r="AT12" s="388">
        <v>5625.9133538983251</v>
      </c>
      <c r="AU12" s="388">
        <v>5511.2363638070346</v>
      </c>
      <c r="AV12" s="388">
        <v>5631.3954955359832</v>
      </c>
      <c r="AW12" s="388">
        <v>6022.5883442986969</v>
      </c>
      <c r="AX12" s="44"/>
      <c r="AY12" s="44"/>
      <c r="AZ12" s="44"/>
      <c r="BA12" s="44"/>
      <c r="BB12" s="44"/>
      <c r="BC12" s="44"/>
      <c r="BD12" s="44"/>
      <c r="BE12" s="44"/>
      <c r="BF12" s="54"/>
      <c r="BG12" s="55"/>
    </row>
    <row r="13" spans="1:63">
      <c r="W13" s="80"/>
      <c r="X13" s="63"/>
      <c r="Y13" s="111" t="s">
        <v>290</v>
      </c>
      <c r="Z13" s="388">
        <v>1622.5861809455157</v>
      </c>
      <c r="AA13" s="388">
        <v>1627.3053633300415</v>
      </c>
      <c r="AB13" s="388">
        <v>1589.8267147881834</v>
      </c>
      <c r="AC13" s="388">
        <v>1574.2137886905375</v>
      </c>
      <c r="AD13" s="388">
        <v>1454.3674630953014</v>
      </c>
      <c r="AE13" s="388">
        <v>1437.3563285786245</v>
      </c>
      <c r="AF13" s="388">
        <v>1401.8348561574944</v>
      </c>
      <c r="AG13" s="388">
        <v>1444.6962500737118</v>
      </c>
      <c r="AH13" s="388">
        <v>1378.9592262826284</v>
      </c>
      <c r="AI13" s="388">
        <v>1296.1795447795112</v>
      </c>
      <c r="AJ13" s="388">
        <v>1269.93284864315</v>
      </c>
      <c r="AK13" s="388">
        <v>1295.0192684375049</v>
      </c>
      <c r="AL13" s="388">
        <v>1248.4232281293071</v>
      </c>
      <c r="AM13" s="388">
        <v>1169.6323381865425</v>
      </c>
      <c r="AN13" s="388">
        <v>1132.4684020815819</v>
      </c>
      <c r="AO13" s="388">
        <v>1069.3430175622075</v>
      </c>
      <c r="AP13" s="388">
        <v>1089.6013377299842</v>
      </c>
      <c r="AQ13" s="388">
        <v>1044.1308593119793</v>
      </c>
      <c r="AR13" s="388">
        <v>953.90422377544883</v>
      </c>
      <c r="AS13" s="388">
        <v>887.8574724993141</v>
      </c>
      <c r="AT13" s="388">
        <v>871.13372339557509</v>
      </c>
      <c r="AU13" s="388">
        <v>963.30295561795924</v>
      </c>
      <c r="AV13" s="388">
        <v>1076.5168406896214</v>
      </c>
      <c r="AW13" s="388">
        <v>1138.5668791571181</v>
      </c>
      <c r="AX13" s="44"/>
      <c r="AY13" s="44"/>
      <c r="AZ13" s="44"/>
      <c r="BA13" s="44"/>
      <c r="BB13" s="44"/>
      <c r="BC13" s="44"/>
      <c r="BD13" s="44"/>
      <c r="BE13" s="44"/>
      <c r="BF13" s="54"/>
      <c r="BG13" s="55"/>
    </row>
    <row r="14" spans="1:63">
      <c r="W14" s="80"/>
      <c r="X14" s="63"/>
      <c r="Y14" s="111" t="s">
        <v>291</v>
      </c>
      <c r="Z14" s="388">
        <v>14880.940019465417</v>
      </c>
      <c r="AA14" s="388">
        <v>14917.819809098608</v>
      </c>
      <c r="AB14" s="388">
        <v>15979.278512812645</v>
      </c>
      <c r="AC14" s="388">
        <v>16835.770520886654</v>
      </c>
      <c r="AD14" s="388">
        <v>17463.021823449344</v>
      </c>
      <c r="AE14" s="388">
        <v>17513.840937656238</v>
      </c>
      <c r="AF14" s="388">
        <v>17066.694353225106</v>
      </c>
      <c r="AG14" s="388">
        <v>17176.630256580702</v>
      </c>
      <c r="AH14" s="388">
        <v>16778.129527439927</v>
      </c>
      <c r="AI14" s="388">
        <v>15785.85853624932</v>
      </c>
      <c r="AJ14" s="388">
        <v>15309.118753564004</v>
      </c>
      <c r="AK14" s="388">
        <v>14654.479330579137</v>
      </c>
      <c r="AL14" s="388">
        <v>13955.340077714311</v>
      </c>
      <c r="AM14" s="388">
        <v>13276.232454561123</v>
      </c>
      <c r="AN14" s="388">
        <v>12801.827536884603</v>
      </c>
      <c r="AO14" s="388">
        <v>12698.690579566353</v>
      </c>
      <c r="AP14" s="388">
        <v>12381.550600035813</v>
      </c>
      <c r="AQ14" s="388">
        <v>12236.301414837202</v>
      </c>
      <c r="AR14" s="388">
        <v>11982.46741095781</v>
      </c>
      <c r="AS14" s="388">
        <v>11363.163222412988</v>
      </c>
      <c r="AT14" s="388">
        <v>11199.87534202471</v>
      </c>
      <c r="AU14" s="388">
        <v>11236.348087768125</v>
      </c>
      <c r="AV14" s="388">
        <v>11540.852955612901</v>
      </c>
      <c r="AW14" s="388">
        <v>11825.129232870508</v>
      </c>
      <c r="AX14" s="44"/>
      <c r="AY14" s="44"/>
      <c r="AZ14" s="44"/>
      <c r="BA14" s="44"/>
      <c r="BB14" s="44"/>
      <c r="BC14" s="44"/>
      <c r="BD14" s="44"/>
      <c r="BE14" s="44"/>
      <c r="BF14" s="54"/>
      <c r="BG14" s="55"/>
    </row>
    <row r="15" spans="1:63">
      <c r="W15" s="80"/>
      <c r="X15" s="63"/>
      <c r="Y15" s="111" t="s">
        <v>292</v>
      </c>
      <c r="Z15" s="388">
        <v>17478.278362317473</v>
      </c>
      <c r="AA15" s="388">
        <v>17478.722515954858</v>
      </c>
      <c r="AB15" s="388">
        <v>18242.036775476256</v>
      </c>
      <c r="AC15" s="388">
        <v>19149.218568436663</v>
      </c>
      <c r="AD15" s="388">
        <v>18922.55480394949</v>
      </c>
      <c r="AE15" s="388">
        <v>19419.915350642994</v>
      </c>
      <c r="AF15" s="388">
        <v>19109.21481365975</v>
      </c>
      <c r="AG15" s="388">
        <v>18790.293417133769</v>
      </c>
      <c r="AH15" s="388">
        <v>18603.369224196067</v>
      </c>
      <c r="AI15" s="388">
        <v>18516.998537194871</v>
      </c>
      <c r="AJ15" s="388">
        <v>18701.373235599436</v>
      </c>
      <c r="AK15" s="388">
        <v>18401.941949819473</v>
      </c>
      <c r="AL15" s="388">
        <v>18212.570588637846</v>
      </c>
      <c r="AM15" s="388">
        <v>18241.364106613863</v>
      </c>
      <c r="AN15" s="388">
        <v>18176.494909686142</v>
      </c>
      <c r="AO15" s="388">
        <v>17585.677897853468</v>
      </c>
      <c r="AP15" s="388">
        <v>17160.544367419425</v>
      </c>
      <c r="AQ15" s="388">
        <v>16375.302897206209</v>
      </c>
      <c r="AR15" s="388">
        <v>16758.616811416185</v>
      </c>
      <c r="AS15" s="388">
        <v>15674.103596799832</v>
      </c>
      <c r="AT15" s="388">
        <v>15138.773165797389</v>
      </c>
      <c r="AU15" s="388">
        <v>15512.883292873965</v>
      </c>
      <c r="AV15" s="388">
        <v>16395.837466631168</v>
      </c>
      <c r="AW15" s="388">
        <v>17171.605791297719</v>
      </c>
      <c r="AX15" s="44"/>
      <c r="AY15" s="44"/>
      <c r="AZ15" s="44"/>
      <c r="BA15" s="44"/>
      <c r="BB15" s="44"/>
      <c r="BC15" s="44"/>
      <c r="BD15" s="44"/>
      <c r="BE15" s="44"/>
      <c r="BF15" s="54"/>
      <c r="BG15" s="55"/>
    </row>
    <row r="16" spans="1:63">
      <c r="W16" s="80"/>
      <c r="X16" s="63"/>
      <c r="Y16" s="111" t="s">
        <v>293</v>
      </c>
      <c r="Z16" s="388">
        <v>30022.751181622931</v>
      </c>
      <c r="AA16" s="388">
        <v>30023.216832440856</v>
      </c>
      <c r="AB16" s="388">
        <v>29896.574470291362</v>
      </c>
      <c r="AC16" s="388">
        <v>29305.24883366104</v>
      </c>
      <c r="AD16" s="388">
        <v>29243.943099132084</v>
      </c>
      <c r="AE16" s="388">
        <v>30535.180415880452</v>
      </c>
      <c r="AF16" s="388">
        <v>31678.463592073953</v>
      </c>
      <c r="AG16" s="388">
        <v>31844.579244628367</v>
      </c>
      <c r="AH16" s="388">
        <v>31640.662345178083</v>
      </c>
      <c r="AI16" s="388">
        <v>30035.282766827073</v>
      </c>
      <c r="AJ16" s="388">
        <v>30639.733582439898</v>
      </c>
      <c r="AK16" s="388">
        <v>31304.617879216079</v>
      </c>
      <c r="AL16" s="388">
        <v>30489.170689950573</v>
      </c>
      <c r="AM16" s="388">
        <v>30292.829867603345</v>
      </c>
      <c r="AN16" s="388">
        <v>29961.557240804977</v>
      </c>
      <c r="AO16" s="388">
        <v>29413.09664352113</v>
      </c>
      <c r="AP16" s="388">
        <v>27947.47076198976</v>
      </c>
      <c r="AQ16" s="388">
        <v>26502.892668927587</v>
      </c>
      <c r="AR16" s="388">
        <v>26466.737926881193</v>
      </c>
      <c r="AS16" s="388">
        <v>24171.882139739253</v>
      </c>
      <c r="AT16" s="388">
        <v>21944.842526403816</v>
      </c>
      <c r="AU16" s="388">
        <v>21281.97996247459</v>
      </c>
      <c r="AV16" s="388">
        <v>21793.646225019234</v>
      </c>
      <c r="AW16" s="388">
        <v>22071.900806906076</v>
      </c>
      <c r="AX16" s="44"/>
      <c r="AY16" s="44"/>
      <c r="AZ16" s="44"/>
      <c r="BA16" s="44"/>
      <c r="BB16" s="44"/>
      <c r="BC16" s="44"/>
      <c r="BD16" s="44"/>
      <c r="BE16" s="44"/>
      <c r="BF16" s="54"/>
      <c r="BG16" s="55"/>
    </row>
    <row r="17" spans="23:59">
      <c r="W17" s="80"/>
      <c r="X17" s="63"/>
      <c r="Y17" s="41" t="s">
        <v>377</v>
      </c>
      <c r="Z17" s="388">
        <v>11595.490587720997</v>
      </c>
      <c r="AA17" s="388">
        <v>11595.758599115066</v>
      </c>
      <c r="AB17" s="388">
        <v>11593.081636017469</v>
      </c>
      <c r="AC17" s="388">
        <v>11581.046896238237</v>
      </c>
      <c r="AD17" s="388">
        <v>11374.754178598047</v>
      </c>
      <c r="AE17" s="388">
        <v>11492.760494829348</v>
      </c>
      <c r="AF17" s="388">
        <v>11321.763998595037</v>
      </c>
      <c r="AG17" s="388">
        <v>11287.989580667419</v>
      </c>
      <c r="AH17" s="388">
        <v>11219.011080147928</v>
      </c>
      <c r="AI17" s="388">
        <v>11159.820446475864</v>
      </c>
      <c r="AJ17" s="388">
        <v>11064.111493842564</v>
      </c>
      <c r="AK17" s="388">
        <v>10845.45820036186</v>
      </c>
      <c r="AL17" s="388">
        <v>10334.485173474219</v>
      </c>
      <c r="AM17" s="388">
        <v>9997.8224389749794</v>
      </c>
      <c r="AN17" s="388">
        <v>9913.5478507559783</v>
      </c>
      <c r="AO17" s="388">
        <v>9442.162749894007</v>
      </c>
      <c r="AP17" s="388">
        <v>8279.3669095305722</v>
      </c>
      <c r="AQ17" s="388">
        <v>8074.973318938366</v>
      </c>
      <c r="AR17" s="388">
        <v>7954.3711519328372</v>
      </c>
      <c r="AS17" s="388">
        <v>6890.9856441206484</v>
      </c>
      <c r="AT17" s="388">
        <v>6766.5534927461704</v>
      </c>
      <c r="AU17" s="388">
        <v>7530.2764124568457</v>
      </c>
      <c r="AV17" s="388">
        <v>7949.4655650077566</v>
      </c>
      <c r="AW17" s="388">
        <v>7620.1922358105148</v>
      </c>
      <c r="AX17" s="44"/>
      <c r="AY17" s="44"/>
      <c r="AZ17" s="44"/>
      <c r="BA17" s="44"/>
      <c r="BB17" s="44"/>
      <c r="BC17" s="44"/>
      <c r="BD17" s="44"/>
      <c r="BE17" s="44"/>
      <c r="BF17" s="54"/>
      <c r="BG17" s="55"/>
    </row>
    <row r="18" spans="23:59">
      <c r="W18" s="80"/>
      <c r="X18" s="63"/>
      <c r="Y18" s="771" t="s">
        <v>295</v>
      </c>
      <c r="Z18" s="388">
        <v>625.24754951121724</v>
      </c>
      <c r="AA18" s="388">
        <v>625.24754951121713</v>
      </c>
      <c r="AB18" s="388">
        <v>753.33146992468642</v>
      </c>
      <c r="AC18" s="388">
        <v>820.37087396627442</v>
      </c>
      <c r="AD18" s="388">
        <v>917.56556145418222</v>
      </c>
      <c r="AE18" s="388">
        <v>1232.0908517936489</v>
      </c>
      <c r="AF18" s="388">
        <v>1374.8897144227622</v>
      </c>
      <c r="AG18" s="388">
        <v>1660.0784382018335</v>
      </c>
      <c r="AH18" s="388">
        <v>1801.707572876855</v>
      </c>
      <c r="AI18" s="388">
        <v>739.95759935351282</v>
      </c>
      <c r="AJ18" s="388">
        <v>763.8384809307563</v>
      </c>
      <c r="AK18" s="388">
        <v>528.25071667865632</v>
      </c>
      <c r="AL18" s="388">
        <v>315.16862092221919</v>
      </c>
      <c r="AM18" s="388">
        <v>410.21715880821489</v>
      </c>
      <c r="AN18" s="388">
        <v>632.81807819501068</v>
      </c>
      <c r="AO18" s="388">
        <v>709.51820163688376</v>
      </c>
      <c r="AP18" s="388">
        <v>698.2943505984183</v>
      </c>
      <c r="AQ18" s="388">
        <v>853.23030317562223</v>
      </c>
      <c r="AR18" s="388">
        <v>745.16894802469596</v>
      </c>
      <c r="AS18" s="388">
        <v>647.057412231679</v>
      </c>
      <c r="AT18" s="388">
        <v>565.83722970455187</v>
      </c>
      <c r="AU18" s="388">
        <v>573.52005545563338</v>
      </c>
      <c r="AV18" s="388">
        <v>544.02411767418721</v>
      </c>
      <c r="AW18" s="388">
        <v>529.81252945130291</v>
      </c>
      <c r="AX18" s="44"/>
      <c r="AY18" s="44"/>
      <c r="AZ18" s="44"/>
      <c r="BA18" s="44"/>
      <c r="BB18" s="44"/>
      <c r="BC18" s="44"/>
      <c r="BD18" s="44"/>
      <c r="BE18" s="44"/>
      <c r="BF18" s="54"/>
      <c r="BG18" s="55"/>
    </row>
    <row r="19" spans="23:59">
      <c r="W19" s="80"/>
      <c r="X19" s="63"/>
      <c r="Y19" s="771" t="s">
        <v>296</v>
      </c>
      <c r="Z19" s="388">
        <v>60570.734384292853</v>
      </c>
      <c r="AA19" s="388">
        <v>60571.712967756946</v>
      </c>
      <c r="AB19" s="388">
        <v>63483.83081074628</v>
      </c>
      <c r="AC19" s="388">
        <v>64082.701650325253</v>
      </c>
      <c r="AD19" s="388">
        <v>65417.613510632887</v>
      </c>
      <c r="AE19" s="388">
        <v>69055.984726528768</v>
      </c>
      <c r="AF19" s="388">
        <v>69983.126892451197</v>
      </c>
      <c r="AG19" s="388">
        <v>71190.760409199647</v>
      </c>
      <c r="AH19" s="388">
        <v>71971.758570077916</v>
      </c>
      <c r="AI19" s="388">
        <v>56115.369037909506</v>
      </c>
      <c r="AJ19" s="388">
        <v>59222.447846255985</v>
      </c>
      <c r="AK19" s="388">
        <v>60973.518319798066</v>
      </c>
      <c r="AL19" s="388">
        <v>57991.875115704628</v>
      </c>
      <c r="AM19" s="388">
        <v>58228.872851090418</v>
      </c>
      <c r="AN19" s="388">
        <v>57323.763697534559</v>
      </c>
      <c r="AO19" s="388">
        <v>57586.699413166913</v>
      </c>
      <c r="AP19" s="388">
        <v>56973.850955257731</v>
      </c>
      <c r="AQ19" s="388">
        <v>57962.840038359558</v>
      </c>
      <c r="AR19" s="388">
        <v>60149.015499476685</v>
      </c>
      <c r="AS19" s="388">
        <v>53771.166354133704</v>
      </c>
      <c r="AT19" s="388">
        <v>51503.305859461645</v>
      </c>
      <c r="AU19" s="388">
        <v>52437.311901274821</v>
      </c>
      <c r="AV19" s="388">
        <v>52825.967053479821</v>
      </c>
      <c r="AW19" s="388">
        <v>52005.218385747481</v>
      </c>
      <c r="AX19" s="44"/>
      <c r="AY19" s="44"/>
      <c r="AZ19" s="44"/>
      <c r="BA19" s="44"/>
      <c r="BB19" s="44"/>
      <c r="BC19" s="44"/>
      <c r="BD19" s="44"/>
      <c r="BE19" s="44"/>
      <c r="BF19" s="54"/>
      <c r="BG19" s="55"/>
    </row>
    <row r="20" spans="23:59">
      <c r="W20" s="80"/>
      <c r="X20" s="63"/>
      <c r="Y20" s="771" t="s">
        <v>297</v>
      </c>
      <c r="Z20" s="388">
        <v>4178.5644559776547</v>
      </c>
      <c r="AA20" s="388">
        <v>4178.6678613422127</v>
      </c>
      <c r="AB20" s="388">
        <v>4108.4476897646264</v>
      </c>
      <c r="AC20" s="388">
        <v>3980.7132370048425</v>
      </c>
      <c r="AD20" s="388">
        <v>3948.7874411078133</v>
      </c>
      <c r="AE20" s="388">
        <v>4103.8717592448602</v>
      </c>
      <c r="AF20" s="388">
        <v>4013.4878640815045</v>
      </c>
      <c r="AG20" s="388">
        <v>3958.8170614654982</v>
      </c>
      <c r="AH20" s="388">
        <v>3611.9719293347521</v>
      </c>
      <c r="AI20" s="388">
        <v>2752.7089245442553</v>
      </c>
      <c r="AJ20" s="388">
        <v>2659.6309504945939</v>
      </c>
      <c r="AK20" s="388">
        <v>2663.0830261245537</v>
      </c>
      <c r="AL20" s="388">
        <v>2498.9252596085562</v>
      </c>
      <c r="AM20" s="388">
        <v>2476.8363713293352</v>
      </c>
      <c r="AN20" s="388">
        <v>2358.5255876178794</v>
      </c>
      <c r="AO20" s="388">
        <v>2356.3666753231446</v>
      </c>
      <c r="AP20" s="388">
        <v>2294.2018917758555</v>
      </c>
      <c r="AQ20" s="388">
        <v>2346.606336671909</v>
      </c>
      <c r="AR20" s="388">
        <v>2389.5270211486609</v>
      </c>
      <c r="AS20" s="388">
        <v>2134.390547520155</v>
      </c>
      <c r="AT20" s="388">
        <v>2051.8400763133995</v>
      </c>
      <c r="AU20" s="388">
        <v>2110.091846289185</v>
      </c>
      <c r="AV20" s="388">
        <v>2279.0087587483649</v>
      </c>
      <c r="AW20" s="388">
        <v>2259.8957245180477</v>
      </c>
      <c r="AX20" s="44"/>
      <c r="AY20" s="44"/>
      <c r="AZ20" s="44"/>
      <c r="BA20" s="44"/>
      <c r="BB20" s="44"/>
      <c r="BC20" s="44"/>
      <c r="BD20" s="44"/>
      <c r="BE20" s="44"/>
      <c r="BF20" s="54"/>
      <c r="BG20" s="55"/>
    </row>
    <row r="21" spans="23:59">
      <c r="W21" s="80"/>
      <c r="X21" s="63"/>
      <c r="Y21" s="771" t="s">
        <v>298</v>
      </c>
      <c r="Z21" s="388">
        <v>43718.254535333122</v>
      </c>
      <c r="AA21" s="388">
        <v>43718.737570774334</v>
      </c>
      <c r="AB21" s="388">
        <v>44715.847687838206</v>
      </c>
      <c r="AC21" s="388">
        <v>44789.605186868532</v>
      </c>
      <c r="AD21" s="388">
        <v>45098.174511572965</v>
      </c>
      <c r="AE21" s="388">
        <v>46222.306950531085</v>
      </c>
      <c r="AF21" s="388">
        <v>46358.282537241263</v>
      </c>
      <c r="AG21" s="388">
        <v>46530.845572925202</v>
      </c>
      <c r="AH21" s="388">
        <v>45688.375906085887</v>
      </c>
      <c r="AI21" s="388">
        <v>36932.93075060437</v>
      </c>
      <c r="AJ21" s="388">
        <v>37527.647659468741</v>
      </c>
      <c r="AK21" s="388">
        <v>38929.027439840909</v>
      </c>
      <c r="AL21" s="388">
        <v>37259.861855242794</v>
      </c>
      <c r="AM21" s="388">
        <v>36883.932655298799</v>
      </c>
      <c r="AN21" s="388">
        <v>38395.85934979286</v>
      </c>
      <c r="AO21" s="388">
        <v>36187.1772002496</v>
      </c>
      <c r="AP21" s="388">
        <v>35602.53109515876</v>
      </c>
      <c r="AQ21" s="388">
        <v>35773.068361043253</v>
      </c>
      <c r="AR21" s="388">
        <v>35980.894542365771</v>
      </c>
      <c r="AS21" s="388">
        <v>34058.464088049623</v>
      </c>
      <c r="AT21" s="388">
        <v>31487.823349036789</v>
      </c>
      <c r="AU21" s="388">
        <v>31786.88515915491</v>
      </c>
      <c r="AV21" s="388">
        <v>31692.601454594347</v>
      </c>
      <c r="AW21" s="388">
        <v>31666.987326501352</v>
      </c>
      <c r="AX21" s="44"/>
      <c r="AY21" s="44"/>
      <c r="AZ21" s="44"/>
      <c r="BA21" s="44"/>
      <c r="BB21" s="44"/>
      <c r="BC21" s="44"/>
      <c r="BD21" s="44"/>
      <c r="BE21" s="44"/>
      <c r="BF21" s="54"/>
      <c r="BG21" s="55"/>
    </row>
    <row r="22" spans="23:59">
      <c r="W22" s="80"/>
      <c r="X22" s="63"/>
      <c r="Y22" s="771" t="s">
        <v>299</v>
      </c>
      <c r="Z22" s="388">
        <v>169872.01511485662</v>
      </c>
      <c r="AA22" s="388">
        <v>169873.63364599066</v>
      </c>
      <c r="AB22" s="388">
        <v>164666.66701387728</v>
      </c>
      <c r="AC22" s="388">
        <v>157420.03309761945</v>
      </c>
      <c r="AD22" s="388">
        <v>155344.94410648642</v>
      </c>
      <c r="AE22" s="388">
        <v>159193.25166299852</v>
      </c>
      <c r="AF22" s="388">
        <v>159603.88154999499</v>
      </c>
      <c r="AG22" s="388">
        <v>160838.76828605917</v>
      </c>
      <c r="AH22" s="388">
        <v>162782.55536051746</v>
      </c>
      <c r="AI22" s="388">
        <v>151264.8557635374</v>
      </c>
      <c r="AJ22" s="388">
        <v>158746.84079200489</v>
      </c>
      <c r="AK22" s="388">
        <v>164123.03826835385</v>
      </c>
      <c r="AL22" s="388">
        <v>159567.90704152937</v>
      </c>
      <c r="AM22" s="388">
        <v>166242.08075675121</v>
      </c>
      <c r="AN22" s="388">
        <v>168728.16063646757</v>
      </c>
      <c r="AO22" s="388">
        <v>168214.05546762285</v>
      </c>
      <c r="AP22" s="388">
        <v>166098.55774990242</v>
      </c>
      <c r="AQ22" s="388">
        <v>167812.78380167103</v>
      </c>
      <c r="AR22" s="388">
        <v>176055.00769408752</v>
      </c>
      <c r="AS22" s="388">
        <v>156625.54390290062</v>
      </c>
      <c r="AT22" s="388">
        <v>145699.79619472116</v>
      </c>
      <c r="AU22" s="388">
        <v>165401.52085624685</v>
      </c>
      <c r="AV22" s="388">
        <v>167170.37008438495</v>
      </c>
      <c r="AW22" s="388">
        <v>169139.04761434189</v>
      </c>
      <c r="AX22" s="44"/>
      <c r="AY22" s="44"/>
      <c r="AZ22" s="44"/>
      <c r="BA22" s="44"/>
      <c r="BB22" s="44"/>
      <c r="BC22" s="44"/>
      <c r="BD22" s="44"/>
      <c r="BE22" s="44"/>
      <c r="BF22" s="54"/>
      <c r="BG22" s="55"/>
    </row>
    <row r="23" spans="23:59">
      <c r="W23" s="80"/>
      <c r="X23" s="63"/>
      <c r="Y23" s="771" t="s">
        <v>300</v>
      </c>
      <c r="Z23" s="388">
        <v>10895.848367306604</v>
      </c>
      <c r="AA23" s="388">
        <v>10896.328755193043</v>
      </c>
      <c r="AB23" s="388">
        <v>10760.186293329602</v>
      </c>
      <c r="AC23" s="388">
        <v>10740.931295128732</v>
      </c>
      <c r="AD23" s="388">
        <v>10293.751888710265</v>
      </c>
      <c r="AE23" s="388">
        <v>10290.440649539476</v>
      </c>
      <c r="AF23" s="388">
        <v>9670.7937201006043</v>
      </c>
      <c r="AG23" s="388">
        <v>8965.2860903157725</v>
      </c>
      <c r="AH23" s="388">
        <v>8826.804421763758</v>
      </c>
      <c r="AI23" s="388">
        <v>7570.479211162301</v>
      </c>
      <c r="AJ23" s="388">
        <v>7849.8240952358983</v>
      </c>
      <c r="AK23" s="388">
        <v>8033.0026385830643</v>
      </c>
      <c r="AL23" s="388">
        <v>7482.6471302338668</v>
      </c>
      <c r="AM23" s="388">
        <v>7810.6218090027287</v>
      </c>
      <c r="AN23" s="388">
        <v>8149.5693506579391</v>
      </c>
      <c r="AO23" s="388">
        <v>8018.4618186025746</v>
      </c>
      <c r="AP23" s="388">
        <v>8222.9609099484369</v>
      </c>
      <c r="AQ23" s="388">
        <v>8533.928517129887</v>
      </c>
      <c r="AR23" s="388">
        <v>9817.0966186590394</v>
      </c>
      <c r="AS23" s="388">
        <v>8892.3711824109523</v>
      </c>
      <c r="AT23" s="388">
        <v>7854.0025092996821</v>
      </c>
      <c r="AU23" s="388">
        <v>8304.4459509047429</v>
      </c>
      <c r="AV23" s="388">
        <v>9490.6273197724913</v>
      </c>
      <c r="AW23" s="388">
        <v>10027.850268960807</v>
      </c>
      <c r="AX23" s="44"/>
      <c r="AY23" s="44"/>
      <c r="AZ23" s="44"/>
      <c r="BA23" s="44"/>
      <c r="BB23" s="44"/>
      <c r="BC23" s="44"/>
      <c r="BD23" s="44"/>
      <c r="BE23" s="44"/>
      <c r="BF23" s="54"/>
      <c r="BG23" s="55"/>
    </row>
    <row r="24" spans="23:59">
      <c r="W24" s="80"/>
      <c r="X24" s="63"/>
      <c r="Y24" s="771" t="s">
        <v>301</v>
      </c>
      <c r="Z24" s="388">
        <v>31337.491092380522</v>
      </c>
      <c r="AA24" s="388">
        <v>31339.737083567481</v>
      </c>
      <c r="AB24" s="388">
        <v>32020.340736756691</v>
      </c>
      <c r="AC24" s="388">
        <v>31996.244013608495</v>
      </c>
      <c r="AD24" s="388">
        <v>29905.978135776131</v>
      </c>
      <c r="AE24" s="388">
        <v>33272.614340427819</v>
      </c>
      <c r="AF24" s="388">
        <v>32968.127743681354</v>
      </c>
      <c r="AG24" s="388">
        <v>34232.799965899452</v>
      </c>
      <c r="AH24" s="388">
        <v>31360.739915824153</v>
      </c>
      <c r="AI24" s="388">
        <v>26609.015267380684</v>
      </c>
      <c r="AJ24" s="388">
        <v>27631.976597412275</v>
      </c>
      <c r="AK24" s="388">
        <v>29319.784115724608</v>
      </c>
      <c r="AL24" s="388">
        <v>27527.984729701766</v>
      </c>
      <c r="AM24" s="388">
        <v>30203.203619436194</v>
      </c>
      <c r="AN24" s="388">
        <v>32442.66462323405</v>
      </c>
      <c r="AO24" s="388">
        <v>32823.404223177655</v>
      </c>
      <c r="AP24" s="388">
        <v>34255.147242551968</v>
      </c>
      <c r="AQ24" s="388">
        <v>36436.486330808322</v>
      </c>
      <c r="AR24" s="388">
        <v>40057.039141876863</v>
      </c>
      <c r="AS24" s="388">
        <v>35375.34352436832</v>
      </c>
      <c r="AT24" s="388">
        <v>30290.96955734794</v>
      </c>
      <c r="AU24" s="388">
        <v>32348.840221590577</v>
      </c>
      <c r="AV24" s="388">
        <v>38444.579322330494</v>
      </c>
      <c r="AW24" s="388">
        <v>40904.010591523227</v>
      </c>
      <c r="AX24" s="44"/>
      <c r="AY24" s="44"/>
      <c r="AZ24" s="44"/>
      <c r="BA24" s="44"/>
      <c r="BB24" s="44"/>
      <c r="BC24" s="44"/>
      <c r="BD24" s="44"/>
      <c r="BE24" s="44"/>
      <c r="BF24" s="54"/>
      <c r="BG24" s="55"/>
    </row>
    <row r="25" spans="23:59">
      <c r="W25" s="80"/>
      <c r="X25" s="63"/>
      <c r="Y25" s="771" t="s">
        <v>302</v>
      </c>
      <c r="Z25" s="388">
        <v>-24063.915752283516</v>
      </c>
      <c r="AA25" s="388">
        <v>-23477.454499871379</v>
      </c>
      <c r="AB25" s="388">
        <v>-23640.762950684555</v>
      </c>
      <c r="AC25" s="388">
        <v>-23660.11088429654</v>
      </c>
      <c r="AD25" s="388">
        <v>-24752.892092357306</v>
      </c>
      <c r="AE25" s="388">
        <v>-23948.251421597073</v>
      </c>
      <c r="AF25" s="388">
        <v>-23635.614308118729</v>
      </c>
      <c r="AG25" s="388">
        <v>-22622.975748577323</v>
      </c>
      <c r="AH25" s="388">
        <v>-16441.689279145427</v>
      </c>
      <c r="AI25" s="388">
        <v>-15274.134940681255</v>
      </c>
      <c r="AJ25" s="388">
        <v>-15601.084253840254</v>
      </c>
      <c r="AK25" s="388">
        <v>-13951.159635548211</v>
      </c>
      <c r="AL25" s="388">
        <v>-13436.215928444701</v>
      </c>
      <c r="AM25" s="388">
        <v>-13994.05951801682</v>
      </c>
      <c r="AN25" s="388">
        <v>-13748.022236245735</v>
      </c>
      <c r="AO25" s="388">
        <v>-11928.401758652908</v>
      </c>
      <c r="AP25" s="388">
        <v>-7502.0577815209635</v>
      </c>
      <c r="AQ25" s="388">
        <v>-7527.6750451796361</v>
      </c>
      <c r="AR25" s="388">
        <v>-6365.6741504742349</v>
      </c>
      <c r="AS25" s="388">
        <v>-1538.5770382885189</v>
      </c>
      <c r="AT25" s="388">
        <v>-2897.6278426415342</v>
      </c>
      <c r="AU25" s="388">
        <v>-6005.876697950589</v>
      </c>
      <c r="AV25" s="388">
        <v>-4315.0536320137144</v>
      </c>
      <c r="AW25" s="388">
        <v>-3098.3295680848946</v>
      </c>
      <c r="AX25" s="44"/>
      <c r="AY25" s="44"/>
      <c r="AZ25" s="44"/>
      <c r="BA25" s="44"/>
      <c r="BB25" s="44"/>
      <c r="BC25" s="44"/>
      <c r="BD25" s="44"/>
      <c r="BE25" s="44"/>
      <c r="BF25" s="54"/>
      <c r="BG25" s="55"/>
    </row>
    <row r="26" spans="23:59">
      <c r="W26" s="80"/>
      <c r="X26" s="64"/>
      <c r="Y26" s="771" t="s">
        <v>303</v>
      </c>
      <c r="Z26" s="395">
        <v>87341.178890567011</v>
      </c>
      <c r="AA26" s="395">
        <v>86788.177248492779</v>
      </c>
      <c r="AB26" s="395">
        <v>78908.84186862217</v>
      </c>
      <c r="AC26" s="395">
        <v>75268.045289301648</v>
      </c>
      <c r="AD26" s="395">
        <v>69258.138496670508</v>
      </c>
      <c r="AE26" s="395">
        <v>71928.234139450928</v>
      </c>
      <c r="AF26" s="395">
        <v>70104.104363112056</v>
      </c>
      <c r="AG26" s="395">
        <v>73789.49707283001</v>
      </c>
      <c r="AH26" s="395">
        <v>71218.29757733531</v>
      </c>
      <c r="AI26" s="395">
        <v>82016.851814139809</v>
      </c>
      <c r="AJ26" s="395">
        <v>81939.877029803509</v>
      </c>
      <c r="AK26" s="395">
        <v>83318.661067809022</v>
      </c>
      <c r="AL26" s="395">
        <v>79737.572754747904</v>
      </c>
      <c r="AM26" s="395">
        <v>83256.673934619845</v>
      </c>
      <c r="AN26" s="395">
        <v>82649.328109518698</v>
      </c>
      <c r="AO26" s="395">
        <v>85017.801954014722</v>
      </c>
      <c r="AP26" s="395">
        <v>80241.886005529188</v>
      </c>
      <c r="AQ26" s="395">
        <v>76567.47662413455</v>
      </c>
      <c r="AR26" s="395">
        <v>71493.867487538053</v>
      </c>
      <c r="AS26" s="395">
        <v>59034.863007265005</v>
      </c>
      <c r="AT26" s="395">
        <v>54809.630671628183</v>
      </c>
      <c r="AU26" s="395">
        <v>66637.49066220416</v>
      </c>
      <c r="AV26" s="395">
        <v>49339.48348721322</v>
      </c>
      <c r="AW26" s="395">
        <v>42680.91322911044</v>
      </c>
      <c r="AX26" s="51"/>
      <c r="AY26" s="51"/>
      <c r="AZ26" s="51"/>
      <c r="BA26" s="51"/>
      <c r="BB26" s="51"/>
      <c r="BC26" s="51"/>
      <c r="BD26" s="51"/>
      <c r="BE26" s="51"/>
      <c r="BF26" s="52"/>
      <c r="BG26" s="53"/>
    </row>
    <row r="27" spans="23:59">
      <c r="W27" s="80"/>
      <c r="X27" s="772" t="s">
        <v>304</v>
      </c>
      <c r="Y27" s="74"/>
      <c r="Z27" s="397">
        <f>SUM(Z28:Z31)</f>
        <v>217371.30450071915</v>
      </c>
      <c r="AA27" s="397">
        <f t="shared" ref="AA27:AR27" si="3">SUM(AA28:AA31)</f>
        <v>217382.40351899806</v>
      </c>
      <c r="AB27" s="397">
        <f t="shared" si="3"/>
        <v>228859.99745349499</v>
      </c>
      <c r="AC27" s="397">
        <f t="shared" si="3"/>
        <v>233458.74231792917</v>
      </c>
      <c r="AD27" s="397">
        <f t="shared" si="3"/>
        <v>237975.31891320154</v>
      </c>
      <c r="AE27" s="397">
        <f t="shared" si="3"/>
        <v>250409.72765367379</v>
      </c>
      <c r="AF27" s="397">
        <f t="shared" si="3"/>
        <v>257589.48372347487</v>
      </c>
      <c r="AG27" s="397">
        <f t="shared" si="3"/>
        <v>263047.42145164264</v>
      </c>
      <c r="AH27" s="397">
        <f t="shared" si="3"/>
        <v>264813.99580046453</v>
      </c>
      <c r="AI27" s="397">
        <f t="shared" si="3"/>
        <v>263774.32966838847</v>
      </c>
      <c r="AJ27" s="397">
        <f t="shared" si="3"/>
        <v>266229.98159018718</v>
      </c>
      <c r="AK27" s="397">
        <f t="shared" si="3"/>
        <v>265382.46922400192</v>
      </c>
      <c r="AL27" s="397">
        <f t="shared" si="3"/>
        <v>267456.77575813205</v>
      </c>
      <c r="AM27" s="397">
        <f t="shared" si="3"/>
        <v>262388.2892990649</v>
      </c>
      <c r="AN27" s="397">
        <f t="shared" si="3"/>
        <v>260303.30402612002</v>
      </c>
      <c r="AO27" s="397">
        <f t="shared" si="3"/>
        <v>259651.71314465822</v>
      </c>
      <c r="AP27" s="397">
        <f t="shared" si="3"/>
        <v>254388.22653541731</v>
      </c>
      <c r="AQ27" s="397">
        <f t="shared" si="3"/>
        <v>250744.28393064073</v>
      </c>
      <c r="AR27" s="397">
        <f t="shared" si="3"/>
        <v>245681.19928268364</v>
      </c>
      <c r="AS27" s="397">
        <f>SUM(AS28:AS31)</f>
        <v>235734.83011606213</v>
      </c>
      <c r="AT27" s="397">
        <f>SUM(AT28:AT31)</f>
        <v>230067.47744561872</v>
      </c>
      <c r="AU27" s="397">
        <f>SUM(AU28:AU31)</f>
        <v>232501.61891615664</v>
      </c>
      <c r="AV27" s="397">
        <f>SUM(AV28:AV31)</f>
        <v>229588.02299039855</v>
      </c>
      <c r="AW27" s="397">
        <f>SUM(AW28:AW31)</f>
        <v>226341.63080778709</v>
      </c>
      <c r="AX27" s="75"/>
      <c r="AY27" s="75"/>
      <c r="AZ27" s="75"/>
      <c r="BA27" s="75"/>
      <c r="BB27" s="75"/>
      <c r="BC27" s="75"/>
      <c r="BD27" s="75"/>
      <c r="BE27" s="75"/>
      <c r="BF27" s="75"/>
      <c r="BG27" s="76"/>
    </row>
    <row r="28" spans="23:59">
      <c r="W28" s="80"/>
      <c r="X28" s="73"/>
      <c r="Y28" s="108" t="s">
        <v>122</v>
      </c>
      <c r="Z28" s="388">
        <v>7162.4137346729703</v>
      </c>
      <c r="AA28" s="388">
        <v>7162.4137346729703</v>
      </c>
      <c r="AB28" s="388">
        <v>7762.9604814168806</v>
      </c>
      <c r="AC28" s="388">
        <v>8291.4720276213484</v>
      </c>
      <c r="AD28" s="388">
        <v>8688.7643217319255</v>
      </c>
      <c r="AE28" s="388">
        <v>9153.1617710055107</v>
      </c>
      <c r="AF28" s="388">
        <v>10278.290579645151</v>
      </c>
      <c r="AG28" s="388">
        <v>10086.072696871752</v>
      </c>
      <c r="AH28" s="388">
        <v>10744.189447108492</v>
      </c>
      <c r="AI28" s="388">
        <v>10709.474289425121</v>
      </c>
      <c r="AJ28" s="388">
        <v>10531.517510201822</v>
      </c>
      <c r="AK28" s="388">
        <v>10677.130984677189</v>
      </c>
      <c r="AL28" s="388">
        <v>10724.198612064289</v>
      </c>
      <c r="AM28" s="388">
        <v>10933.837362880104</v>
      </c>
      <c r="AN28" s="388">
        <v>11063.17716772301</v>
      </c>
      <c r="AO28" s="388">
        <v>10663.394897683744</v>
      </c>
      <c r="AP28" s="388">
        <v>10798.818155999939</v>
      </c>
      <c r="AQ28" s="388">
        <v>11178.230719633708</v>
      </c>
      <c r="AR28" s="388">
        <v>10875.772004529685</v>
      </c>
      <c r="AS28" s="388">
        <v>10277.138163510701</v>
      </c>
      <c r="AT28" s="388">
        <v>9781.3186700965216</v>
      </c>
      <c r="AU28" s="388">
        <v>9193.0021715533057</v>
      </c>
      <c r="AV28" s="388">
        <v>9001.2233458441679</v>
      </c>
      <c r="AW28" s="388">
        <v>9523.5710714918296</v>
      </c>
      <c r="AX28" s="44"/>
      <c r="AY28" s="44"/>
      <c r="AZ28" s="44"/>
      <c r="BA28" s="44"/>
      <c r="BB28" s="44"/>
      <c r="BC28" s="44"/>
      <c r="BD28" s="44"/>
      <c r="BE28" s="44"/>
      <c r="BF28" s="54"/>
      <c r="BG28" s="55"/>
    </row>
    <row r="29" spans="23:59">
      <c r="W29" s="80"/>
      <c r="X29" s="73"/>
      <c r="Y29" s="111" t="s">
        <v>123</v>
      </c>
      <c r="Z29" s="388">
        <v>189227.87638242531</v>
      </c>
      <c r="AA29" s="388">
        <v>189228.04415295465</v>
      </c>
      <c r="AB29" s="388">
        <v>199472.70042215596</v>
      </c>
      <c r="AC29" s="388">
        <v>203592.21105024178</v>
      </c>
      <c r="AD29" s="388">
        <v>208312.52521003823</v>
      </c>
      <c r="AE29" s="388">
        <v>219484.86639339279</v>
      </c>
      <c r="AF29" s="388">
        <v>225388.67263723843</v>
      </c>
      <c r="AG29" s="388">
        <v>230313.41493539914</v>
      </c>
      <c r="AH29" s="388">
        <v>230699.31455484167</v>
      </c>
      <c r="AI29" s="388">
        <v>231698.18428071571</v>
      </c>
      <c r="AJ29" s="388">
        <v>234161.33435607777</v>
      </c>
      <c r="AK29" s="388">
        <v>232885.06848153897</v>
      </c>
      <c r="AL29" s="388">
        <v>235410.65111485068</v>
      </c>
      <c r="AM29" s="388">
        <v>229433.20985270859</v>
      </c>
      <c r="AN29" s="388">
        <v>227277.76466139901</v>
      </c>
      <c r="AO29" s="388">
        <v>228363.84927627182</v>
      </c>
      <c r="AP29" s="388">
        <v>222851.04182068794</v>
      </c>
      <c r="AQ29" s="388">
        <v>219414.11531527955</v>
      </c>
      <c r="AR29" s="388">
        <v>214425.91189139432</v>
      </c>
      <c r="AS29" s="388">
        <v>206180.04890973686</v>
      </c>
      <c r="AT29" s="388">
        <v>202288.699484221</v>
      </c>
      <c r="AU29" s="388">
        <v>205024.99946061466</v>
      </c>
      <c r="AV29" s="388">
        <v>201416.83307064438</v>
      </c>
      <c r="AW29" s="388">
        <v>196380.1682841017</v>
      </c>
      <c r="AX29" s="44"/>
      <c r="AY29" s="44"/>
      <c r="AZ29" s="44"/>
      <c r="BA29" s="44"/>
      <c r="BB29" s="44"/>
      <c r="BC29" s="44"/>
      <c r="BD29" s="44"/>
      <c r="BE29" s="44"/>
      <c r="BF29" s="54"/>
      <c r="BG29" s="55"/>
    </row>
    <row r="30" spans="23:59">
      <c r="W30" s="80"/>
      <c r="X30" s="73"/>
      <c r="Y30" s="111" t="s">
        <v>124</v>
      </c>
      <c r="Z30" s="388">
        <v>7250.0652567330244</v>
      </c>
      <c r="AA30" s="388">
        <v>7260.9965044825794</v>
      </c>
      <c r="AB30" s="388">
        <v>7314.7849969798872</v>
      </c>
      <c r="AC30" s="388">
        <v>7495.4779810334558</v>
      </c>
      <c r="AD30" s="388">
        <v>7093.7211418025245</v>
      </c>
      <c r="AE30" s="388">
        <v>7565.6849518719036</v>
      </c>
      <c r="AF30" s="388">
        <v>7235.0982088462133</v>
      </c>
      <c r="AG30" s="388">
        <v>7093.1346079886935</v>
      </c>
      <c r="AH30" s="388">
        <v>6842.1203535798659</v>
      </c>
      <c r="AI30" s="388">
        <v>6665.7792035516659</v>
      </c>
      <c r="AJ30" s="388">
        <v>6900.2100530719035</v>
      </c>
      <c r="AK30" s="388">
        <v>6955.6369306157267</v>
      </c>
      <c r="AL30" s="388">
        <v>6924.5792388146328</v>
      </c>
      <c r="AM30" s="388">
        <v>7451.9326853207385</v>
      </c>
      <c r="AN30" s="388">
        <v>7828.9619376338751</v>
      </c>
      <c r="AO30" s="388">
        <v>7716.5822386610062</v>
      </c>
      <c r="AP30" s="388">
        <v>7823.3933425553441</v>
      </c>
      <c r="AQ30" s="388">
        <v>7511.8788856404854</v>
      </c>
      <c r="AR30" s="388">
        <v>8209.551278599627</v>
      </c>
      <c r="AS30" s="388">
        <v>7989.4577113741288</v>
      </c>
      <c r="AT30" s="388">
        <v>7614.2735628201644</v>
      </c>
      <c r="AU30" s="388">
        <v>7567.7407766425495</v>
      </c>
      <c r="AV30" s="388">
        <v>8583.5118712302628</v>
      </c>
      <c r="AW30" s="388">
        <v>9587.4249542351645</v>
      </c>
      <c r="AX30" s="44"/>
      <c r="AY30" s="44"/>
      <c r="AZ30" s="44"/>
      <c r="BA30" s="44"/>
      <c r="BB30" s="44"/>
      <c r="BC30" s="44"/>
      <c r="BD30" s="44"/>
      <c r="BE30" s="44"/>
      <c r="BF30" s="54"/>
      <c r="BG30" s="55"/>
    </row>
    <row r="31" spans="23:59">
      <c r="W31" s="80"/>
      <c r="X31" s="73"/>
      <c r="Y31" s="111" t="s">
        <v>125</v>
      </c>
      <c r="Z31" s="388">
        <v>13730.949126887859</v>
      </c>
      <c r="AA31" s="388">
        <v>13730.949126887859</v>
      </c>
      <c r="AB31" s="388">
        <v>14309.55155294225</v>
      </c>
      <c r="AC31" s="388">
        <v>14079.581259032584</v>
      </c>
      <c r="AD31" s="388">
        <v>13880.308239628856</v>
      </c>
      <c r="AE31" s="388">
        <v>14206.014537403604</v>
      </c>
      <c r="AF31" s="388">
        <v>14687.422297745108</v>
      </c>
      <c r="AG31" s="388">
        <v>15554.799211383024</v>
      </c>
      <c r="AH31" s="388">
        <v>16528.371444934513</v>
      </c>
      <c r="AI31" s="388">
        <v>14700.891894695958</v>
      </c>
      <c r="AJ31" s="388">
        <v>14636.919670835683</v>
      </c>
      <c r="AK31" s="388">
        <v>14864.632827170073</v>
      </c>
      <c r="AL31" s="388">
        <v>14397.346792402419</v>
      </c>
      <c r="AM31" s="388">
        <v>14569.309398155503</v>
      </c>
      <c r="AN31" s="388">
        <v>14133.400259364134</v>
      </c>
      <c r="AO31" s="388">
        <v>12907.886732041636</v>
      </c>
      <c r="AP31" s="388">
        <v>12914.973216174069</v>
      </c>
      <c r="AQ31" s="388">
        <v>12640.059010086989</v>
      </c>
      <c r="AR31" s="388">
        <v>12169.964108160002</v>
      </c>
      <c r="AS31" s="388">
        <v>11288.185331440451</v>
      </c>
      <c r="AT31" s="388">
        <v>10383.18572848105</v>
      </c>
      <c r="AU31" s="388">
        <v>10715.876507346133</v>
      </c>
      <c r="AV31" s="388">
        <v>10586.454702679748</v>
      </c>
      <c r="AW31" s="388">
        <v>10850.466497958369</v>
      </c>
      <c r="AX31" s="44"/>
      <c r="AY31" s="44"/>
      <c r="AZ31" s="44"/>
      <c r="BA31" s="44"/>
      <c r="BB31" s="44"/>
      <c r="BC31" s="44"/>
      <c r="BD31" s="44"/>
      <c r="BE31" s="44"/>
      <c r="BF31" s="54"/>
      <c r="BG31" s="55"/>
    </row>
    <row r="32" spans="23:59">
      <c r="W32" s="80"/>
      <c r="X32" s="773" t="s">
        <v>305</v>
      </c>
      <c r="Y32" s="70"/>
      <c r="Z32" s="399">
        <f>SUM(Z33:Z34)</f>
        <v>291735.06800938107</v>
      </c>
      <c r="AA32" s="399">
        <f t="shared" ref="AA32:AR32" si="4">SUM(AA33:AA34)</f>
        <v>291758.46529932565</v>
      </c>
      <c r="AB32" s="399">
        <f t="shared" si="4"/>
        <v>292920.31078837509</v>
      </c>
      <c r="AC32" s="399">
        <f t="shared" si="4"/>
        <v>304861.15631720948</v>
      </c>
      <c r="AD32" s="399">
        <f t="shared" si="4"/>
        <v>307093.33638397919</v>
      </c>
      <c r="AE32" s="399">
        <f t="shared" si="4"/>
        <v>325633.19510959374</v>
      </c>
      <c r="AF32" s="399">
        <f t="shared" si="4"/>
        <v>333226.75887205801</v>
      </c>
      <c r="AG32" s="399">
        <f t="shared" si="4"/>
        <v>332443.03632757085</v>
      </c>
      <c r="AH32" s="399">
        <f t="shared" si="4"/>
        <v>325845.11791796086</v>
      </c>
      <c r="AI32" s="399">
        <f t="shared" si="4"/>
        <v>331279.69331058371</v>
      </c>
      <c r="AJ32" s="399">
        <f t="shared" si="4"/>
        <v>353147.17559693381</v>
      </c>
      <c r="AK32" s="399">
        <f t="shared" si="4"/>
        <v>363557.44338735228</v>
      </c>
      <c r="AL32" s="399">
        <f t="shared" si="4"/>
        <v>367189.68566685054</v>
      </c>
      <c r="AM32" s="399">
        <f t="shared" si="4"/>
        <v>392706.5042492986</v>
      </c>
      <c r="AN32" s="399">
        <f t="shared" si="4"/>
        <v>398953.8970793488</v>
      </c>
      <c r="AO32" s="399">
        <f t="shared" si="4"/>
        <v>399564.03441600443</v>
      </c>
      <c r="AP32" s="399">
        <f t="shared" si="4"/>
        <v>409595.32341871533</v>
      </c>
      <c r="AQ32" s="399">
        <f t="shared" si="4"/>
        <v>400422.86994687456</v>
      </c>
      <c r="AR32" s="399">
        <f t="shared" si="4"/>
        <v>422428.57731647778</v>
      </c>
      <c r="AS32" s="399">
        <f>SUM(AS33:AS34)</f>
        <v>404620.42089669057</v>
      </c>
      <c r="AT32" s="399">
        <f>SUM(AT33:AT34)</f>
        <v>377095.34186332999</v>
      </c>
      <c r="AU32" s="399">
        <f>SUM(AU33:AU34)</f>
        <v>388891.14127710008</v>
      </c>
      <c r="AV32" s="399">
        <f>SUM(AV33:AV34)</f>
        <v>438763.0094723801</v>
      </c>
      <c r="AW32" s="399">
        <f>SUM(AW33:AW34)</f>
        <v>475863.57902381255</v>
      </c>
      <c r="AX32" s="71"/>
      <c r="AY32" s="71"/>
      <c r="AZ32" s="71"/>
      <c r="BA32" s="71"/>
      <c r="BB32" s="71"/>
      <c r="BC32" s="71"/>
      <c r="BD32" s="71"/>
      <c r="BE32" s="71"/>
      <c r="BF32" s="71"/>
      <c r="BG32" s="72"/>
    </row>
    <row r="33" spans="23:59">
      <c r="W33" s="80"/>
      <c r="X33" s="68"/>
      <c r="Y33" s="108" t="s">
        <v>126</v>
      </c>
      <c r="Z33" s="388">
        <v>127443.16412664075</v>
      </c>
      <c r="AA33" s="388">
        <v>127450.38312484743</v>
      </c>
      <c r="AB33" s="388">
        <v>129371.49400324654</v>
      </c>
      <c r="AC33" s="388">
        <v>136409.14097138605</v>
      </c>
      <c r="AD33" s="388">
        <v>137919.77515805329</v>
      </c>
      <c r="AE33" s="388">
        <v>145018.45841853172</v>
      </c>
      <c r="AF33" s="388">
        <v>148104.55486033691</v>
      </c>
      <c r="AG33" s="388">
        <v>147826.19565475726</v>
      </c>
      <c r="AH33" s="388">
        <v>144308.59074110608</v>
      </c>
      <c r="AI33" s="388">
        <v>143927.5645343129</v>
      </c>
      <c r="AJ33" s="388">
        <v>151915.26462304834</v>
      </c>
      <c r="AK33" s="388">
        <v>157537.10268925026</v>
      </c>
      <c r="AL33" s="388">
        <v>153726.3868357272</v>
      </c>
      <c r="AM33" s="388">
        <v>165441.04748365376</v>
      </c>
      <c r="AN33" s="388">
        <v>167524.48936935299</v>
      </c>
      <c r="AO33" s="388">
        <v>167557.80387199155</v>
      </c>
      <c r="AP33" s="388">
        <v>174219.34066395677</v>
      </c>
      <c r="AQ33" s="388">
        <v>165758.73908595555</v>
      </c>
      <c r="AR33" s="388">
        <v>179775.01840765914</v>
      </c>
      <c r="AS33" s="388">
        <v>171026.56550986544</v>
      </c>
      <c r="AT33" s="388">
        <v>161689.61316736237</v>
      </c>
      <c r="AU33" s="388">
        <v>171975.50216036601</v>
      </c>
      <c r="AV33" s="388">
        <v>188750.62623388763</v>
      </c>
      <c r="AW33" s="388">
        <v>203494.21218443711</v>
      </c>
      <c r="AX33" s="44"/>
      <c r="AY33" s="44"/>
      <c r="AZ33" s="44"/>
      <c r="BA33" s="44"/>
      <c r="BB33" s="44"/>
      <c r="BC33" s="44"/>
      <c r="BD33" s="44"/>
      <c r="BE33" s="44"/>
      <c r="BF33" s="54"/>
      <c r="BG33" s="55"/>
    </row>
    <row r="34" spans="23:59" ht="14.4" thickBot="1">
      <c r="W34" s="80"/>
      <c r="X34" s="69"/>
      <c r="Y34" s="117" t="s">
        <v>316</v>
      </c>
      <c r="Z34" s="395">
        <v>164291.9038827403</v>
      </c>
      <c r="AA34" s="395">
        <v>164308.08217447824</v>
      </c>
      <c r="AB34" s="395">
        <v>163548.81678512853</v>
      </c>
      <c r="AC34" s="395">
        <v>168452.01534582343</v>
      </c>
      <c r="AD34" s="395">
        <v>169173.56122592586</v>
      </c>
      <c r="AE34" s="395">
        <v>180614.73669106202</v>
      </c>
      <c r="AF34" s="395">
        <v>185122.20401172113</v>
      </c>
      <c r="AG34" s="395">
        <v>184616.84067281359</v>
      </c>
      <c r="AH34" s="395">
        <v>181536.52717685475</v>
      </c>
      <c r="AI34" s="395">
        <v>187352.12877627078</v>
      </c>
      <c r="AJ34" s="395">
        <v>201231.91097388547</v>
      </c>
      <c r="AK34" s="395">
        <v>206020.34069810205</v>
      </c>
      <c r="AL34" s="395">
        <v>213463.29883112331</v>
      </c>
      <c r="AM34" s="395">
        <v>227265.45676564486</v>
      </c>
      <c r="AN34" s="395">
        <v>231429.40770999584</v>
      </c>
      <c r="AO34" s="395">
        <v>232006.23054401288</v>
      </c>
      <c r="AP34" s="395">
        <v>235375.98275475856</v>
      </c>
      <c r="AQ34" s="395">
        <v>234664.13086091902</v>
      </c>
      <c r="AR34" s="395">
        <v>242653.55890881864</v>
      </c>
      <c r="AS34" s="395">
        <v>233593.8553868251</v>
      </c>
      <c r="AT34" s="395">
        <v>215405.72869596758</v>
      </c>
      <c r="AU34" s="395">
        <v>216915.63911673409</v>
      </c>
      <c r="AV34" s="395">
        <v>250012.38323849248</v>
      </c>
      <c r="AW34" s="395">
        <v>272369.36683937541</v>
      </c>
      <c r="AX34" s="51"/>
      <c r="AY34" s="51"/>
      <c r="AZ34" s="51"/>
      <c r="BA34" s="51"/>
      <c r="BB34" s="51"/>
      <c r="BC34" s="51"/>
      <c r="BD34" s="51"/>
      <c r="BE34" s="51"/>
      <c r="BF34" s="52"/>
      <c r="BG34" s="53"/>
    </row>
    <row r="35" spans="23:59" ht="14.4" thickBot="1">
      <c r="W35" s="368" t="s">
        <v>28</v>
      </c>
      <c r="X35" s="369"/>
      <c r="Y35" s="371"/>
      <c r="Z35" s="416">
        <f>'2.CO2-Sector'!Z36</f>
        <v>36.623516695699998</v>
      </c>
      <c r="AA35" s="416">
        <f>'2.CO2-Sector'!AA36</f>
        <v>36.623516695700005</v>
      </c>
      <c r="AB35" s="416">
        <f>'2.CO2-Sector'!AB36</f>
        <v>53.670357638200002</v>
      </c>
      <c r="AC35" s="416">
        <f>'2.CO2-Sector'!AC36</f>
        <v>56.950182706100001</v>
      </c>
      <c r="AD35" s="416">
        <f>'2.CO2-Sector'!AD36</f>
        <v>53.214845969500004</v>
      </c>
      <c r="AE35" s="416">
        <f>'2.CO2-Sector'!AE36</f>
        <v>51.149659616899996</v>
      </c>
      <c r="AF35" s="416">
        <f>'2.CO2-Sector'!AF36</f>
        <v>50.922977152499996</v>
      </c>
      <c r="AG35" s="416">
        <f>'2.CO2-Sector'!AG36</f>
        <v>49.368491384600006</v>
      </c>
      <c r="AH35" s="416">
        <f>'2.CO2-Sector'!AH36</f>
        <v>47.974169596300001</v>
      </c>
      <c r="AI35" s="416">
        <f>'2.CO2-Sector'!AI36</f>
        <v>42.729591188399993</v>
      </c>
      <c r="AJ35" s="416">
        <f>'2.CO2-Sector'!AJ36</f>
        <v>38.058488559099999</v>
      </c>
      <c r="AK35" s="416">
        <f>'2.CO2-Sector'!AK36</f>
        <v>36.027867609099999</v>
      </c>
      <c r="AL35" s="416">
        <f>'2.CO2-Sector'!AL36</f>
        <v>32.435788266000003</v>
      </c>
      <c r="AM35" s="416">
        <f>'2.CO2-Sector'!AM36</f>
        <v>30.936631965400004</v>
      </c>
      <c r="AN35" s="416">
        <f>'2.CO2-Sector'!AN36</f>
        <v>34.481329096500005</v>
      </c>
      <c r="AO35" s="416">
        <f>'2.CO2-Sector'!AO36</f>
        <v>34.994685000900006</v>
      </c>
      <c r="AP35" s="416">
        <f>'2.CO2-Sector'!AP36</f>
        <v>37.599495123300002</v>
      </c>
      <c r="AQ35" s="416">
        <f>'2.CO2-Sector'!AQ36</f>
        <v>35.889467685800007</v>
      </c>
      <c r="AR35" s="416">
        <f>'2.CO2-Sector'!AR36</f>
        <v>37.525516790100006</v>
      </c>
      <c r="AS35" s="416">
        <f>'2.CO2-Sector'!AS36</f>
        <v>37.8482869427</v>
      </c>
      <c r="AT35" s="416">
        <f>'2.CO2-Sector'!AT36</f>
        <v>35.148066066200002</v>
      </c>
      <c r="AU35" s="416">
        <f>'2.CO2-Sector'!AU36</f>
        <v>33.1383387769</v>
      </c>
      <c r="AV35" s="416">
        <f>'2.CO2-Sector'!AV36</f>
        <v>32.524219499600001</v>
      </c>
      <c r="AW35" s="416">
        <f>'2.CO2-Sector'!AW36</f>
        <v>31.705417222600005</v>
      </c>
      <c r="AX35" s="372"/>
      <c r="AY35" s="372"/>
      <c r="AZ35" s="372"/>
      <c r="BA35" s="372"/>
      <c r="BB35" s="372"/>
      <c r="BC35" s="372"/>
      <c r="BD35" s="372"/>
      <c r="BE35" s="372"/>
      <c r="BF35" s="375"/>
      <c r="BG35" s="78"/>
    </row>
    <row r="36" spans="23:59">
      <c r="W36" s="85" t="s">
        <v>29</v>
      </c>
      <c r="X36" s="88"/>
      <c r="Y36" s="89"/>
      <c r="Z36" s="403">
        <f>'2.CO2-Sector'!Z37</f>
        <v>62318.392436324706</v>
      </c>
      <c r="AA36" s="403">
        <f>'2.CO2-Sector'!AA37</f>
        <v>59875.692992826778</v>
      </c>
      <c r="AB36" s="403">
        <f>'2.CO2-Sector'!AB37</f>
        <v>60982.027643251175</v>
      </c>
      <c r="AC36" s="403">
        <f>'2.CO2-Sector'!AC37</f>
        <v>60993.19839994498</v>
      </c>
      <c r="AD36" s="403">
        <f>'2.CO2-Sector'!AD37</f>
        <v>59938.823186426162</v>
      </c>
      <c r="AE36" s="403">
        <f>'2.CO2-Sector'!AE37</f>
        <v>61181.257854800584</v>
      </c>
      <c r="AF36" s="403">
        <f>'2.CO2-Sector'!AF37</f>
        <v>61332.91436189432</v>
      </c>
      <c r="AG36" s="403">
        <f>'2.CO2-Sector'!AG37</f>
        <v>61672.085406683298</v>
      </c>
      <c r="AH36" s="403">
        <f>'2.CO2-Sector'!AH37</f>
        <v>58981.654713636315</v>
      </c>
      <c r="AI36" s="403">
        <f>'2.CO2-Sector'!AI37</f>
        <v>53317.065716759193</v>
      </c>
      <c r="AJ36" s="403">
        <f>'2.CO2-Sector'!AJ37</f>
        <v>53320.068243527341</v>
      </c>
      <c r="AK36" s="403">
        <f>'2.CO2-Sector'!AK37</f>
        <v>53887.038055313438</v>
      </c>
      <c r="AL36" s="403">
        <f>'2.CO2-Sector'!AL37</f>
        <v>52657.084711613919</v>
      </c>
      <c r="AM36" s="403">
        <f>'2.CO2-Sector'!AM37</f>
        <v>49841.056028329978</v>
      </c>
      <c r="AN36" s="403">
        <f>'2.CO2-Sector'!AN37</f>
        <v>49010.317547691426</v>
      </c>
      <c r="AO36" s="403">
        <f>'2.CO2-Sector'!AO37</f>
        <v>48837.568177703622</v>
      </c>
      <c r="AP36" s="403">
        <f>'2.CO2-Sector'!AP37</f>
        <v>49902.658157767808</v>
      </c>
      <c r="AQ36" s="403">
        <f>'2.CO2-Sector'!AQ37</f>
        <v>49975.178234203369</v>
      </c>
      <c r="AR36" s="403">
        <f>'2.CO2-Sector'!AR37</f>
        <v>49212.76729411765</v>
      </c>
      <c r="AS36" s="403">
        <f>'2.CO2-Sector'!AS37</f>
        <v>45613.15088405701</v>
      </c>
      <c r="AT36" s="403">
        <f>'2.CO2-Sector'!AT37</f>
        <v>40189.351848374754</v>
      </c>
      <c r="AU36" s="403">
        <f>'2.CO2-Sector'!AU37</f>
        <v>41074.005813796852</v>
      </c>
      <c r="AV36" s="403">
        <f>'2.CO2-Sector'!AV37</f>
        <v>41182.349862780808</v>
      </c>
      <c r="AW36" s="403">
        <f>'2.CO2-Sector'!AW37</f>
        <v>41495.862946100278</v>
      </c>
      <c r="AX36" s="90"/>
      <c r="AY36" s="90"/>
      <c r="AZ36" s="90"/>
      <c r="BA36" s="90"/>
      <c r="BB36" s="90"/>
      <c r="BC36" s="90"/>
      <c r="BD36" s="90"/>
      <c r="BE36" s="90"/>
      <c r="BF36" s="91"/>
      <c r="BG36" s="92"/>
    </row>
    <row r="37" spans="23:59">
      <c r="W37" s="86"/>
      <c r="X37" s="299" t="s">
        <v>306</v>
      </c>
      <c r="Y37" s="333"/>
      <c r="Z37" s="405">
        <f>'2.CO2-Sector'!Z38</f>
        <v>57448.334628457007</v>
      </c>
      <c r="AA37" s="405">
        <f>'2.CO2-Sector'!AA38</f>
        <v>55310.535008959079</v>
      </c>
      <c r="AB37" s="405">
        <f>'2.CO2-Sector'!AB38</f>
        <v>56474.61514012079</v>
      </c>
      <c r="AC37" s="405">
        <f>'2.CO2-Sector'!AC38</f>
        <v>56567.057280754438</v>
      </c>
      <c r="AD37" s="405">
        <f>'2.CO2-Sector'!AD38</f>
        <v>55713.231951666559</v>
      </c>
      <c r="AE37" s="405">
        <f>'2.CO2-Sector'!AE38</f>
        <v>56690.401614988012</v>
      </c>
      <c r="AF37" s="405">
        <f>'2.CO2-Sector'!AF38</f>
        <v>56756.121319239246</v>
      </c>
      <c r="AG37" s="405">
        <f>'2.CO2-Sector'!AG38</f>
        <v>57088.668838680649</v>
      </c>
      <c r="AH37" s="405">
        <f>'2.CO2-Sector'!AH38</f>
        <v>54452.987947811031</v>
      </c>
      <c r="AI37" s="405">
        <f>'2.CO2-Sector'!AI38</f>
        <v>49384.132853699433</v>
      </c>
      <c r="AJ37" s="405">
        <f>'2.CO2-Sector'!AJ38</f>
        <v>49100.522902079625</v>
      </c>
      <c r="AK37" s="405">
        <f>'2.CO2-Sector'!AK38</f>
        <v>49745.609454627061</v>
      </c>
      <c r="AL37" s="405">
        <f>'2.CO2-Sector'!AL38</f>
        <v>48847.775665201189</v>
      </c>
      <c r="AM37" s="405">
        <f>'2.CO2-Sector'!AM38</f>
        <v>46234.626296862785</v>
      </c>
      <c r="AN37" s="405">
        <f>'2.CO2-Sector'!AN38</f>
        <v>45640.140985613325</v>
      </c>
      <c r="AO37" s="405">
        <f>'2.CO2-Sector'!AO38</f>
        <v>45407.926530777528</v>
      </c>
      <c r="AP37" s="405">
        <f>'2.CO2-Sector'!AP38</f>
        <v>46773.875732966117</v>
      </c>
      <c r="AQ37" s="405">
        <f>'2.CO2-Sector'!AQ38</f>
        <v>46878.882046270599</v>
      </c>
      <c r="AR37" s="405">
        <f>'2.CO2-Sector'!AR38</f>
        <v>46010.319632671082</v>
      </c>
      <c r="AS37" s="405">
        <f>'2.CO2-Sector'!AS38</f>
        <v>42883.28330971492</v>
      </c>
      <c r="AT37" s="405">
        <f>'2.CO2-Sector'!AT38</f>
        <v>37589.159629392925</v>
      </c>
      <c r="AU37" s="405">
        <f>'2.CO2-Sector'!AU38</f>
        <v>38176.917175732517</v>
      </c>
      <c r="AV37" s="405">
        <f>'2.CO2-Sector'!AV38</f>
        <v>38391.409026074973</v>
      </c>
      <c r="AW37" s="405">
        <f>'2.CO2-Sector'!AW38</f>
        <v>38905.982992266639</v>
      </c>
      <c r="AX37" s="334"/>
      <c r="AY37" s="334"/>
      <c r="AZ37" s="334"/>
      <c r="BA37" s="334"/>
      <c r="BB37" s="334"/>
      <c r="BC37" s="334"/>
      <c r="BD37" s="334"/>
      <c r="BE37" s="334"/>
      <c r="BF37" s="335"/>
      <c r="BG37" s="58"/>
    </row>
    <row r="38" spans="23:59">
      <c r="W38" s="86"/>
      <c r="X38" s="774"/>
      <c r="Y38" s="479" t="s">
        <v>130</v>
      </c>
      <c r="Z38" s="417">
        <f>'2.CO2-Sector'!Z39</f>
        <v>37966.276019987003</v>
      </c>
      <c r="AA38" s="417">
        <f>'2.CO2-Sector'!AA39</f>
        <v>37904.867768895201</v>
      </c>
      <c r="AB38" s="417">
        <f>'2.CO2-Sector'!AB39</f>
        <v>39516.651706583456</v>
      </c>
      <c r="AC38" s="417">
        <f>'2.CO2-Sector'!AC39</f>
        <v>40808.560078042516</v>
      </c>
      <c r="AD38" s="417">
        <f>'2.CO2-Sector'!AD39</f>
        <v>40376.342422001995</v>
      </c>
      <c r="AE38" s="417">
        <f>'2.CO2-Sector'!AE39</f>
        <v>41426.896478130373</v>
      </c>
      <c r="AF38" s="417">
        <f>'2.CO2-Sector'!AF39</f>
        <v>41274.998126907536</v>
      </c>
      <c r="AG38" s="417">
        <f>'2.CO2-Sector'!AG39</f>
        <v>41683.920771925194</v>
      </c>
      <c r="AH38" s="417">
        <f>'2.CO2-Sector'!AH39</f>
        <v>39104.645031319676</v>
      </c>
      <c r="AI38" s="417">
        <f>'2.CO2-Sector'!AI39</f>
        <v>34635.050043699237</v>
      </c>
      <c r="AJ38" s="417">
        <f>'2.CO2-Sector'!AJ39</f>
        <v>34289.827405062118</v>
      </c>
      <c r="AK38" s="417">
        <f>'2.CO2-Sector'!AK39</f>
        <v>34393.528507419564</v>
      </c>
      <c r="AL38" s="417">
        <f>'2.CO2-Sector'!AL39</f>
        <v>33662.841365802298</v>
      </c>
      <c r="AM38" s="417">
        <f>'2.CO2-Sector'!AM39</f>
        <v>31744.212934909901</v>
      </c>
      <c r="AN38" s="417">
        <f>'2.CO2-Sector'!AN39</f>
        <v>31261.331547683632</v>
      </c>
      <c r="AO38" s="417">
        <f>'2.CO2-Sector'!AO39</f>
        <v>30608.90613648637</v>
      </c>
      <c r="AP38" s="417">
        <f>'2.CO2-Sector'!AP39</f>
        <v>31579.401073573936</v>
      </c>
      <c r="AQ38" s="417">
        <f>'2.CO2-Sector'!AQ39</f>
        <v>31288.869829760337</v>
      </c>
      <c r="AR38" s="417">
        <f>'2.CO2-Sector'!AR39</f>
        <v>29989.245761573984</v>
      </c>
      <c r="AS38" s="417">
        <f>'2.CO2-Sector'!AS39</f>
        <v>27924.601230688015</v>
      </c>
      <c r="AT38" s="417">
        <f>'2.CO2-Sector'!AT39</f>
        <v>24755.138882325347</v>
      </c>
      <c r="AU38" s="417">
        <f>'2.CO2-Sector'!AU39</f>
        <v>23784.435010405366</v>
      </c>
      <c r="AV38" s="417">
        <f>'2.CO2-Sector'!AV39</f>
        <v>24449.86002511307</v>
      </c>
      <c r="AW38" s="417">
        <f>'2.CO2-Sector'!AW39</f>
        <v>25059.572746721136</v>
      </c>
      <c r="AX38" s="327"/>
      <c r="AY38" s="327"/>
      <c r="AZ38" s="327"/>
      <c r="BA38" s="327"/>
      <c r="BB38" s="327"/>
      <c r="BC38" s="327"/>
      <c r="BD38" s="327"/>
      <c r="BE38" s="327"/>
      <c r="BF38" s="328"/>
      <c r="BG38" s="61"/>
    </row>
    <row r="39" spans="23:59">
      <c r="W39" s="86"/>
      <c r="X39" s="774"/>
      <c r="Y39" s="465" t="s">
        <v>131</v>
      </c>
      <c r="Z39" s="418">
        <f>'2.CO2-Sector'!Z40</f>
        <v>7371.0209999999997</v>
      </c>
      <c r="AA39" s="418">
        <f>'2.CO2-Sector'!AA40</f>
        <v>6674.4490046098017</v>
      </c>
      <c r="AB39" s="418">
        <f>'2.CO2-Sector'!AB40</f>
        <v>6524.5328569297908</v>
      </c>
      <c r="AC39" s="418">
        <f>'2.CO2-Sector'!AC40</f>
        <v>5945.8339540571315</v>
      </c>
      <c r="AD39" s="418">
        <f>'2.CO2-Sector'!AD40</f>
        <v>5842.3534676861227</v>
      </c>
      <c r="AE39" s="418">
        <f>'2.CO2-Sector'!AE40</f>
        <v>5740.0247792311475</v>
      </c>
      <c r="AF39" s="418">
        <f>'2.CO2-Sector'!AF40</f>
        <v>5795.1316308500946</v>
      </c>
      <c r="AG39" s="418">
        <f>'2.CO2-Sector'!AG40</f>
        <v>5789.0719316293616</v>
      </c>
      <c r="AH39" s="418">
        <f>'2.CO2-Sector'!AH40</f>
        <v>5903.8352801359188</v>
      </c>
      <c r="AI39" s="418">
        <f>'2.CO2-Sector'!AI40</f>
        <v>5638.1994106625216</v>
      </c>
      <c r="AJ39" s="418">
        <f>'2.CO2-Sector'!AJ40</f>
        <v>5703.2053582387407</v>
      </c>
      <c r="AK39" s="418">
        <f>'2.CO2-Sector'!AK40</f>
        <v>5899.9845210859867</v>
      </c>
      <c r="AL39" s="418">
        <f>'2.CO2-Sector'!AL40</f>
        <v>5594.9262706926866</v>
      </c>
      <c r="AM39" s="418">
        <f>'2.CO2-Sector'!AM40</f>
        <v>5605.2257994031515</v>
      </c>
      <c r="AN39" s="418">
        <f>'2.CO2-Sector'!AN40</f>
        <v>6010.9337107231668</v>
      </c>
      <c r="AO39" s="418">
        <f>'2.CO2-Sector'!AO40</f>
        <v>6398.6869967575658</v>
      </c>
      <c r="AP39" s="418">
        <f>'2.CO2-Sector'!AP40</f>
        <v>6645.7105523034497</v>
      </c>
      <c r="AQ39" s="418">
        <f>'2.CO2-Sector'!AQ40</f>
        <v>6788.1886315874181</v>
      </c>
      <c r="AR39" s="418">
        <f>'2.CO2-Sector'!AR40</f>
        <v>7012.0890129308336</v>
      </c>
      <c r="AS39" s="418">
        <f>'2.CO2-Sector'!AS40</f>
        <v>6591.818326146341</v>
      </c>
      <c r="AT39" s="418">
        <f>'2.CO2-Sector'!AT40</f>
        <v>5364.6005099960857</v>
      </c>
      <c r="AU39" s="418">
        <f>'2.CO2-Sector'!AU40</f>
        <v>6284.7190568659153</v>
      </c>
      <c r="AV39" s="418">
        <f>'2.CO2-Sector'!AV40</f>
        <v>5895.7907835699853</v>
      </c>
      <c r="AW39" s="418">
        <f>'2.CO2-Sector'!AW40</f>
        <v>5670.1320525552946</v>
      </c>
      <c r="AX39" s="59"/>
      <c r="AY39" s="59"/>
      <c r="AZ39" s="59"/>
      <c r="BA39" s="59"/>
      <c r="BB39" s="59"/>
      <c r="BC39" s="59"/>
      <c r="BD39" s="59"/>
      <c r="BE39" s="59"/>
      <c r="BF39" s="60"/>
      <c r="BG39" s="61"/>
    </row>
    <row r="40" spans="23:59">
      <c r="W40" s="86"/>
      <c r="X40" s="774"/>
      <c r="Y40" s="465" t="s">
        <v>132</v>
      </c>
      <c r="Z40" s="418">
        <f>'2.CO2-Sector'!Z41</f>
        <v>11527.406666999999</v>
      </c>
      <c r="AA40" s="418">
        <f>'2.CO2-Sector'!AA41</f>
        <v>10463.93403369827</v>
      </c>
      <c r="AB40" s="418">
        <f>'2.CO2-Sector'!AB41</f>
        <v>10169.85971796685</v>
      </c>
      <c r="AC40" s="418">
        <f>'2.CO2-Sector'!AC41</f>
        <v>9560.0608798071116</v>
      </c>
      <c r="AD40" s="418">
        <f>'2.CO2-Sector'!AD41</f>
        <v>9243.8199567343199</v>
      </c>
      <c r="AE40" s="418">
        <f>'2.CO2-Sector'!AE41</f>
        <v>9272.1627002179121</v>
      </c>
      <c r="AF40" s="418">
        <f>'2.CO2-Sector'!AF41</f>
        <v>9436.0305603911584</v>
      </c>
      <c r="AG40" s="418">
        <f>'2.CO2-Sector'!AG41</f>
        <v>9373.6147827026562</v>
      </c>
      <c r="AH40" s="418">
        <f>'2.CO2-Sector'!AH41</f>
        <v>9207.5359017529954</v>
      </c>
      <c r="AI40" s="418">
        <f>'2.CO2-Sector'!AI41</f>
        <v>8900.545424224194</v>
      </c>
      <c r="AJ40" s="418">
        <f>'2.CO2-Sector'!AJ41</f>
        <v>8897.8615138233145</v>
      </c>
      <c r="AK40" s="418">
        <f>'2.CO2-Sector'!AK41</f>
        <v>9243.3783115913811</v>
      </c>
      <c r="AL40" s="418">
        <f>'2.CO2-Sector'!AL41</f>
        <v>9393.3080704524327</v>
      </c>
      <c r="AM40" s="418">
        <f>'2.CO2-Sector'!AM41</f>
        <v>8695.7047852210599</v>
      </c>
      <c r="AN40" s="418">
        <f>'2.CO2-Sector'!AN41</f>
        <v>8166.6137453705887</v>
      </c>
      <c r="AO40" s="418">
        <f>'2.CO2-Sector'!AO41</f>
        <v>8193.8092755242524</v>
      </c>
      <c r="AP40" s="418">
        <f>'2.CO2-Sector'!AP41</f>
        <v>8351.6315477704538</v>
      </c>
      <c r="AQ40" s="418">
        <f>'2.CO2-Sector'!AQ41</f>
        <v>8612.7451948279577</v>
      </c>
      <c r="AR40" s="418">
        <f>'2.CO2-Sector'!AR41</f>
        <v>8827.3481196575467</v>
      </c>
      <c r="AS40" s="418">
        <f>'2.CO2-Sector'!AS41</f>
        <v>8208.0756117771125</v>
      </c>
      <c r="AT40" s="418">
        <f>'2.CO2-Sector'!AT41</f>
        <v>7331.5013648927243</v>
      </c>
      <c r="AU40" s="418">
        <f>'2.CO2-Sector'!AU41</f>
        <v>7961.4281106352255</v>
      </c>
      <c r="AV40" s="418">
        <f>'2.CO2-Sector'!AV41</f>
        <v>7899.5354154110501</v>
      </c>
      <c r="AW40" s="418">
        <f>'2.CO2-Sector'!AW41</f>
        <v>8034.0194092946031</v>
      </c>
      <c r="AX40" s="59"/>
      <c r="AY40" s="59"/>
      <c r="AZ40" s="59"/>
      <c r="BA40" s="59"/>
      <c r="BB40" s="59"/>
      <c r="BC40" s="59"/>
      <c r="BD40" s="59"/>
      <c r="BE40" s="59"/>
      <c r="BF40" s="60"/>
      <c r="BG40" s="61"/>
    </row>
    <row r="41" spans="23:59">
      <c r="W41" s="86"/>
      <c r="X41" s="775"/>
      <c r="Y41" s="776" t="s">
        <v>317</v>
      </c>
      <c r="Z41" s="419">
        <f>'2.CO2-Sector'!Z42</f>
        <v>583.63094147000004</v>
      </c>
      <c r="AA41" s="419">
        <f>'2.CO2-Sector'!AA42</f>
        <v>267.28420175580675</v>
      </c>
      <c r="AB41" s="419">
        <f>'2.CO2-Sector'!AB42</f>
        <v>263.57085864068955</v>
      </c>
      <c r="AC41" s="419">
        <f>'2.CO2-Sector'!AC42</f>
        <v>252.60236884768054</v>
      </c>
      <c r="AD41" s="419">
        <f>'2.CO2-Sector'!AD42</f>
        <v>250.71610524412475</v>
      </c>
      <c r="AE41" s="419">
        <f>'2.CO2-Sector'!AE42</f>
        <v>251.31765740857352</v>
      </c>
      <c r="AF41" s="419">
        <f>'2.CO2-Sector'!AF42</f>
        <v>249.96100109045651</v>
      </c>
      <c r="AG41" s="419">
        <f>'2.CO2-Sector'!AG42</f>
        <v>242.0613524234337</v>
      </c>
      <c r="AH41" s="419">
        <f>'2.CO2-Sector'!AH42</f>
        <v>236.97173460243309</v>
      </c>
      <c r="AI41" s="419">
        <f>'2.CO2-Sector'!AI42</f>
        <v>210.33797511348715</v>
      </c>
      <c r="AJ41" s="419">
        <f>'2.CO2-Sector'!AJ42</f>
        <v>209.62862495545741</v>
      </c>
      <c r="AK41" s="419">
        <f>'2.CO2-Sector'!AK42</f>
        <v>208.7181145301322</v>
      </c>
      <c r="AL41" s="419">
        <f>'2.CO2-Sector'!AL42</f>
        <v>196.69995825376807</v>
      </c>
      <c r="AM41" s="419">
        <f>'2.CO2-Sector'!AM42</f>
        <v>189.4827773286712</v>
      </c>
      <c r="AN41" s="419">
        <f>'2.CO2-Sector'!AN42</f>
        <v>201.2619818359386</v>
      </c>
      <c r="AO41" s="419">
        <f>'2.CO2-Sector'!AO42</f>
        <v>206.52412200933642</v>
      </c>
      <c r="AP41" s="419">
        <f>'2.CO2-Sector'!AP42</f>
        <v>197.13255931827615</v>
      </c>
      <c r="AQ41" s="419">
        <f>'2.CO2-Sector'!AQ42</f>
        <v>189.07839009489101</v>
      </c>
      <c r="AR41" s="419">
        <f>'2.CO2-Sector'!AR42</f>
        <v>181.63673850871874</v>
      </c>
      <c r="AS41" s="419">
        <f>'2.CO2-Sector'!AS42</f>
        <v>158.78814110345701</v>
      </c>
      <c r="AT41" s="419">
        <f>'2.CO2-Sector'!AT42</f>
        <v>137.91887217876254</v>
      </c>
      <c r="AU41" s="419">
        <f>'2.CO2-Sector'!AU42</f>
        <v>146.33499782600705</v>
      </c>
      <c r="AV41" s="419">
        <f>'2.CO2-Sector'!AV42</f>
        <v>146.22280198086708</v>
      </c>
      <c r="AW41" s="419">
        <f>'2.CO2-Sector'!AW42</f>
        <v>142.25878369560988</v>
      </c>
      <c r="AX41" s="331"/>
      <c r="AY41" s="331"/>
      <c r="AZ41" s="331"/>
      <c r="BA41" s="331"/>
      <c r="BB41" s="331"/>
      <c r="BC41" s="331"/>
      <c r="BD41" s="331"/>
      <c r="BE41" s="331"/>
      <c r="BF41" s="332"/>
      <c r="BG41" s="61"/>
    </row>
    <row r="42" spans="23:59">
      <c r="W42" s="86"/>
      <c r="X42" s="777" t="s">
        <v>110</v>
      </c>
      <c r="Y42" s="791"/>
      <c r="Z42" s="411">
        <f>'2.CO2-Sector'!Z43</f>
        <v>4513.9698097342498</v>
      </c>
      <c r="AA42" s="411">
        <f>'2.CO2-Sector'!AA43</f>
        <v>4209.0699857342461</v>
      </c>
      <c r="AB42" s="411">
        <f>'2.CO2-Sector'!AB43</f>
        <v>4184.3686722657621</v>
      </c>
      <c r="AC42" s="411">
        <f>'2.CO2-Sector'!AC43</f>
        <v>4101.0944499023108</v>
      </c>
      <c r="AD42" s="411">
        <f>'2.CO2-Sector'!AD43</f>
        <v>3894.8332538946338</v>
      </c>
      <c r="AE42" s="411">
        <f>'2.CO2-Sector'!AE43</f>
        <v>4145.0982415414364</v>
      </c>
      <c r="AF42" s="411">
        <f>'2.CO2-Sector'!AF43</f>
        <v>4219.5712951893756</v>
      </c>
      <c r="AG42" s="411">
        <f>'2.CO2-Sector'!AG43</f>
        <v>4203.4303755395258</v>
      </c>
      <c r="AH42" s="411">
        <f>'2.CO2-Sector'!AH43</f>
        <v>4144.1865616878003</v>
      </c>
      <c r="AI42" s="411">
        <f>'2.CO2-Sector'!AI43</f>
        <v>3639.8201929478601</v>
      </c>
      <c r="AJ42" s="411">
        <f>'2.CO2-Sector'!AJ43</f>
        <v>3965.0582802805152</v>
      </c>
      <c r="AK42" s="411">
        <f>'2.CO2-Sector'!AK43</f>
        <v>3893.0069897926674</v>
      </c>
      <c r="AL42" s="411">
        <f>'2.CO2-Sector'!AL43</f>
        <v>3598.5951740193336</v>
      </c>
      <c r="AM42" s="411">
        <f>'2.CO2-Sector'!AM43</f>
        <v>3385.4814075023332</v>
      </c>
      <c r="AN42" s="411">
        <f>'2.CO2-Sector'!AN43</f>
        <v>3128.6047142810003</v>
      </c>
      <c r="AO42" s="411">
        <f>'2.CO2-Sector'!AO43</f>
        <v>3171.8035093053336</v>
      </c>
      <c r="AP42" s="411">
        <f>'2.CO2-Sector'!AP43</f>
        <v>2886.8533339386668</v>
      </c>
      <c r="AQ42" s="411">
        <f>'2.CO2-Sector'!AQ43</f>
        <v>2918.7444815110002</v>
      </c>
      <c r="AR42" s="411">
        <f>'2.CO2-Sector'!AR43</f>
        <v>2990.4311430253333</v>
      </c>
      <c r="AS42" s="411">
        <f>'2.CO2-Sector'!AS43</f>
        <v>2574.0954076540006</v>
      </c>
      <c r="AT42" s="411">
        <f>'2.CO2-Sector'!AT43</f>
        <v>2488.2025820823342</v>
      </c>
      <c r="AU42" s="411">
        <f>'2.CO2-Sector'!AU43</f>
        <v>2737.2306208143332</v>
      </c>
      <c r="AV42" s="411">
        <f>'2.CO2-Sector'!AV43</f>
        <v>2629.2458255153333</v>
      </c>
      <c r="AW42" s="411">
        <f>'2.CO2-Sector'!AW43</f>
        <v>2415.6762881770001</v>
      </c>
      <c r="AX42" s="336"/>
      <c r="AY42" s="336"/>
      <c r="AZ42" s="336"/>
      <c r="BA42" s="336"/>
      <c r="BB42" s="336"/>
      <c r="BC42" s="336"/>
      <c r="BD42" s="336"/>
      <c r="BE42" s="336"/>
      <c r="BF42" s="337"/>
      <c r="BG42" s="61"/>
    </row>
    <row r="43" spans="23:59">
      <c r="W43" s="86"/>
      <c r="X43" s="779"/>
      <c r="Y43" s="479" t="s">
        <v>135</v>
      </c>
      <c r="Z43" s="417">
        <f>'2.CO2-Sector'!Z44</f>
        <v>3384.6779617342499</v>
      </c>
      <c r="AA43" s="417">
        <f>'2.CO2-Sector'!AA44</f>
        <v>3384.6779617342463</v>
      </c>
      <c r="AB43" s="417">
        <f>'2.CO2-Sector'!AB44</f>
        <v>3334.3324822657614</v>
      </c>
      <c r="AC43" s="417">
        <f>'2.CO2-Sector'!AC44</f>
        <v>3363.7227859023114</v>
      </c>
      <c r="AD43" s="420">
        <f>'2.CO2-Sector'!AD44</f>
        <v>3190.0103578946341</v>
      </c>
      <c r="AE43" s="420">
        <f>'2.CO2-Sector'!AE44</f>
        <v>3397.3128335414362</v>
      </c>
      <c r="AF43" s="420">
        <f>'2.CO2-Sector'!AF44</f>
        <v>3435.8641591893752</v>
      </c>
      <c r="AG43" s="420">
        <f>'2.CO2-Sector'!AG44</f>
        <v>3459.0173835395267</v>
      </c>
      <c r="AH43" s="420">
        <f>'2.CO2-Sector'!AH44</f>
        <v>3371.7453796878008</v>
      </c>
      <c r="AI43" s="420">
        <f>'2.CO2-Sector'!AI44</f>
        <v>2993.6697869478603</v>
      </c>
      <c r="AJ43" s="420">
        <f>'2.CO2-Sector'!AJ44</f>
        <v>3292.654896280515</v>
      </c>
      <c r="AK43" s="420">
        <f>'2.CO2-Sector'!AK44</f>
        <v>3187.6087737926673</v>
      </c>
      <c r="AL43" s="420">
        <f>'2.CO2-Sector'!AL44</f>
        <v>2965.4085460193337</v>
      </c>
      <c r="AM43" s="420">
        <f>'2.CO2-Sector'!AM44</f>
        <v>2725.0677855023337</v>
      </c>
      <c r="AN43" s="420">
        <f>'2.CO2-Sector'!AN44</f>
        <v>2446.5476922810003</v>
      </c>
      <c r="AO43" s="420">
        <f>'2.CO2-Sector'!AO44</f>
        <v>2458.1670973053338</v>
      </c>
      <c r="AP43" s="420">
        <f>'2.CO2-Sector'!AP44</f>
        <v>2155.2159099386668</v>
      </c>
      <c r="AQ43" s="420">
        <f>'2.CO2-Sector'!AQ44</f>
        <v>2184.0539655110001</v>
      </c>
      <c r="AR43" s="420">
        <f>'2.CO2-Sector'!AR44</f>
        <v>2241.1430650253333</v>
      </c>
      <c r="AS43" s="420">
        <f>'2.CO2-Sector'!AS44</f>
        <v>1989.8285056540003</v>
      </c>
      <c r="AT43" s="420">
        <f>'2.CO2-Sector'!AT44</f>
        <v>1908.7833140823338</v>
      </c>
      <c r="AU43" s="420">
        <f>'2.CO2-Sector'!AU44</f>
        <v>2106.420595814333</v>
      </c>
      <c r="AV43" s="420">
        <f>'2.CO2-Sector'!AV44</f>
        <v>1991.2665655153335</v>
      </c>
      <c r="AW43" s="420">
        <f>'2.CO2-Sector'!AW44</f>
        <v>1837.5557541770002</v>
      </c>
      <c r="AX43" s="340"/>
      <c r="AY43" s="340"/>
      <c r="AZ43" s="340"/>
      <c r="BA43" s="340"/>
      <c r="BB43" s="340"/>
      <c r="BC43" s="340"/>
      <c r="BD43" s="340"/>
      <c r="BE43" s="340"/>
      <c r="BF43" s="341"/>
      <c r="BG43" s="61"/>
    </row>
    <row r="44" spans="23:59">
      <c r="W44" s="262"/>
      <c r="X44" s="780"/>
      <c r="Y44" s="776" t="s">
        <v>136</v>
      </c>
      <c r="Z44" s="419">
        <f>'2.CO2-Sector'!Z45</f>
        <v>1129.2918479999998</v>
      </c>
      <c r="AA44" s="419">
        <f>'2.CO2-Sector'!AA45</f>
        <v>824.39202399999976</v>
      </c>
      <c r="AB44" s="419">
        <f>'2.CO2-Sector'!AB45</f>
        <v>850.03619000000072</v>
      </c>
      <c r="AC44" s="419">
        <f>'2.CO2-Sector'!AC45</f>
        <v>737.37166399999933</v>
      </c>
      <c r="AD44" s="421">
        <f>'2.CO2-Sector'!AD45</f>
        <v>704.82289599999967</v>
      </c>
      <c r="AE44" s="421">
        <f>'2.CO2-Sector'!AE45</f>
        <v>747.78540800000019</v>
      </c>
      <c r="AF44" s="421">
        <f>'2.CO2-Sector'!AF45</f>
        <v>783.70713600000045</v>
      </c>
      <c r="AG44" s="421">
        <f>'2.CO2-Sector'!AG45</f>
        <v>744.41299199999912</v>
      </c>
      <c r="AH44" s="421">
        <f>'2.CO2-Sector'!AH45</f>
        <v>772.44118199999957</v>
      </c>
      <c r="AI44" s="421">
        <f>'2.CO2-Sector'!AI45</f>
        <v>646.15040599999975</v>
      </c>
      <c r="AJ44" s="421">
        <f>'2.CO2-Sector'!AJ45</f>
        <v>672.40338400000019</v>
      </c>
      <c r="AK44" s="421">
        <f>'2.CO2-Sector'!AK45</f>
        <v>705.39821600000005</v>
      </c>
      <c r="AL44" s="421">
        <f>'2.CO2-Sector'!AL45</f>
        <v>633.18662799999993</v>
      </c>
      <c r="AM44" s="421">
        <f>'2.CO2-Sector'!AM45</f>
        <v>660.41362199999958</v>
      </c>
      <c r="AN44" s="421">
        <f>'2.CO2-Sector'!AN45</f>
        <v>682.05702199999996</v>
      </c>
      <c r="AO44" s="421">
        <f>'2.CO2-Sector'!AO45</f>
        <v>713.63641199999984</v>
      </c>
      <c r="AP44" s="421">
        <f>'2.CO2-Sector'!AP45</f>
        <v>731.63742400000001</v>
      </c>
      <c r="AQ44" s="421">
        <f>'2.CO2-Sector'!AQ45</f>
        <v>734.69051600000012</v>
      </c>
      <c r="AR44" s="421">
        <f>'2.CO2-Sector'!AR45</f>
        <v>749.28807800000004</v>
      </c>
      <c r="AS44" s="421">
        <f>'2.CO2-Sector'!AS45</f>
        <v>584.2669020000003</v>
      </c>
      <c r="AT44" s="421">
        <f>'2.CO2-Sector'!AT45</f>
        <v>579.41926800000033</v>
      </c>
      <c r="AU44" s="421">
        <f>'2.CO2-Sector'!AU45</f>
        <v>630.81002500000022</v>
      </c>
      <c r="AV44" s="421">
        <f>'2.CO2-Sector'!AV45</f>
        <v>637.97925999999984</v>
      </c>
      <c r="AW44" s="421">
        <f>'2.CO2-Sector'!AW45</f>
        <v>578.12053399999991</v>
      </c>
      <c r="AX44" s="329"/>
      <c r="AY44" s="329"/>
      <c r="AZ44" s="329"/>
      <c r="BA44" s="329"/>
      <c r="BB44" s="329"/>
      <c r="BC44" s="329"/>
      <c r="BD44" s="329"/>
      <c r="BE44" s="329"/>
      <c r="BF44" s="330"/>
      <c r="BG44" s="61"/>
    </row>
    <row r="45" spans="23:59" ht="14.4" thickBot="1">
      <c r="W45" s="87"/>
      <c r="X45" s="781" t="s">
        <v>307</v>
      </c>
      <c r="Y45" s="782"/>
      <c r="Z45" s="412">
        <f>'2.CO2-Sector'!Z46</f>
        <v>356.08799813345303</v>
      </c>
      <c r="AA45" s="412">
        <f>'2.CO2-Sector'!AA46</f>
        <v>356.08799813345269</v>
      </c>
      <c r="AB45" s="412">
        <f>'2.CO2-Sector'!AB46</f>
        <v>323.04383086462639</v>
      </c>
      <c r="AC45" s="412">
        <f>'2.CO2-Sector'!AC46</f>
        <v>325.04666928823383</v>
      </c>
      <c r="AD45" s="412">
        <f>'2.CO2-Sector'!AD46</f>
        <v>330.7579808649665</v>
      </c>
      <c r="AE45" s="412">
        <f>'2.CO2-Sector'!AE46</f>
        <v>345.75799827112917</v>
      </c>
      <c r="AF45" s="412">
        <f>'2.CO2-Sector'!AF46</f>
        <v>357.22174746569874</v>
      </c>
      <c r="AG45" s="412">
        <f>'2.CO2-Sector'!AG46</f>
        <v>379.98619246312848</v>
      </c>
      <c r="AH45" s="412">
        <f>'2.CO2-Sector'!AH46</f>
        <v>384.48020413748344</v>
      </c>
      <c r="AI45" s="412">
        <f>'2.CO2-Sector'!AI46</f>
        <v>293.11267011190188</v>
      </c>
      <c r="AJ45" s="412">
        <f>'2.CO2-Sector'!AJ46</f>
        <v>254.4870611672049</v>
      </c>
      <c r="AK45" s="412">
        <f>'2.CO2-Sector'!AK46</f>
        <v>248.42161089371251</v>
      </c>
      <c r="AL45" s="412">
        <f>'2.CO2-Sector'!AL46</f>
        <v>210.71387239339677</v>
      </c>
      <c r="AM45" s="412">
        <f>'2.CO2-Sector'!AM46</f>
        <v>220.94832396486211</v>
      </c>
      <c r="AN45" s="412">
        <f>'2.CO2-Sector'!AN46</f>
        <v>241.57184779710454</v>
      </c>
      <c r="AO45" s="412">
        <f>'2.CO2-Sector'!AO46</f>
        <v>257.83813762076068</v>
      </c>
      <c r="AP45" s="412">
        <f>'2.CO2-Sector'!AP46</f>
        <v>241.92909086303183</v>
      </c>
      <c r="AQ45" s="412">
        <f>'2.CO2-Sector'!AQ46</f>
        <v>177.55170642177347</v>
      </c>
      <c r="AR45" s="412">
        <f>'2.CO2-Sector'!AR46</f>
        <v>212.01651842123457</v>
      </c>
      <c r="AS45" s="412">
        <f>'2.CO2-Sector'!AS46</f>
        <v>155.77216668809052</v>
      </c>
      <c r="AT45" s="412">
        <f>'2.CO2-Sector'!AT46</f>
        <v>111.98963689949697</v>
      </c>
      <c r="AU45" s="412">
        <f>'2.CO2-Sector'!AU46</f>
        <v>159.85801724999712</v>
      </c>
      <c r="AV45" s="412">
        <f>'2.CO2-Sector'!AV46</f>
        <v>161.69501119050292</v>
      </c>
      <c r="AW45" s="412">
        <f>'2.CO2-Sector'!AW46</f>
        <v>174.20366565664165</v>
      </c>
      <c r="AX45" s="338"/>
      <c r="AY45" s="338"/>
      <c r="AZ45" s="338"/>
      <c r="BA45" s="338"/>
      <c r="BB45" s="338"/>
      <c r="BC45" s="338"/>
      <c r="BD45" s="338"/>
      <c r="BE45" s="338"/>
      <c r="BF45" s="339"/>
      <c r="BG45" s="263"/>
    </row>
    <row r="46" spans="23:59" ht="14.4" thickBot="1">
      <c r="W46" s="354" t="s">
        <v>30</v>
      </c>
      <c r="X46" s="456"/>
      <c r="Y46" s="451"/>
      <c r="Z46" s="483">
        <f>'2.CO2-Sector'!Z47</f>
        <v>22698.626297625098</v>
      </c>
      <c r="AA46" s="483">
        <f>'2.CO2-Sector'!AA47</f>
        <v>22081.682151005207</v>
      </c>
      <c r="AB46" s="483">
        <f>'2.CO2-Sector'!AB47</f>
        <v>22407.715766730424</v>
      </c>
      <c r="AC46" s="483">
        <f>'2.CO2-Sector'!AC47</f>
        <v>23809.364950689924</v>
      </c>
      <c r="AD46" s="483">
        <f>'2.CO2-Sector'!AD47</f>
        <v>23325.284868893181</v>
      </c>
      <c r="AE46" s="483">
        <f>'2.CO2-Sector'!AE47</f>
        <v>26478.126532060123</v>
      </c>
      <c r="AF46" s="483">
        <f>'2.CO2-Sector'!AF47</f>
        <v>27036.969521352548</v>
      </c>
      <c r="AG46" s="483">
        <f>'2.CO2-Sector'!AG47</f>
        <v>27736.920752881953</v>
      </c>
      <c r="AH46" s="483">
        <f>'2.CO2-Sector'!AH47</f>
        <v>29076.331533543656</v>
      </c>
      <c r="AI46" s="483">
        <f>'2.CO2-Sector'!AI47</f>
        <v>29445.701584940423</v>
      </c>
      <c r="AJ46" s="483">
        <f>'2.CO2-Sector'!AJ47</f>
        <v>29515.672401128308</v>
      </c>
      <c r="AK46" s="483">
        <f>'2.CO2-Sector'!AK47</f>
        <v>30635.70600042279</v>
      </c>
      <c r="AL46" s="483">
        <f>'2.CO2-Sector'!AL47</f>
        <v>30413.829441096412</v>
      </c>
      <c r="AM46" s="483">
        <f>'2.CO2-Sector'!AM47</f>
        <v>30652.629552509869</v>
      </c>
      <c r="AN46" s="483">
        <f>'2.CO2-Sector'!AN47</f>
        <v>31384.663505586832</v>
      </c>
      <c r="AO46" s="483">
        <f>'2.CO2-Sector'!AO47</f>
        <v>30590.119987439539</v>
      </c>
      <c r="AP46" s="483">
        <f>'2.CO2-Sector'!AP47</f>
        <v>29614.974243400735</v>
      </c>
      <c r="AQ46" s="483">
        <f>'2.CO2-Sector'!AQ47</f>
        <v>27850.173652704347</v>
      </c>
      <c r="AR46" s="483">
        <f>'2.CO2-Sector'!AR47</f>
        <v>28407.961682788591</v>
      </c>
      <c r="AS46" s="483">
        <f>'2.CO2-Sector'!AS47</f>
        <v>29739.280230176442</v>
      </c>
      <c r="AT46" s="483">
        <f>'2.CO2-Sector'!AT47</f>
        <v>25997.384167950451</v>
      </c>
      <c r="AU46" s="483">
        <f>'2.CO2-Sector'!AU47</f>
        <v>26490.163543295435</v>
      </c>
      <c r="AV46" s="483">
        <f>'2.CO2-Sector'!AV47</f>
        <v>26291.049883677708</v>
      </c>
      <c r="AW46" s="483">
        <f>'2.CO2-Sector'!AW47</f>
        <v>26527.234057446949</v>
      </c>
      <c r="AX46" s="454"/>
      <c r="AY46" s="454"/>
      <c r="AZ46" s="454"/>
      <c r="BA46" s="454"/>
      <c r="BB46" s="454"/>
      <c r="BC46" s="454"/>
      <c r="BD46" s="454"/>
      <c r="BE46" s="454"/>
      <c r="BF46" s="455"/>
      <c r="BG46" s="93"/>
    </row>
    <row r="47" spans="23:59" ht="15" thickTop="1" thickBot="1">
      <c r="W47" s="458"/>
      <c r="X47" s="792" t="s">
        <v>308</v>
      </c>
      <c r="Y47" s="479"/>
      <c r="Z47" s="793" t="s">
        <v>72</v>
      </c>
      <c r="AA47" s="480">
        <f>'2.CO2-Sector'!AA48</f>
        <v>12262.951532441159</v>
      </c>
      <c r="AB47" s="480">
        <f>'2.CO2-Sector'!AB48</f>
        <v>12298.121628792629</v>
      </c>
      <c r="AC47" s="480">
        <f>'2.CO2-Sector'!AC48</f>
        <v>13325.340133774658</v>
      </c>
      <c r="AD47" s="480">
        <f>'2.CO2-Sector'!AD48</f>
        <v>13093.300822430116</v>
      </c>
      <c r="AE47" s="480">
        <f>'2.CO2-Sector'!AE48</f>
        <v>15566.991429888098</v>
      </c>
      <c r="AF47" s="480">
        <f>'2.CO2-Sector'!AF48</f>
        <v>15866.567866631132</v>
      </c>
      <c r="AG47" s="480">
        <f>'2.CO2-Sector'!AG48</f>
        <v>16310.382198180439</v>
      </c>
      <c r="AH47" s="480">
        <f>'2.CO2-Sector'!AH48</f>
        <v>16891.994240374363</v>
      </c>
      <c r="AI47" s="480">
        <f>'2.CO2-Sector'!AI48</f>
        <v>16911.069311872376</v>
      </c>
      <c r="AJ47" s="480">
        <f>'2.CO2-Sector'!AJ48</f>
        <v>16677.265909818056</v>
      </c>
      <c r="AK47" s="480">
        <f>'2.CO2-Sector'!AK48</f>
        <v>16837.945159374653</v>
      </c>
      <c r="AL47" s="480">
        <f>'2.CO2-Sector'!AL48</f>
        <v>15615.416280287529</v>
      </c>
      <c r="AM47" s="480">
        <f>'2.CO2-Sector'!AM48</f>
        <v>15059.232663748851</v>
      </c>
      <c r="AN47" s="480">
        <f>'2.CO2-Sector'!AN48</f>
        <v>15055.285135229995</v>
      </c>
      <c r="AO47" s="480">
        <f>'2.CO2-Sector'!AO48</f>
        <v>14517.642067326229</v>
      </c>
      <c r="AP47" s="480">
        <f>'2.CO2-Sector'!AP48</f>
        <v>13984.47668341891</v>
      </c>
      <c r="AQ47" s="480">
        <f>'2.CO2-Sector'!AQ48</f>
        <v>13132.813142430878</v>
      </c>
      <c r="AR47" s="480">
        <f>'2.CO2-Sector'!AR48</f>
        <v>12976.379420071371</v>
      </c>
      <c r="AS47" s="480">
        <f>'2.CO2-Sector'!AS48</f>
        <v>14605.505646913974</v>
      </c>
      <c r="AT47" s="480">
        <f>'2.CO2-Sector'!AT48</f>
        <v>11922.377588802261</v>
      </c>
      <c r="AU47" s="480">
        <f>'2.CO2-Sector'!AU48</f>
        <v>12451.785830524484</v>
      </c>
      <c r="AV47" s="480">
        <f>'2.CO2-Sector'!AV48</f>
        <v>11955.514544632657</v>
      </c>
      <c r="AW47" s="480">
        <f>'2.CO2-Sector'!AW48</f>
        <v>11999.928864062989</v>
      </c>
      <c r="AX47" s="481"/>
      <c r="AY47" s="481"/>
      <c r="AZ47" s="481"/>
      <c r="BA47" s="481"/>
      <c r="BB47" s="481"/>
      <c r="BC47" s="481"/>
      <c r="BD47" s="481"/>
      <c r="BE47" s="481"/>
      <c r="BF47" s="482"/>
      <c r="BG47" s="93"/>
    </row>
    <row r="48" spans="23:59" ht="15" thickTop="1" thickBot="1">
      <c r="W48" s="458"/>
      <c r="X48" s="785" t="s">
        <v>309</v>
      </c>
      <c r="Y48" s="465"/>
      <c r="Z48" s="786" t="s">
        <v>72</v>
      </c>
      <c r="AA48" s="466">
        <f>'2.CO2-Sector'!AA49</f>
        <v>702.83026999291678</v>
      </c>
      <c r="AB48" s="466">
        <f>'2.CO2-Sector'!AB49</f>
        <v>686.44620024230187</v>
      </c>
      <c r="AC48" s="466">
        <f>'2.CO2-Sector'!AC49</f>
        <v>698.89764571316766</v>
      </c>
      <c r="AD48" s="466">
        <f>'2.CO2-Sector'!AD49</f>
        <v>680.74547632983922</v>
      </c>
      <c r="AE48" s="466">
        <f>'2.CO2-Sector'!AE49</f>
        <v>701.91349393186852</v>
      </c>
      <c r="AF48" s="466">
        <f>'2.CO2-Sector'!AF49</f>
        <v>667.82873473264453</v>
      </c>
      <c r="AG48" s="466">
        <f>'2.CO2-Sector'!AG49</f>
        <v>640.46784939712438</v>
      </c>
      <c r="AH48" s="466">
        <f>'2.CO2-Sector'!AH49</f>
        <v>655.23057167867137</v>
      </c>
      <c r="AI48" s="466">
        <f>'2.CO2-Sector'!AI49</f>
        <v>609.1187236752379</v>
      </c>
      <c r="AJ48" s="466">
        <f>'2.CO2-Sector'!AJ49</f>
        <v>652.57502705106276</v>
      </c>
      <c r="AK48" s="466">
        <f>'2.CO2-Sector'!AK49</f>
        <v>655.91443265909516</v>
      </c>
      <c r="AL48" s="466">
        <f>'2.CO2-Sector'!AL49</f>
        <v>630.52981102330273</v>
      </c>
      <c r="AM48" s="466">
        <f>'2.CO2-Sector'!AM49</f>
        <v>577.04643230948568</v>
      </c>
      <c r="AN48" s="466">
        <f>'2.CO2-Sector'!AN49</f>
        <v>516.5268173218675</v>
      </c>
      <c r="AO48" s="466">
        <f>'2.CO2-Sector'!AO49</f>
        <v>506.69926841574829</v>
      </c>
      <c r="AP48" s="466">
        <f>'2.CO2-Sector'!AP49</f>
        <v>506.81438218982044</v>
      </c>
      <c r="AQ48" s="466">
        <f>'2.CO2-Sector'!AQ49</f>
        <v>522.35987148863205</v>
      </c>
      <c r="AR48" s="466">
        <f>'2.CO2-Sector'!AR49</f>
        <v>561.19836242802796</v>
      </c>
      <c r="AS48" s="466">
        <f>'2.CO2-Sector'!AS49</f>
        <v>530.41167542322773</v>
      </c>
      <c r="AT48" s="466">
        <f>'2.CO2-Sector'!AT49</f>
        <v>513.68788841490209</v>
      </c>
      <c r="AU48" s="466">
        <f>'2.CO2-Sector'!AU49</f>
        <v>526.91409091663695</v>
      </c>
      <c r="AV48" s="466">
        <f>'2.CO2-Sector'!AV49</f>
        <v>524.12535460171284</v>
      </c>
      <c r="AW48" s="466">
        <f>'2.CO2-Sector'!AW49</f>
        <v>515.06514707278666</v>
      </c>
      <c r="AX48" s="469"/>
      <c r="AY48" s="469"/>
      <c r="AZ48" s="469"/>
      <c r="BA48" s="469"/>
      <c r="BB48" s="469"/>
      <c r="BC48" s="469"/>
      <c r="BD48" s="469"/>
      <c r="BE48" s="469"/>
      <c r="BF48" s="470"/>
      <c r="BG48" s="93"/>
    </row>
    <row r="49" spans="1:60" ht="15" thickTop="1" thickBot="1">
      <c r="W49" s="457"/>
      <c r="X49" s="787" t="s">
        <v>310</v>
      </c>
      <c r="Y49" s="459"/>
      <c r="Z49" s="788" t="s">
        <v>72</v>
      </c>
      <c r="AA49" s="460">
        <f>'2.CO2-Sector'!AA50</f>
        <v>9115.9003485711291</v>
      </c>
      <c r="AB49" s="460">
        <f>'2.CO2-Sector'!AB50</f>
        <v>9423.1479376954958</v>
      </c>
      <c r="AC49" s="460">
        <f>'2.CO2-Sector'!AC50</f>
        <v>9785.1271712020971</v>
      </c>
      <c r="AD49" s="460">
        <f>'2.CO2-Sector'!AD50</f>
        <v>9551.2385701332241</v>
      </c>
      <c r="AE49" s="460">
        <f>'2.CO2-Sector'!AE50</f>
        <v>10209.221608240157</v>
      </c>
      <c r="AF49" s="460">
        <f>'2.CO2-Sector'!AF50</f>
        <v>10502.572919988772</v>
      </c>
      <c r="AG49" s="460">
        <f>'2.CO2-Sector'!AG50</f>
        <v>10786.070705304388</v>
      </c>
      <c r="AH49" s="460">
        <f>'2.CO2-Sector'!AH50</f>
        <v>11529.106721490622</v>
      </c>
      <c r="AI49" s="460">
        <f>'2.CO2-Sector'!AI50</f>
        <v>11925.51354939281</v>
      </c>
      <c r="AJ49" s="460">
        <f>'2.CO2-Sector'!AJ50</f>
        <v>12185.831464259187</v>
      </c>
      <c r="AK49" s="460">
        <f>'2.CO2-Sector'!AK50</f>
        <v>13141.846408389043</v>
      </c>
      <c r="AL49" s="460">
        <f>'2.CO2-Sector'!AL50</f>
        <v>14167.883349785581</v>
      </c>
      <c r="AM49" s="460">
        <f>'2.CO2-Sector'!AM50</f>
        <v>15016.350456451531</v>
      </c>
      <c r="AN49" s="460">
        <f>'2.CO2-Sector'!AN50</f>
        <v>15812.851553034969</v>
      </c>
      <c r="AO49" s="460">
        <f>'2.CO2-Sector'!AO50</f>
        <v>15565.778651697561</v>
      </c>
      <c r="AP49" s="460">
        <f>'2.CO2-Sector'!AP50</f>
        <v>15123.683177792002</v>
      </c>
      <c r="AQ49" s="460">
        <f>'2.CO2-Sector'!AQ50</f>
        <v>14195.000638784841</v>
      </c>
      <c r="AR49" s="460">
        <f>'2.CO2-Sector'!AR50</f>
        <v>14870.383900289191</v>
      </c>
      <c r="AS49" s="460">
        <f>'2.CO2-Sector'!AS50</f>
        <v>14603.362907839241</v>
      </c>
      <c r="AT49" s="460">
        <f>'2.CO2-Sector'!AT50</f>
        <v>13561.318690733286</v>
      </c>
      <c r="AU49" s="460">
        <f>'2.CO2-Sector'!AU50</f>
        <v>13511.463621854316</v>
      </c>
      <c r="AV49" s="460">
        <f>'2.CO2-Sector'!AV50</f>
        <v>13811.409984443337</v>
      </c>
      <c r="AW49" s="460">
        <f>'2.CO2-Sector'!AW50</f>
        <v>14012.24004631117</v>
      </c>
      <c r="AX49" s="461"/>
      <c r="AY49" s="461"/>
      <c r="AZ49" s="461"/>
      <c r="BA49" s="461"/>
      <c r="BB49" s="461"/>
      <c r="BC49" s="461"/>
      <c r="BD49" s="461"/>
      <c r="BE49" s="461"/>
      <c r="BF49" s="462"/>
      <c r="BG49" s="93"/>
    </row>
    <row r="50" spans="1:60" ht="15" thickTop="1" thickBot="1">
      <c r="W50" s="789" t="s">
        <v>139</v>
      </c>
      <c r="X50" s="31"/>
      <c r="Y50" s="32"/>
      <c r="Z50" s="414">
        <f t="shared" ref="Z50:AR50" si="5">SUM(Z5,Z35:Z36,Z46)</f>
        <v>1144129.5087971149</v>
      </c>
      <c r="AA50" s="414">
        <f t="shared" si="5"/>
        <v>1141137.7350306339</v>
      </c>
      <c r="AB50" s="414">
        <f t="shared" si="5"/>
        <v>1150071.4645219278</v>
      </c>
      <c r="AC50" s="414">
        <f t="shared" si="5"/>
        <v>1158544.4126342323</v>
      </c>
      <c r="AD50" s="414">
        <f t="shared" si="5"/>
        <v>1150877.1481944015</v>
      </c>
      <c r="AE50" s="414">
        <f t="shared" si="5"/>
        <v>1210660.4435380367</v>
      </c>
      <c r="AF50" s="414">
        <f t="shared" si="5"/>
        <v>1223687.3257898663</v>
      </c>
      <c r="AG50" s="414">
        <f t="shared" si="5"/>
        <v>1236581.8358992904</v>
      </c>
      <c r="AH50" s="414">
        <f t="shared" si="5"/>
        <v>1231477.5296108804</v>
      </c>
      <c r="AI50" s="414">
        <f t="shared" si="5"/>
        <v>1195870.1488958332</v>
      </c>
      <c r="AJ50" s="414">
        <f t="shared" si="5"/>
        <v>1230797.2654451553</v>
      </c>
      <c r="AK50" s="414">
        <f t="shared" si="5"/>
        <v>1251460.7200111761</v>
      </c>
      <c r="AL50" s="414">
        <f t="shared" si="5"/>
        <v>1236320.5179308157</v>
      </c>
      <c r="AM50" s="414">
        <f t="shared" si="5"/>
        <v>1273396.5993286418</v>
      </c>
      <c r="AN50" s="414">
        <f t="shared" si="5"/>
        <v>1278505.0020315745</v>
      </c>
      <c r="AO50" s="414">
        <f t="shared" si="5"/>
        <v>1277883.6435824395</v>
      </c>
      <c r="AP50" s="414">
        <f t="shared" si="5"/>
        <v>1282128.4452573457</v>
      </c>
      <c r="AQ50" s="414">
        <f t="shared" si="5"/>
        <v>1262970.7317165295</v>
      </c>
      <c r="AR50" s="414">
        <f t="shared" si="5"/>
        <v>1296154.6485943466</v>
      </c>
      <c r="AS50" s="414">
        <f>SUM(AS5,AS35:AS36,AS46)</f>
        <v>1213831.686651821</v>
      </c>
      <c r="AT50" s="414">
        <f>SUM(AT5,AT35:AT36,AT46)</f>
        <v>1141462.927225553</v>
      </c>
      <c r="AU50" s="414">
        <f>SUM(AU5,AU35:AU36,AU46)</f>
        <v>1191067.2532700927</v>
      </c>
      <c r="AV50" s="414">
        <f>SUM(AV5,AV35:AV36,AV46)</f>
        <v>1240631.9065692383</v>
      </c>
      <c r="AW50" s="414">
        <f>SUM(AW5,AW35:AW36,AW46)</f>
        <v>1275610.6966875149</v>
      </c>
      <c r="AX50" s="94"/>
      <c r="AY50" s="94"/>
      <c r="AZ50" s="94"/>
      <c r="BA50" s="94"/>
      <c r="BB50" s="94"/>
      <c r="BC50" s="94"/>
      <c r="BD50" s="94"/>
      <c r="BE50" s="94"/>
      <c r="BF50" s="95"/>
      <c r="BG50" s="96"/>
    </row>
    <row r="51" spans="1:60">
      <c r="Z51" s="35"/>
      <c r="AA51" s="35"/>
      <c r="AB51" s="35"/>
      <c r="AC51" s="35"/>
      <c r="AD51" s="35"/>
      <c r="AE51" s="35"/>
      <c r="AF51" s="35"/>
      <c r="AG51" s="35"/>
      <c r="AH51" s="35"/>
      <c r="AI51" s="35"/>
      <c r="AJ51" s="35"/>
      <c r="AK51" s="35"/>
      <c r="AL51" s="35"/>
      <c r="AM51" s="35"/>
      <c r="AN51" s="35"/>
      <c r="AO51" s="35"/>
      <c r="AP51" s="33"/>
      <c r="AQ51" s="33"/>
      <c r="AR51" s="33"/>
      <c r="AS51" s="33"/>
      <c r="AT51" s="33"/>
      <c r="AU51" s="33"/>
      <c r="AV51" s="33"/>
      <c r="AW51" s="33"/>
      <c r="AX51" s="33"/>
      <c r="AY51" s="33"/>
      <c r="AZ51" s="33"/>
      <c r="BA51" s="33"/>
      <c r="BB51" s="33"/>
      <c r="BC51" s="33"/>
      <c r="BD51" s="33"/>
      <c r="BE51" s="33"/>
    </row>
    <row r="52" spans="1:60" ht="16.2">
      <c r="Y52" s="1" t="s">
        <v>311</v>
      </c>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row>
    <row r="53" spans="1:60" ht="39.6">
      <c r="Y53" s="790" t="s">
        <v>105</v>
      </c>
      <c r="Z53" s="604" t="s">
        <v>218</v>
      </c>
      <c r="AA53" s="14">
        <v>1990</v>
      </c>
      <c r="AB53" s="14">
        <f t="shared" ref="AB53:BE53" si="6">AA53+1</f>
        <v>1991</v>
      </c>
      <c r="AC53" s="14">
        <f t="shared" si="6"/>
        <v>1992</v>
      </c>
      <c r="AD53" s="14">
        <f t="shared" si="6"/>
        <v>1993</v>
      </c>
      <c r="AE53" s="14">
        <f t="shared" si="6"/>
        <v>1994</v>
      </c>
      <c r="AF53" s="14">
        <f t="shared" si="6"/>
        <v>1995</v>
      </c>
      <c r="AG53" s="14">
        <f t="shared" si="6"/>
        <v>1996</v>
      </c>
      <c r="AH53" s="14">
        <f t="shared" si="6"/>
        <v>1997</v>
      </c>
      <c r="AI53" s="14">
        <f t="shared" si="6"/>
        <v>1998</v>
      </c>
      <c r="AJ53" s="14">
        <f t="shared" si="6"/>
        <v>1999</v>
      </c>
      <c r="AK53" s="14">
        <f t="shared" si="6"/>
        <v>2000</v>
      </c>
      <c r="AL53" s="14">
        <f t="shared" si="6"/>
        <v>2001</v>
      </c>
      <c r="AM53" s="14">
        <f t="shared" si="6"/>
        <v>2002</v>
      </c>
      <c r="AN53" s="14">
        <f t="shared" si="6"/>
        <v>2003</v>
      </c>
      <c r="AO53" s="14">
        <f t="shared" si="6"/>
        <v>2004</v>
      </c>
      <c r="AP53" s="14">
        <f>AO53+1</f>
        <v>2005</v>
      </c>
      <c r="AQ53" s="14">
        <f t="shared" si="6"/>
        <v>2006</v>
      </c>
      <c r="AR53" s="14">
        <f t="shared" si="6"/>
        <v>2007</v>
      </c>
      <c r="AS53" s="14">
        <f t="shared" si="6"/>
        <v>2008</v>
      </c>
      <c r="AT53" s="14">
        <f t="shared" si="6"/>
        <v>2009</v>
      </c>
      <c r="AU53" s="14">
        <f t="shared" si="6"/>
        <v>2010</v>
      </c>
      <c r="AV53" s="14">
        <f t="shared" si="6"/>
        <v>2011</v>
      </c>
      <c r="AW53" s="14">
        <f t="shared" si="6"/>
        <v>2012</v>
      </c>
      <c r="AX53" s="14">
        <f t="shared" si="6"/>
        <v>2013</v>
      </c>
      <c r="AY53" s="14">
        <f t="shared" si="6"/>
        <v>2014</v>
      </c>
      <c r="AZ53" s="14">
        <f t="shared" si="6"/>
        <v>2015</v>
      </c>
      <c r="BA53" s="14">
        <f t="shared" si="6"/>
        <v>2016</v>
      </c>
      <c r="BB53" s="14">
        <f t="shared" si="6"/>
        <v>2017</v>
      </c>
      <c r="BC53" s="14">
        <f t="shared" si="6"/>
        <v>2018</v>
      </c>
      <c r="BD53" s="14">
        <f t="shared" si="6"/>
        <v>2019</v>
      </c>
      <c r="BE53" s="14">
        <f t="shared" si="6"/>
        <v>2020</v>
      </c>
      <c r="BF53" s="14" t="s">
        <v>205</v>
      </c>
      <c r="BG53" s="14" t="s">
        <v>23</v>
      </c>
    </row>
    <row r="54" spans="1:60" s="35" customFormat="1">
      <c r="A54" s="1"/>
      <c r="B54" s="1"/>
      <c r="C54" s="1"/>
      <c r="D54" s="1"/>
      <c r="E54" s="1"/>
      <c r="F54" s="1"/>
      <c r="G54" s="1"/>
      <c r="H54" s="1"/>
      <c r="I54" s="1"/>
      <c r="J54" s="1"/>
      <c r="K54" s="1"/>
      <c r="L54" s="1"/>
      <c r="M54" s="1"/>
      <c r="N54" s="1"/>
      <c r="O54" s="1"/>
      <c r="P54" s="1"/>
      <c r="Q54" s="1"/>
      <c r="R54" s="1"/>
      <c r="S54" s="1"/>
      <c r="T54" s="1"/>
      <c r="U54" s="1"/>
      <c r="V54" s="1"/>
      <c r="W54" s="1"/>
      <c r="X54" s="1"/>
      <c r="Y54" s="19" t="s">
        <v>284</v>
      </c>
      <c r="Z54" s="3">
        <f>Z6/10^3</f>
        <v>67.857730006447213</v>
      </c>
      <c r="AA54" s="3">
        <f t="shared" ref="AA54:AO54" si="7">AA6/10^3</f>
        <v>67.833953087208442</v>
      </c>
      <c r="AB54" s="3">
        <f t="shared" si="7"/>
        <v>68.7768917375803</v>
      </c>
      <c r="AC54" s="3">
        <f t="shared" si="7"/>
        <v>68.979314395450984</v>
      </c>
      <c r="AD54" s="3">
        <f t="shared" si="7"/>
        <v>67.258611496971682</v>
      </c>
      <c r="AE54" s="3">
        <f t="shared" si="7"/>
        <v>74.262907430690021</v>
      </c>
      <c r="AF54" s="3">
        <f t="shared" si="7"/>
        <v>73.301235912775624</v>
      </c>
      <c r="AG54" s="3">
        <f t="shared" si="7"/>
        <v>71.674072336125889</v>
      </c>
      <c r="AH54" s="3">
        <f t="shared" si="7"/>
        <v>72.270062870111317</v>
      </c>
      <c r="AI54" s="3">
        <f t="shared" si="7"/>
        <v>73.146068992367717</v>
      </c>
      <c r="AJ54" s="3">
        <f t="shared" si="7"/>
        <v>72.093990055277246</v>
      </c>
      <c r="AK54" s="3">
        <f t="shared" si="7"/>
        <v>70.766462102115156</v>
      </c>
      <c r="AL54" s="275">
        <f t="shared" si="7"/>
        <v>68.937502911945572</v>
      </c>
      <c r="AM54" s="275">
        <f t="shared" si="7"/>
        <v>76.612636208222014</v>
      </c>
      <c r="AN54" s="275">
        <f t="shared" si="7"/>
        <v>73.792827660491454</v>
      </c>
      <c r="AO54" s="275">
        <f t="shared" si="7"/>
        <v>73.888811231028527</v>
      </c>
      <c r="AP54" s="275">
        <f t="shared" ref="AP54:AV54" si="8">AP6/10^3</f>
        <v>79.322760959610349</v>
      </c>
      <c r="AQ54" s="275">
        <f t="shared" si="8"/>
        <v>76.95855038510426</v>
      </c>
      <c r="AR54" s="275">
        <f t="shared" si="8"/>
        <v>82.922924689207917</v>
      </c>
      <c r="AS54" s="275">
        <f t="shared" si="8"/>
        <v>79.095568902734897</v>
      </c>
      <c r="AT54" s="275">
        <f t="shared" si="8"/>
        <v>80.024124019011396</v>
      </c>
      <c r="AU54" s="275">
        <f t="shared" si="8"/>
        <v>81.138556227884138</v>
      </c>
      <c r="AV54" s="275">
        <f t="shared" si="8"/>
        <v>87.637755185133784</v>
      </c>
      <c r="AW54" s="275">
        <f t="shared" ref="AW54" si="9">AW6/10^3</f>
        <v>87.805307986018022</v>
      </c>
      <c r="AX54" s="34"/>
      <c r="AY54" s="34"/>
      <c r="AZ54" s="34"/>
      <c r="BA54" s="34"/>
      <c r="BB54" s="34"/>
      <c r="BC54" s="34"/>
      <c r="BD54" s="34"/>
      <c r="BE54" s="34"/>
      <c r="BF54" s="34"/>
      <c r="BG54" s="34"/>
      <c r="BH54" s="260"/>
    </row>
    <row r="55" spans="1:60" s="35" customFormat="1">
      <c r="A55" s="1"/>
      <c r="B55" s="1"/>
      <c r="C55" s="1"/>
      <c r="D55" s="1"/>
      <c r="E55" s="1"/>
      <c r="F55" s="1"/>
      <c r="G55" s="1"/>
      <c r="H55" s="1"/>
      <c r="I55" s="1"/>
      <c r="J55" s="1"/>
      <c r="K55" s="1"/>
      <c r="L55" s="1"/>
      <c r="M55" s="1"/>
      <c r="N55" s="1"/>
      <c r="O55" s="1"/>
      <c r="P55" s="1"/>
      <c r="Q55" s="1"/>
      <c r="R55" s="1"/>
      <c r="S55" s="1"/>
      <c r="T55" s="1"/>
      <c r="U55" s="1"/>
      <c r="V55" s="1"/>
      <c r="W55" s="1"/>
      <c r="X55" s="1"/>
      <c r="Y55" s="19" t="s">
        <v>287</v>
      </c>
      <c r="Z55" s="15">
        <f>Z10/10^3</f>
        <v>482.11176402992209</v>
      </c>
      <c r="AA55" s="15">
        <f t="shared" ref="AA55:AO55" si="10">AA10/10^3</f>
        <v>482.16891446457407</v>
      </c>
      <c r="AB55" s="15">
        <f t="shared" si="10"/>
        <v>476.07085077485738</v>
      </c>
      <c r="AC55" s="15">
        <f t="shared" si="10"/>
        <v>466.38568607030152</v>
      </c>
      <c r="AD55" s="15">
        <f t="shared" si="10"/>
        <v>455.23255849896003</v>
      </c>
      <c r="AE55" s="15">
        <f t="shared" si="10"/>
        <v>472.64407929760148</v>
      </c>
      <c r="AF55" s="15">
        <f t="shared" si="10"/>
        <v>471.1490404211583</v>
      </c>
      <c r="AG55" s="15">
        <f t="shared" si="10"/>
        <v>479.95893113300099</v>
      </c>
      <c r="AH55" s="15">
        <f t="shared" si="10"/>
        <v>480.44239260556731</v>
      </c>
      <c r="AI55" s="15">
        <f t="shared" si="10"/>
        <v>444.86456003160509</v>
      </c>
      <c r="AJ55" s="15">
        <f t="shared" si="10"/>
        <v>456.45231906954223</v>
      </c>
      <c r="AK55" s="15">
        <f t="shared" si="10"/>
        <v>467.19557337436123</v>
      </c>
      <c r="AL55" s="45">
        <f t="shared" si="10"/>
        <v>449.63320365291133</v>
      </c>
      <c r="AM55" s="45">
        <f t="shared" si="10"/>
        <v>461.16454735925106</v>
      </c>
      <c r="AN55" s="45">
        <f t="shared" si="10"/>
        <v>465.02551088323952</v>
      </c>
      <c r="AO55" s="45">
        <f t="shared" si="10"/>
        <v>465.31640194060418</v>
      </c>
      <c r="AP55" s="45">
        <f t="shared" ref="AP55:AV55" si="11">AP10/10^3</f>
        <v>459.26690244731066</v>
      </c>
      <c r="AQ55" s="45">
        <f t="shared" si="11"/>
        <v>456.98378609931655</v>
      </c>
      <c r="AR55" s="45">
        <f t="shared" si="11"/>
        <v>467.46369281228084</v>
      </c>
      <c r="AS55" s="45">
        <f t="shared" si="11"/>
        <v>418.99058733515722</v>
      </c>
      <c r="AT55" s="45">
        <f t="shared" si="11"/>
        <v>388.0540998152016</v>
      </c>
      <c r="AU55" s="45">
        <f t="shared" si="11"/>
        <v>420.93862915308262</v>
      </c>
      <c r="AV55" s="45">
        <f t="shared" si="11"/>
        <v>417.1371949553677</v>
      </c>
      <c r="AW55" s="45">
        <f t="shared" ref="AW55" si="12">AW10/10^3</f>
        <v>417.54537644912745</v>
      </c>
      <c r="AX55" s="34"/>
      <c r="AY55" s="34"/>
      <c r="AZ55" s="34"/>
      <c r="BA55" s="34"/>
      <c r="BB55" s="34"/>
      <c r="BC55" s="34"/>
      <c r="BD55" s="34"/>
      <c r="BE55" s="34"/>
      <c r="BF55" s="34"/>
      <c r="BG55" s="34"/>
      <c r="BH55" s="260"/>
    </row>
    <row r="56" spans="1:60" s="35" customFormat="1">
      <c r="A56" s="1"/>
      <c r="B56" s="1"/>
      <c r="C56" s="1"/>
      <c r="D56" s="1"/>
      <c r="E56" s="1"/>
      <c r="F56" s="1"/>
      <c r="G56" s="1"/>
      <c r="H56" s="1"/>
      <c r="I56" s="1"/>
      <c r="J56" s="1"/>
      <c r="K56" s="1"/>
      <c r="L56" s="1"/>
      <c r="M56" s="1"/>
      <c r="N56" s="1"/>
      <c r="O56" s="1"/>
      <c r="P56" s="1"/>
      <c r="Q56" s="1"/>
      <c r="R56" s="1"/>
      <c r="S56" s="1"/>
      <c r="T56" s="1"/>
      <c r="U56" s="1"/>
      <c r="V56" s="1"/>
      <c r="W56" s="1"/>
      <c r="X56" s="1"/>
      <c r="Y56" s="19" t="s">
        <v>304</v>
      </c>
      <c r="Z56" s="15">
        <f>Z27/10^3</f>
        <v>217.37130450071916</v>
      </c>
      <c r="AA56" s="15">
        <f t="shared" ref="AA56:AO56" si="13">AA27/10^3</f>
        <v>217.38240351899807</v>
      </c>
      <c r="AB56" s="15">
        <f t="shared" si="13"/>
        <v>228.859997453495</v>
      </c>
      <c r="AC56" s="15">
        <f t="shared" si="13"/>
        <v>233.45874231792916</v>
      </c>
      <c r="AD56" s="15">
        <f t="shared" si="13"/>
        <v>237.97531891320153</v>
      </c>
      <c r="AE56" s="15">
        <f t="shared" si="13"/>
        <v>250.4097276536738</v>
      </c>
      <c r="AF56" s="15">
        <f t="shared" si="13"/>
        <v>257.58948372347487</v>
      </c>
      <c r="AG56" s="15">
        <f t="shared" si="13"/>
        <v>263.04742145164266</v>
      </c>
      <c r="AH56" s="15">
        <f t="shared" si="13"/>
        <v>264.81399580046451</v>
      </c>
      <c r="AI56" s="15">
        <f t="shared" si="13"/>
        <v>263.77432966838848</v>
      </c>
      <c r="AJ56" s="15">
        <f t="shared" si="13"/>
        <v>266.22998159018715</v>
      </c>
      <c r="AK56" s="15">
        <f t="shared" si="13"/>
        <v>265.38246922400191</v>
      </c>
      <c r="AL56" s="45">
        <f t="shared" si="13"/>
        <v>267.45677575813204</v>
      </c>
      <c r="AM56" s="45">
        <f t="shared" si="13"/>
        <v>262.38828929906492</v>
      </c>
      <c r="AN56" s="45">
        <f t="shared" si="13"/>
        <v>260.30330402612003</v>
      </c>
      <c r="AO56" s="45">
        <f t="shared" si="13"/>
        <v>259.65171314465823</v>
      </c>
      <c r="AP56" s="45">
        <f t="shared" ref="AP56:AU56" si="14">AP27/10^3</f>
        <v>254.38822653541732</v>
      </c>
      <c r="AQ56" s="45">
        <f t="shared" si="14"/>
        <v>250.74428393064073</v>
      </c>
      <c r="AR56" s="45">
        <f t="shared" si="14"/>
        <v>245.68119928268362</v>
      </c>
      <c r="AS56" s="45">
        <f t="shared" si="14"/>
        <v>235.73483011606214</v>
      </c>
      <c r="AT56" s="45">
        <f t="shared" si="14"/>
        <v>230.06747744561872</v>
      </c>
      <c r="AU56" s="45">
        <f t="shared" si="14"/>
        <v>232.50161891615664</v>
      </c>
      <c r="AV56" s="45">
        <f>AV27/10^3</f>
        <v>229.58802299039854</v>
      </c>
      <c r="AW56" s="45">
        <f>AW27/10^3</f>
        <v>226.34163080778708</v>
      </c>
      <c r="AX56" s="34"/>
      <c r="AY56" s="34"/>
      <c r="AZ56" s="34"/>
      <c r="BA56" s="34"/>
      <c r="BB56" s="34"/>
      <c r="BC56" s="34"/>
      <c r="BD56" s="34"/>
      <c r="BE56" s="34"/>
      <c r="BF56" s="34"/>
      <c r="BG56" s="34"/>
      <c r="BH56" s="260"/>
    </row>
    <row r="57" spans="1:60" s="35" customFormat="1">
      <c r="A57" s="1"/>
      <c r="B57" s="1"/>
      <c r="C57" s="1"/>
      <c r="D57" s="1"/>
      <c r="E57" s="1"/>
      <c r="F57" s="1"/>
      <c r="G57" s="1"/>
      <c r="H57" s="1"/>
      <c r="I57" s="1"/>
      <c r="J57" s="1"/>
      <c r="K57" s="1"/>
      <c r="L57" s="1"/>
      <c r="M57" s="1"/>
      <c r="N57" s="1"/>
      <c r="O57" s="1"/>
      <c r="P57" s="1"/>
      <c r="Q57" s="1"/>
      <c r="R57" s="1"/>
      <c r="S57" s="1"/>
      <c r="T57" s="1"/>
      <c r="U57" s="1"/>
      <c r="V57" s="1"/>
      <c r="W57" s="1"/>
      <c r="X57" s="1"/>
      <c r="Y57" s="19" t="s">
        <v>312</v>
      </c>
      <c r="Z57" s="15">
        <f>(Z34)/10^3</f>
        <v>164.29190388274029</v>
      </c>
      <c r="AA57" s="15">
        <f t="shared" ref="AA57:AO57" si="15">(AA34)/10^3</f>
        <v>164.30808217447824</v>
      </c>
      <c r="AB57" s="15">
        <f t="shared" si="15"/>
        <v>163.54881678512854</v>
      </c>
      <c r="AC57" s="15">
        <f t="shared" si="15"/>
        <v>168.45201534582344</v>
      </c>
      <c r="AD57" s="15">
        <f t="shared" si="15"/>
        <v>169.17356122592585</v>
      </c>
      <c r="AE57" s="15">
        <f t="shared" si="15"/>
        <v>180.61473669106201</v>
      </c>
      <c r="AF57" s="15">
        <f t="shared" si="15"/>
        <v>185.12220401172112</v>
      </c>
      <c r="AG57" s="15">
        <f t="shared" si="15"/>
        <v>184.61684067281359</v>
      </c>
      <c r="AH57" s="15">
        <f t="shared" si="15"/>
        <v>181.53652717685475</v>
      </c>
      <c r="AI57" s="15">
        <f t="shared" si="15"/>
        <v>187.35212877627077</v>
      </c>
      <c r="AJ57" s="15">
        <f t="shared" si="15"/>
        <v>201.23191097388548</v>
      </c>
      <c r="AK57" s="15">
        <f t="shared" si="15"/>
        <v>206.02034069810205</v>
      </c>
      <c r="AL57" s="45">
        <f t="shared" si="15"/>
        <v>213.4632988311233</v>
      </c>
      <c r="AM57" s="45">
        <f t="shared" si="15"/>
        <v>227.26545676564487</v>
      </c>
      <c r="AN57" s="45">
        <f t="shared" si="15"/>
        <v>231.42940770999584</v>
      </c>
      <c r="AO57" s="45">
        <f t="shared" si="15"/>
        <v>232.00623054401288</v>
      </c>
      <c r="AP57" s="45">
        <f t="shared" ref="AP57:AU57" si="16">(AP34)/10^3</f>
        <v>235.37598275475855</v>
      </c>
      <c r="AQ57" s="45">
        <f t="shared" si="16"/>
        <v>234.66413086091902</v>
      </c>
      <c r="AR57" s="45">
        <f t="shared" si="16"/>
        <v>242.65355890881864</v>
      </c>
      <c r="AS57" s="45">
        <f t="shared" si="16"/>
        <v>233.59385538682511</v>
      </c>
      <c r="AT57" s="45">
        <f t="shared" si="16"/>
        <v>215.40572869596758</v>
      </c>
      <c r="AU57" s="45">
        <f t="shared" si="16"/>
        <v>216.9156391167341</v>
      </c>
      <c r="AV57" s="45">
        <f>(AV34)/10^3</f>
        <v>250.01238323849248</v>
      </c>
      <c r="AW57" s="45">
        <f>(AW34)/10^3</f>
        <v>272.3693668393754</v>
      </c>
      <c r="AX57" s="34"/>
      <c r="AY57" s="34"/>
      <c r="AZ57" s="34"/>
      <c r="BA57" s="34"/>
      <c r="BB57" s="34"/>
      <c r="BC57" s="34"/>
      <c r="BD57" s="34"/>
      <c r="BE57" s="34"/>
      <c r="BF57" s="34"/>
      <c r="BG57" s="34"/>
      <c r="BH57" s="260"/>
    </row>
    <row r="58" spans="1:60" s="35" customFormat="1">
      <c r="A58" s="1"/>
      <c r="B58" s="1"/>
      <c r="C58" s="1"/>
      <c r="D58" s="1"/>
      <c r="E58" s="1"/>
      <c r="F58" s="1"/>
      <c r="G58" s="1"/>
      <c r="H58" s="1"/>
      <c r="I58" s="1"/>
      <c r="J58" s="1"/>
      <c r="K58" s="1"/>
      <c r="L58" s="1"/>
      <c r="M58" s="1"/>
      <c r="N58" s="1"/>
      <c r="O58" s="1"/>
      <c r="P58" s="1"/>
      <c r="Q58" s="1"/>
      <c r="R58" s="1"/>
      <c r="S58" s="1"/>
      <c r="T58" s="1"/>
      <c r="U58" s="1"/>
      <c r="V58" s="1"/>
      <c r="W58" s="1"/>
      <c r="X58" s="1"/>
      <c r="Y58" s="19" t="s">
        <v>313</v>
      </c>
      <c r="Z58" s="15">
        <f>Z33/10^3</f>
        <v>127.44316412664075</v>
      </c>
      <c r="AA58" s="15">
        <f t="shared" ref="AA58:AO58" si="17">AA33/10^3</f>
        <v>127.45038312484743</v>
      </c>
      <c r="AB58" s="15">
        <f t="shared" si="17"/>
        <v>129.37149400324654</v>
      </c>
      <c r="AC58" s="15">
        <f t="shared" si="17"/>
        <v>136.40914097138605</v>
      </c>
      <c r="AD58" s="15">
        <f t="shared" si="17"/>
        <v>137.91977515805328</v>
      </c>
      <c r="AE58" s="15">
        <f t="shared" si="17"/>
        <v>145.01845841853171</v>
      </c>
      <c r="AF58" s="15">
        <f t="shared" si="17"/>
        <v>148.10455486033692</v>
      </c>
      <c r="AG58" s="15">
        <f t="shared" si="17"/>
        <v>147.82619565475727</v>
      </c>
      <c r="AH58" s="15">
        <f t="shared" si="17"/>
        <v>144.30859074110609</v>
      </c>
      <c r="AI58" s="15">
        <f t="shared" si="17"/>
        <v>143.92756453431289</v>
      </c>
      <c r="AJ58" s="15">
        <f t="shared" si="17"/>
        <v>151.91526462304833</v>
      </c>
      <c r="AK58" s="15">
        <f t="shared" si="17"/>
        <v>157.53710268925025</v>
      </c>
      <c r="AL58" s="45">
        <f t="shared" si="17"/>
        <v>153.7263868357272</v>
      </c>
      <c r="AM58" s="45">
        <f t="shared" si="17"/>
        <v>165.44104748365376</v>
      </c>
      <c r="AN58" s="45">
        <f t="shared" si="17"/>
        <v>167.52448936935298</v>
      </c>
      <c r="AO58" s="45">
        <f t="shared" si="17"/>
        <v>167.55780387199155</v>
      </c>
      <c r="AP58" s="45">
        <f t="shared" ref="AP58:AU58" si="18">AP33/10^3</f>
        <v>174.21934066395676</v>
      </c>
      <c r="AQ58" s="45">
        <f t="shared" si="18"/>
        <v>165.75873908595554</v>
      </c>
      <c r="AR58" s="45">
        <f t="shared" si="18"/>
        <v>179.77501840765913</v>
      </c>
      <c r="AS58" s="45">
        <f t="shared" si="18"/>
        <v>171.02656550986543</v>
      </c>
      <c r="AT58" s="45">
        <f t="shared" si="18"/>
        <v>161.68961316736238</v>
      </c>
      <c r="AU58" s="45">
        <f t="shared" si="18"/>
        <v>171.97550216036601</v>
      </c>
      <c r="AV58" s="45">
        <f>AV33/10^3</f>
        <v>188.75062623388763</v>
      </c>
      <c r="AW58" s="45">
        <f>AW33/10^3</f>
        <v>203.49421218443712</v>
      </c>
      <c r="AX58" s="34"/>
      <c r="AY58" s="34"/>
      <c r="AZ58" s="34"/>
      <c r="BA58" s="34"/>
      <c r="BB58" s="34"/>
      <c r="BC58" s="34"/>
      <c r="BD58" s="34"/>
      <c r="BE58" s="34"/>
      <c r="BF58" s="34"/>
      <c r="BG58" s="34"/>
      <c r="BH58" s="260"/>
    </row>
    <row r="59" spans="1:60" s="35" customFormat="1">
      <c r="A59" s="1"/>
      <c r="B59" s="1"/>
      <c r="C59" s="1"/>
      <c r="D59" s="1"/>
      <c r="E59" s="1"/>
      <c r="F59" s="1"/>
      <c r="G59" s="1"/>
      <c r="H59" s="1"/>
      <c r="I59" s="1"/>
      <c r="J59" s="1"/>
      <c r="K59" s="1"/>
      <c r="L59" s="1"/>
      <c r="M59" s="1"/>
      <c r="N59" s="1"/>
      <c r="O59" s="1"/>
      <c r="P59" s="1"/>
      <c r="Q59" s="1"/>
      <c r="R59" s="1"/>
      <c r="S59" s="1"/>
      <c r="T59" s="1"/>
      <c r="U59" s="1"/>
      <c r="V59" s="1"/>
      <c r="W59" s="1"/>
      <c r="X59" s="1"/>
      <c r="Y59" s="19" t="s">
        <v>209</v>
      </c>
      <c r="Z59" s="3">
        <f>Z36/10^3</f>
        <v>62.318392436324707</v>
      </c>
      <c r="AA59" s="3">
        <f t="shared" ref="AA59:AO59" si="19">AA36/10^3</f>
        <v>59.875692992826778</v>
      </c>
      <c r="AB59" s="3">
        <f t="shared" si="19"/>
        <v>60.982027643251172</v>
      </c>
      <c r="AC59" s="3">
        <f>AC36/10^3</f>
        <v>60.99319839994498</v>
      </c>
      <c r="AD59" s="3">
        <f t="shared" si="19"/>
        <v>59.938823186426163</v>
      </c>
      <c r="AE59" s="3">
        <f t="shared" si="19"/>
        <v>61.181257854800585</v>
      </c>
      <c r="AF59" s="3">
        <f t="shared" si="19"/>
        <v>61.332914361894318</v>
      </c>
      <c r="AG59" s="3">
        <f t="shared" si="19"/>
        <v>61.672085406683301</v>
      </c>
      <c r="AH59" s="3">
        <f t="shared" si="19"/>
        <v>58.981654713636317</v>
      </c>
      <c r="AI59" s="3">
        <f t="shared" si="19"/>
        <v>53.317065716759195</v>
      </c>
      <c r="AJ59" s="3">
        <f t="shared" si="19"/>
        <v>53.320068243527338</v>
      </c>
      <c r="AK59" s="3">
        <f t="shared" si="19"/>
        <v>53.88703805531344</v>
      </c>
      <c r="AL59" s="275">
        <f t="shared" si="19"/>
        <v>52.657084711613919</v>
      </c>
      <c r="AM59" s="275">
        <f t="shared" si="19"/>
        <v>49.84105602832998</v>
      </c>
      <c r="AN59" s="275">
        <f t="shared" si="19"/>
        <v>49.010317547691429</v>
      </c>
      <c r="AO59" s="275">
        <f t="shared" si="19"/>
        <v>48.837568177703623</v>
      </c>
      <c r="AP59" s="275">
        <f t="shared" ref="AP59:AU59" si="20">AP36/10^3</f>
        <v>49.90265815776781</v>
      </c>
      <c r="AQ59" s="275">
        <f t="shared" si="20"/>
        <v>49.975178234203369</v>
      </c>
      <c r="AR59" s="275">
        <f t="shared" si="20"/>
        <v>49.212767294117647</v>
      </c>
      <c r="AS59" s="275">
        <f t="shared" si="20"/>
        <v>45.613150884057006</v>
      </c>
      <c r="AT59" s="275">
        <f t="shared" si="20"/>
        <v>40.189351848374756</v>
      </c>
      <c r="AU59" s="275">
        <f t="shared" si="20"/>
        <v>41.074005813796852</v>
      </c>
      <c r="AV59" s="275">
        <f>AV36/10^3</f>
        <v>41.182349862780811</v>
      </c>
      <c r="AW59" s="275">
        <f>AW36/10^3</f>
        <v>41.495862946100281</v>
      </c>
      <c r="AX59" s="34"/>
      <c r="AY59" s="34"/>
      <c r="AZ59" s="34"/>
      <c r="BA59" s="34"/>
      <c r="BB59" s="34"/>
      <c r="BC59" s="34"/>
      <c r="BD59" s="34"/>
      <c r="BE59" s="34"/>
      <c r="BF59" s="34"/>
      <c r="BG59" s="34"/>
      <c r="BH59" s="260"/>
    </row>
    <row r="60" spans="1:60" s="35" customFormat="1">
      <c r="A60" s="1"/>
      <c r="B60" s="1"/>
      <c r="C60" s="1"/>
      <c r="D60" s="1"/>
      <c r="E60" s="1"/>
      <c r="F60" s="1"/>
      <c r="G60" s="1"/>
      <c r="H60" s="1"/>
      <c r="I60" s="1"/>
      <c r="J60" s="1"/>
      <c r="K60" s="1"/>
      <c r="L60" s="1"/>
      <c r="M60" s="1"/>
      <c r="N60" s="1"/>
      <c r="O60" s="1"/>
      <c r="P60" s="1"/>
      <c r="Q60" s="1"/>
      <c r="R60" s="1"/>
      <c r="S60" s="1"/>
      <c r="T60" s="1"/>
      <c r="U60" s="1"/>
      <c r="V60" s="1"/>
      <c r="W60" s="1"/>
      <c r="X60" s="1"/>
      <c r="Y60" s="19" t="s">
        <v>238</v>
      </c>
      <c r="Z60" s="3">
        <f>Z46/10^3</f>
        <v>22.698626297625097</v>
      </c>
      <c r="AA60" s="3">
        <f>AA46/10^3</f>
        <v>22.081682151005207</v>
      </c>
      <c r="AB60" s="3">
        <f t="shared" ref="AB60:AO60" si="21">AB46/10^3</f>
        <v>22.407715766730423</v>
      </c>
      <c r="AC60" s="3">
        <f t="shared" si="21"/>
        <v>23.809364950689925</v>
      </c>
      <c r="AD60" s="3">
        <f t="shared" si="21"/>
        <v>23.325284868893181</v>
      </c>
      <c r="AE60" s="3">
        <f t="shared" si="21"/>
        <v>26.478126532060124</v>
      </c>
      <c r="AF60" s="3">
        <f t="shared" si="21"/>
        <v>27.03696952135255</v>
      </c>
      <c r="AG60" s="3">
        <f t="shared" si="21"/>
        <v>27.736920752881954</v>
      </c>
      <c r="AH60" s="3">
        <f t="shared" si="21"/>
        <v>29.076331533543655</v>
      </c>
      <c r="AI60" s="3">
        <f t="shared" si="21"/>
        <v>29.445701584940423</v>
      </c>
      <c r="AJ60" s="3">
        <f t="shared" si="21"/>
        <v>29.515672401128306</v>
      </c>
      <c r="AK60" s="3">
        <f t="shared" si="21"/>
        <v>30.63570600042279</v>
      </c>
      <c r="AL60" s="275">
        <f t="shared" si="21"/>
        <v>30.413829441096411</v>
      </c>
      <c r="AM60" s="275">
        <f t="shared" si="21"/>
        <v>30.652629552509868</v>
      </c>
      <c r="AN60" s="275">
        <f t="shared" si="21"/>
        <v>31.384663505586833</v>
      </c>
      <c r="AO60" s="275">
        <f t="shared" si="21"/>
        <v>30.59011998743954</v>
      </c>
      <c r="AP60" s="275">
        <f t="shared" ref="AP60:AU60" si="22">AP46/10^3</f>
        <v>29.614974243400734</v>
      </c>
      <c r="AQ60" s="275">
        <f t="shared" si="22"/>
        <v>27.850173652704346</v>
      </c>
      <c r="AR60" s="275">
        <f t="shared" si="22"/>
        <v>28.407961682788592</v>
      </c>
      <c r="AS60" s="275">
        <f t="shared" si="22"/>
        <v>29.739280230176441</v>
      </c>
      <c r="AT60" s="275">
        <f t="shared" si="22"/>
        <v>25.99738416795045</v>
      </c>
      <c r="AU60" s="275">
        <f t="shared" si="22"/>
        <v>26.490163543295434</v>
      </c>
      <c r="AV60" s="275">
        <f>AV46/10^3</f>
        <v>26.291049883677708</v>
      </c>
      <c r="AW60" s="275">
        <f>AW46/10^3</f>
        <v>26.52723405744695</v>
      </c>
      <c r="AX60" s="34"/>
      <c r="AY60" s="34"/>
      <c r="AZ60" s="34"/>
      <c r="BA60" s="34"/>
      <c r="BB60" s="34"/>
      <c r="BC60" s="34"/>
      <c r="BD60" s="34"/>
      <c r="BE60" s="34"/>
      <c r="BF60" s="34"/>
      <c r="BG60" s="34"/>
      <c r="BH60" s="260"/>
    </row>
    <row r="61" spans="1:60" s="35" customFormat="1" ht="14.4" thickBot="1">
      <c r="A61" s="1"/>
      <c r="B61" s="1"/>
      <c r="C61" s="1"/>
      <c r="D61" s="1"/>
      <c r="E61" s="1"/>
      <c r="F61" s="1"/>
      <c r="G61" s="1"/>
      <c r="H61" s="1"/>
      <c r="I61" s="1"/>
      <c r="J61" s="1"/>
      <c r="K61" s="1"/>
      <c r="L61" s="1"/>
      <c r="M61" s="1"/>
      <c r="N61" s="1"/>
      <c r="O61" s="1"/>
      <c r="P61" s="1"/>
      <c r="Q61" s="1"/>
      <c r="R61" s="1"/>
      <c r="S61" s="1"/>
      <c r="T61" s="1"/>
      <c r="U61" s="1"/>
      <c r="V61" s="1"/>
      <c r="W61" s="1"/>
      <c r="X61" s="1"/>
      <c r="Y61" s="638" t="s">
        <v>314</v>
      </c>
      <c r="Z61" s="16">
        <f>Z35/10^3</f>
        <v>3.6623516695699999E-2</v>
      </c>
      <c r="AA61" s="16">
        <f t="shared" ref="AA61:AN61" si="23">AA35/10^3</f>
        <v>3.6623516695700006E-2</v>
      </c>
      <c r="AB61" s="16">
        <f t="shared" si="23"/>
        <v>5.3670357638200002E-2</v>
      </c>
      <c r="AC61" s="16">
        <f t="shared" si="23"/>
        <v>5.69501827061E-2</v>
      </c>
      <c r="AD61" s="16">
        <f t="shared" si="23"/>
        <v>5.3214845969500005E-2</v>
      </c>
      <c r="AE61" s="16">
        <f t="shared" si="23"/>
        <v>5.1149659616899996E-2</v>
      </c>
      <c r="AF61" s="16">
        <f t="shared" si="23"/>
        <v>5.0922977152499993E-2</v>
      </c>
      <c r="AG61" s="16">
        <f t="shared" si="23"/>
        <v>4.9368491384600005E-2</v>
      </c>
      <c r="AH61" s="16">
        <f t="shared" si="23"/>
        <v>4.7974169596299999E-2</v>
      </c>
      <c r="AI61" s="16">
        <f t="shared" si="23"/>
        <v>4.2729591188399994E-2</v>
      </c>
      <c r="AJ61" s="16">
        <f t="shared" si="23"/>
        <v>3.8058488559099997E-2</v>
      </c>
      <c r="AK61" s="16">
        <f t="shared" si="23"/>
        <v>3.6027867609099998E-2</v>
      </c>
      <c r="AL61" s="16">
        <f t="shared" si="23"/>
        <v>3.2435788266E-2</v>
      </c>
      <c r="AM61" s="16">
        <f t="shared" si="23"/>
        <v>3.0936631965400002E-2</v>
      </c>
      <c r="AN61" s="16">
        <f t="shared" si="23"/>
        <v>3.4481329096500007E-2</v>
      </c>
      <c r="AO61" s="16">
        <f t="shared" ref="AO61:AT61" si="24">AO35/10^3</f>
        <v>3.4994685000900007E-2</v>
      </c>
      <c r="AP61" s="16">
        <f t="shared" si="24"/>
        <v>3.7599495123300006E-2</v>
      </c>
      <c r="AQ61" s="16">
        <f t="shared" si="24"/>
        <v>3.5889467685800008E-2</v>
      </c>
      <c r="AR61" s="16">
        <f t="shared" si="24"/>
        <v>3.7525516790100008E-2</v>
      </c>
      <c r="AS61" s="16">
        <f t="shared" si="24"/>
        <v>3.7848286942699996E-2</v>
      </c>
      <c r="AT61" s="16">
        <f t="shared" si="24"/>
        <v>3.5148066066200002E-2</v>
      </c>
      <c r="AU61" s="16">
        <f>AU35/10^3</f>
        <v>3.3138338776899999E-2</v>
      </c>
      <c r="AV61" s="16">
        <f>AV35/10^3</f>
        <v>3.25242194996E-2</v>
      </c>
      <c r="AW61" s="16">
        <f>AW35/10^3</f>
        <v>3.1705417222600007E-2</v>
      </c>
      <c r="AX61" s="36"/>
      <c r="AY61" s="36"/>
      <c r="AZ61" s="36"/>
      <c r="BA61" s="36"/>
      <c r="BB61" s="36"/>
      <c r="BC61" s="36"/>
      <c r="BD61" s="36"/>
      <c r="BE61" s="36"/>
      <c r="BF61" s="36"/>
      <c r="BG61" s="228"/>
      <c r="BH61" s="260"/>
    </row>
    <row r="62" spans="1:60" s="35" customFormat="1" ht="14.4" thickTop="1">
      <c r="A62" s="1"/>
      <c r="B62" s="1"/>
      <c r="C62" s="1"/>
      <c r="D62" s="1"/>
      <c r="E62" s="1"/>
      <c r="F62" s="1"/>
      <c r="G62" s="1"/>
      <c r="H62" s="1"/>
      <c r="I62" s="1"/>
      <c r="J62" s="1"/>
      <c r="K62" s="1"/>
      <c r="L62" s="1"/>
      <c r="M62" s="1"/>
      <c r="N62" s="1"/>
      <c r="O62" s="1"/>
      <c r="P62" s="1"/>
      <c r="Q62" s="1"/>
      <c r="R62" s="1"/>
      <c r="S62" s="1"/>
      <c r="T62" s="1"/>
      <c r="U62" s="1"/>
      <c r="V62" s="1"/>
      <c r="W62" s="1"/>
      <c r="X62" s="1"/>
      <c r="Y62" s="639" t="s">
        <v>139</v>
      </c>
      <c r="Z62" s="295">
        <f>SUM(Z54:Z61)</f>
        <v>1144.129508797115</v>
      </c>
      <c r="AA62" s="295">
        <f t="shared" ref="AA62:AO62" si="25">SUM(AA54:AA61)</f>
        <v>1141.1377350306341</v>
      </c>
      <c r="AB62" s="295">
        <f t="shared" si="25"/>
        <v>1150.0714645219275</v>
      </c>
      <c r="AC62" s="295">
        <f t="shared" si="25"/>
        <v>1158.544412634232</v>
      </c>
      <c r="AD62" s="295">
        <f t="shared" si="25"/>
        <v>1150.8771481944011</v>
      </c>
      <c r="AE62" s="295">
        <f t="shared" si="25"/>
        <v>1210.6604435380366</v>
      </c>
      <c r="AF62" s="295">
        <f t="shared" si="25"/>
        <v>1223.6873257898665</v>
      </c>
      <c r="AG62" s="295">
        <f t="shared" si="25"/>
        <v>1236.5818358992904</v>
      </c>
      <c r="AH62" s="295">
        <f t="shared" si="25"/>
        <v>1231.4775296108803</v>
      </c>
      <c r="AI62" s="295">
        <f t="shared" si="25"/>
        <v>1195.8701488958329</v>
      </c>
      <c r="AJ62" s="295">
        <f t="shared" si="25"/>
        <v>1230.7972654451553</v>
      </c>
      <c r="AK62" s="295">
        <f t="shared" si="25"/>
        <v>1251.4607200111759</v>
      </c>
      <c r="AL62" s="295">
        <f t="shared" si="25"/>
        <v>1236.3205179308156</v>
      </c>
      <c r="AM62" s="295">
        <f t="shared" si="25"/>
        <v>1273.396599328642</v>
      </c>
      <c r="AN62" s="295">
        <f t="shared" si="25"/>
        <v>1278.5050020315743</v>
      </c>
      <c r="AO62" s="295">
        <f t="shared" si="25"/>
        <v>1277.8836435824394</v>
      </c>
      <c r="AP62" s="295">
        <f t="shared" ref="AP62:AU62" si="26">SUM(AP54:AP61)</f>
        <v>1282.1284452573452</v>
      </c>
      <c r="AQ62" s="295">
        <f t="shared" si="26"/>
        <v>1262.9707317165296</v>
      </c>
      <c r="AR62" s="295">
        <f t="shared" si="26"/>
        <v>1296.1546485943466</v>
      </c>
      <c r="AS62" s="295">
        <f t="shared" si="26"/>
        <v>1213.831686651821</v>
      </c>
      <c r="AT62" s="295">
        <f t="shared" si="26"/>
        <v>1141.4629272255534</v>
      </c>
      <c r="AU62" s="295">
        <f t="shared" si="26"/>
        <v>1191.0672532700928</v>
      </c>
      <c r="AV62" s="295">
        <f>SUM(AV54:AV61)</f>
        <v>1240.6319065692383</v>
      </c>
      <c r="AW62" s="295">
        <f>SUM(AW54:AW61)</f>
        <v>1275.610696687515</v>
      </c>
      <c r="AX62" s="37"/>
      <c r="AY62" s="37"/>
      <c r="AZ62" s="37"/>
      <c r="BA62" s="37"/>
      <c r="BB62" s="37"/>
      <c r="BC62" s="37"/>
      <c r="BD62" s="37"/>
      <c r="BE62" s="37"/>
      <c r="BF62" s="37"/>
      <c r="BG62" s="37"/>
      <c r="BH62" s="260"/>
    </row>
    <row r="63" spans="1:60" s="35" customFormat="1">
      <c r="A63" s="1"/>
      <c r="B63" s="1"/>
      <c r="C63" s="1"/>
      <c r="D63" s="1"/>
      <c r="E63" s="1"/>
      <c r="F63" s="1"/>
      <c r="G63" s="1"/>
      <c r="H63" s="1"/>
      <c r="I63" s="1"/>
      <c r="J63" s="1"/>
      <c r="K63" s="1"/>
      <c r="L63" s="1"/>
      <c r="M63" s="1"/>
      <c r="N63" s="1"/>
      <c r="O63" s="1"/>
      <c r="P63" s="1"/>
      <c r="Q63" s="1"/>
      <c r="R63" s="1"/>
      <c r="S63" s="1"/>
      <c r="T63" s="1"/>
      <c r="U63" s="1"/>
      <c r="V63" s="1"/>
      <c r="W63" s="1"/>
      <c r="X63" s="1"/>
      <c r="Y63" s="248"/>
      <c r="Z63" s="264"/>
      <c r="AA63" s="264"/>
      <c r="AB63" s="264"/>
      <c r="AC63" s="264"/>
      <c r="AD63" s="264"/>
      <c r="AE63" s="264"/>
      <c r="AF63" s="264"/>
      <c r="AG63" s="264"/>
      <c r="AH63" s="264"/>
      <c r="AI63" s="264"/>
      <c r="AJ63" s="264"/>
      <c r="AK63" s="264"/>
      <c r="AL63" s="265"/>
      <c r="AM63" s="265"/>
      <c r="AN63" s="265"/>
      <c r="AO63" s="265"/>
      <c r="AP63" s="265"/>
      <c r="AQ63" s="253"/>
      <c r="AR63" s="253"/>
      <c r="AS63" s="253"/>
      <c r="AT63" s="253"/>
      <c r="AU63" s="253"/>
      <c r="AV63" s="253"/>
      <c r="AW63" s="253"/>
      <c r="AX63" s="253"/>
      <c r="AY63" s="253"/>
      <c r="AZ63" s="253"/>
      <c r="BA63" s="253"/>
      <c r="BB63" s="253"/>
      <c r="BC63" s="253"/>
      <c r="BD63" s="253"/>
      <c r="BE63" s="253"/>
      <c r="BF63" s="253"/>
      <c r="BG63" s="253"/>
      <c r="BH63" s="260"/>
    </row>
    <row r="64" spans="1:60">
      <c r="Y64" s="1" t="s">
        <v>315</v>
      </c>
    </row>
    <row r="65" spans="1:59" ht="39.6">
      <c r="Y65" s="790" t="s">
        <v>105</v>
      </c>
      <c r="Z65" s="604" t="s">
        <v>218</v>
      </c>
      <c r="AA65" s="14">
        <v>1990</v>
      </c>
      <c r="AB65" s="14">
        <f t="shared" ref="AB65:BE65" si="27">AA65+1</f>
        <v>1991</v>
      </c>
      <c r="AC65" s="14">
        <f t="shared" si="27"/>
        <v>1992</v>
      </c>
      <c r="AD65" s="14">
        <f t="shared" si="27"/>
        <v>1993</v>
      </c>
      <c r="AE65" s="14">
        <f t="shared" si="27"/>
        <v>1994</v>
      </c>
      <c r="AF65" s="14">
        <f t="shared" si="27"/>
        <v>1995</v>
      </c>
      <c r="AG65" s="14">
        <f t="shared" si="27"/>
        <v>1996</v>
      </c>
      <c r="AH65" s="14">
        <f t="shared" si="27"/>
        <v>1997</v>
      </c>
      <c r="AI65" s="14">
        <f t="shared" si="27"/>
        <v>1998</v>
      </c>
      <c r="AJ65" s="14">
        <f t="shared" si="27"/>
        <v>1999</v>
      </c>
      <c r="AK65" s="14">
        <f t="shared" si="27"/>
        <v>2000</v>
      </c>
      <c r="AL65" s="14">
        <f t="shared" si="27"/>
        <v>2001</v>
      </c>
      <c r="AM65" s="14">
        <f t="shared" si="27"/>
        <v>2002</v>
      </c>
      <c r="AN65" s="14">
        <f t="shared" si="27"/>
        <v>2003</v>
      </c>
      <c r="AO65" s="14">
        <f t="shared" si="27"/>
        <v>2004</v>
      </c>
      <c r="AP65" s="14">
        <f t="shared" si="27"/>
        <v>2005</v>
      </c>
      <c r="AQ65" s="14">
        <f t="shared" si="27"/>
        <v>2006</v>
      </c>
      <c r="AR65" s="14">
        <f t="shared" si="27"/>
        <v>2007</v>
      </c>
      <c r="AS65" s="14">
        <f t="shared" si="27"/>
        <v>2008</v>
      </c>
      <c r="AT65" s="14">
        <f t="shared" si="27"/>
        <v>2009</v>
      </c>
      <c r="AU65" s="14">
        <f t="shared" si="27"/>
        <v>2010</v>
      </c>
      <c r="AV65" s="14">
        <f t="shared" si="27"/>
        <v>2011</v>
      </c>
      <c r="AW65" s="14">
        <f t="shared" si="27"/>
        <v>2012</v>
      </c>
      <c r="AX65" s="14">
        <f t="shared" si="27"/>
        <v>2013</v>
      </c>
      <c r="AY65" s="14">
        <f t="shared" si="27"/>
        <v>2014</v>
      </c>
      <c r="AZ65" s="14">
        <f t="shared" si="27"/>
        <v>2015</v>
      </c>
      <c r="BA65" s="14">
        <f t="shared" si="27"/>
        <v>2016</v>
      </c>
      <c r="BB65" s="14">
        <f t="shared" si="27"/>
        <v>2017</v>
      </c>
      <c r="BC65" s="14">
        <f t="shared" si="27"/>
        <v>2018</v>
      </c>
      <c r="BD65" s="14">
        <f t="shared" si="27"/>
        <v>2019</v>
      </c>
      <c r="BE65" s="14">
        <f t="shared" si="27"/>
        <v>2020</v>
      </c>
      <c r="BF65" s="14" t="s">
        <v>205</v>
      </c>
      <c r="BG65" s="14" t="s">
        <v>23</v>
      </c>
    </row>
    <row r="66" spans="1:59" s="35" customFormat="1">
      <c r="A66" s="1"/>
      <c r="B66" s="1"/>
      <c r="C66" s="1"/>
      <c r="D66" s="1"/>
      <c r="E66" s="1"/>
      <c r="F66" s="1"/>
      <c r="G66" s="1"/>
      <c r="H66" s="1"/>
      <c r="I66" s="1"/>
      <c r="J66" s="1"/>
      <c r="K66" s="1"/>
      <c r="L66" s="1"/>
      <c r="M66" s="1"/>
      <c r="N66" s="1"/>
      <c r="O66" s="1"/>
      <c r="P66" s="1"/>
      <c r="Q66" s="1"/>
      <c r="R66" s="1"/>
      <c r="S66" s="1"/>
      <c r="T66" s="1"/>
      <c r="U66" s="1"/>
      <c r="V66" s="1"/>
      <c r="W66" s="1"/>
      <c r="X66" s="1"/>
      <c r="Y66" s="19" t="s">
        <v>284</v>
      </c>
      <c r="Z66" s="38"/>
      <c r="AA66" s="21">
        <f>AA54/$Z54-1</f>
        <v>-3.5039367271072486E-4</v>
      </c>
      <c r="AB66" s="21">
        <f t="shared" ref="AB66:AP66" si="28">AB54/$Z54-1</f>
        <v>1.3545424096057301E-2</v>
      </c>
      <c r="AC66" s="21">
        <f t="shared" si="28"/>
        <v>1.6528469032153215E-2</v>
      </c>
      <c r="AD66" s="21">
        <f t="shared" si="28"/>
        <v>-8.8290384812255152E-3</v>
      </c>
      <c r="AE66" s="21">
        <f t="shared" si="28"/>
        <v>9.439127161539651E-2</v>
      </c>
      <c r="AF66" s="21">
        <f t="shared" si="28"/>
        <v>8.0219392924155031E-2</v>
      </c>
      <c r="AG66" s="21">
        <f t="shared" si="28"/>
        <v>5.6240347699754833E-2</v>
      </c>
      <c r="AH66" s="21">
        <f t="shared" si="28"/>
        <v>6.5023290098930264E-2</v>
      </c>
      <c r="AI66" s="21">
        <f t="shared" si="28"/>
        <v>7.7932742303906455E-2</v>
      </c>
      <c r="AJ66" s="21">
        <f t="shared" si="28"/>
        <v>6.2428555279222309E-2</v>
      </c>
      <c r="AK66" s="21">
        <f t="shared" si="28"/>
        <v>4.2865154719905707E-2</v>
      </c>
      <c r="AL66" s="21">
        <f t="shared" si="28"/>
        <v>1.5912305133044757E-2</v>
      </c>
      <c r="AM66" s="21">
        <f t="shared" si="28"/>
        <v>0.12901855397967177</v>
      </c>
      <c r="AN66" s="21">
        <f t="shared" si="28"/>
        <v>8.7463840206271959E-2</v>
      </c>
      <c r="AO66" s="21">
        <f t="shared" si="28"/>
        <v>8.8878322690845835E-2</v>
      </c>
      <c r="AP66" s="21">
        <f t="shared" si="28"/>
        <v>0.16895688895095429</v>
      </c>
      <c r="AQ66" s="21">
        <f t="shared" ref="AQ66:AR73" si="29">AQ54/$Z54-1</f>
        <v>0.13411619247788531</v>
      </c>
      <c r="AR66" s="21">
        <f t="shared" ref="AR66:AW66" si="30">AR54/$Z54-1</f>
        <v>0.22201147432030743</v>
      </c>
      <c r="AS66" s="21">
        <f t="shared" si="30"/>
        <v>0.16560882445109737</v>
      </c>
      <c r="AT66" s="21">
        <f t="shared" si="30"/>
        <v>0.17929267618307065</v>
      </c>
      <c r="AU66" s="21">
        <f t="shared" si="30"/>
        <v>0.19571574557791882</v>
      </c>
      <c r="AV66" s="21">
        <f t="shared" si="30"/>
        <v>0.29149258569078662</v>
      </c>
      <c r="AW66" s="21">
        <f t="shared" si="30"/>
        <v>0.29396176349659164</v>
      </c>
      <c r="AX66" s="34"/>
      <c r="AY66" s="34"/>
      <c r="AZ66" s="34"/>
      <c r="BA66" s="34"/>
      <c r="BB66" s="34"/>
      <c r="BC66" s="34"/>
      <c r="BD66" s="34"/>
      <c r="BE66" s="34"/>
      <c r="BF66" s="34"/>
      <c r="BG66" s="34"/>
    </row>
    <row r="67" spans="1:59" s="35" customFormat="1">
      <c r="A67" s="1"/>
      <c r="B67" s="1"/>
      <c r="C67" s="1"/>
      <c r="D67" s="1"/>
      <c r="E67" s="1"/>
      <c r="F67" s="1"/>
      <c r="G67" s="1"/>
      <c r="H67" s="1"/>
      <c r="I67" s="1"/>
      <c r="J67" s="1"/>
      <c r="K67" s="1"/>
      <c r="L67" s="1"/>
      <c r="M67" s="1"/>
      <c r="N67" s="1"/>
      <c r="O67" s="1"/>
      <c r="P67" s="1"/>
      <c r="Q67" s="1"/>
      <c r="R67" s="1"/>
      <c r="S67" s="1"/>
      <c r="T67" s="1"/>
      <c r="U67" s="1"/>
      <c r="V67" s="1"/>
      <c r="W67" s="1"/>
      <c r="X67" s="1"/>
      <c r="Y67" s="19" t="s">
        <v>287</v>
      </c>
      <c r="Z67" s="38"/>
      <c r="AA67" s="21">
        <f t="shared" ref="AA67:AA73" si="31">AA55/$Z55-1</f>
        <v>1.1854187953064255E-4</v>
      </c>
      <c r="AB67" s="21">
        <f t="shared" ref="AB67:AP67" si="32">AB55/$Z55-1</f>
        <v>-1.2530109625555119E-2</v>
      </c>
      <c r="AC67" s="21">
        <f t="shared" si="32"/>
        <v>-3.2619154173231357E-2</v>
      </c>
      <c r="AD67" s="21">
        <f t="shared" si="32"/>
        <v>-5.5753058805870226E-2</v>
      </c>
      <c r="AE67" s="21">
        <f t="shared" si="32"/>
        <v>-1.9637945884541819E-2</v>
      </c>
      <c r="AF67" s="21">
        <f t="shared" si="32"/>
        <v>-2.2738967240972352E-2</v>
      </c>
      <c r="AG67" s="21">
        <f t="shared" si="32"/>
        <v>-4.4654228698461917E-3</v>
      </c>
      <c r="AH67" s="21">
        <f t="shared" si="32"/>
        <v>-3.4626232938202994E-3</v>
      </c>
      <c r="AI67" s="21">
        <f t="shared" si="32"/>
        <v>-7.7258442496759394E-2</v>
      </c>
      <c r="AJ67" s="21">
        <f t="shared" si="32"/>
        <v>-5.3223021869234666E-2</v>
      </c>
      <c r="AK67" s="21">
        <f t="shared" si="32"/>
        <v>-3.0939279578822032E-2</v>
      </c>
      <c r="AL67" s="21">
        <f t="shared" si="32"/>
        <v>-6.7367284518274007E-2</v>
      </c>
      <c r="AM67" s="21">
        <f t="shared" si="32"/>
        <v>-4.3448881013762097E-2</v>
      </c>
      <c r="AN67" s="21">
        <f t="shared" si="32"/>
        <v>-3.5440440208013957E-2</v>
      </c>
      <c r="AO67" s="21">
        <f t="shared" si="32"/>
        <v>-3.4837071696668831E-2</v>
      </c>
      <c r="AP67" s="21">
        <f t="shared" si="32"/>
        <v>-4.7384990964861817E-2</v>
      </c>
      <c r="AQ67" s="21">
        <f t="shared" si="29"/>
        <v>-5.2120648790154767E-2</v>
      </c>
      <c r="AR67" s="21">
        <f t="shared" si="29"/>
        <v>-3.0383144139026097E-2</v>
      </c>
      <c r="AS67" s="21">
        <f t="shared" ref="AS67:AS74" si="33">AS55/$Z55-1</f>
        <v>-0.1309264394777292</v>
      </c>
      <c r="AT67" s="21">
        <f t="shared" ref="AT67:AU74" si="34">AT55/$Z55-1</f>
        <v>-0.19509514438830999</v>
      </c>
      <c r="AU67" s="21">
        <f t="shared" si="34"/>
        <v>-0.12688579586919768</v>
      </c>
      <c r="AV67" s="21">
        <f t="shared" ref="AV67:AW74" si="35">AV55/$Z55-1</f>
        <v>-0.13477076047976655</v>
      </c>
      <c r="AW67" s="21">
        <f t="shared" si="35"/>
        <v>-0.1339241072258659</v>
      </c>
      <c r="AX67" s="34"/>
      <c r="AY67" s="34"/>
      <c r="AZ67" s="34"/>
      <c r="BA67" s="34"/>
      <c r="BB67" s="34"/>
      <c r="BC67" s="34"/>
      <c r="BD67" s="34"/>
      <c r="BE67" s="34"/>
      <c r="BF67" s="34"/>
      <c r="BG67" s="34"/>
    </row>
    <row r="68" spans="1:59" s="35" customFormat="1">
      <c r="A68" s="1"/>
      <c r="B68" s="1"/>
      <c r="C68" s="1"/>
      <c r="D68" s="1"/>
      <c r="E68" s="1"/>
      <c r="F68" s="1"/>
      <c r="G68" s="1"/>
      <c r="H68" s="1"/>
      <c r="I68" s="1"/>
      <c r="J68" s="1"/>
      <c r="K68" s="1"/>
      <c r="L68" s="1"/>
      <c r="M68" s="1"/>
      <c r="N68" s="1"/>
      <c r="O68" s="1"/>
      <c r="P68" s="1"/>
      <c r="Q68" s="1"/>
      <c r="R68" s="1"/>
      <c r="S68" s="1"/>
      <c r="T68" s="1"/>
      <c r="U68" s="1"/>
      <c r="V68" s="1"/>
      <c r="W68" s="1"/>
      <c r="X68" s="1"/>
      <c r="Y68" s="19" t="s">
        <v>304</v>
      </c>
      <c r="Z68" s="38"/>
      <c r="AA68" s="21">
        <f t="shared" si="31"/>
        <v>5.1060181583739706E-5</v>
      </c>
      <c r="AB68" s="21">
        <f t="shared" ref="AB68:AP68" si="36">AB56/$Z56-1</f>
        <v>5.2852850007797825E-2</v>
      </c>
      <c r="AC68" s="21">
        <f t="shared" si="36"/>
        <v>7.4009022737206775E-2</v>
      </c>
      <c r="AD68" s="21">
        <f t="shared" si="36"/>
        <v>9.4787186651926314E-2</v>
      </c>
      <c r="AE68" s="21">
        <f t="shared" si="36"/>
        <v>0.15199072954381299</v>
      </c>
      <c r="AF68" s="21">
        <f t="shared" si="36"/>
        <v>0.1850206461939996</v>
      </c>
      <c r="AG68" s="21">
        <f t="shared" si="36"/>
        <v>0.2101294697376781</v>
      </c>
      <c r="AH68" s="21">
        <f t="shared" si="36"/>
        <v>0.21825645941959371</v>
      </c>
      <c r="AI68" s="21">
        <f t="shared" si="36"/>
        <v>0.21347355518821853</v>
      </c>
      <c r="AJ68" s="21">
        <f t="shared" si="36"/>
        <v>0.22477059334805771</v>
      </c>
      <c r="AK68" s="21">
        <f t="shared" si="36"/>
        <v>0.22087167776611416</v>
      </c>
      <c r="AL68" s="21">
        <f t="shared" si="36"/>
        <v>0.23041436574369545</v>
      </c>
      <c r="AM68" s="21">
        <f t="shared" si="36"/>
        <v>0.20709718286756118</v>
      </c>
      <c r="AN68" s="21">
        <f t="shared" si="36"/>
        <v>0.19750536817180864</v>
      </c>
      <c r="AO68" s="21">
        <f t="shared" si="36"/>
        <v>0.1945077743405601</v>
      </c>
      <c r="AP68" s="21">
        <f t="shared" si="36"/>
        <v>0.17029350824260092</v>
      </c>
      <c r="AQ68" s="21">
        <f t="shared" si="29"/>
        <v>0.15352983001402176</v>
      </c>
      <c r="AR68" s="21">
        <f t="shared" si="29"/>
        <v>0.13023749775523297</v>
      </c>
      <c r="AS68" s="21">
        <f t="shared" si="33"/>
        <v>8.4479989930235755E-2</v>
      </c>
      <c r="AT68" s="21">
        <f t="shared" si="34"/>
        <v>5.8407769020209166E-2</v>
      </c>
      <c r="AU68" s="21">
        <f t="shared" si="34"/>
        <v>6.9605850000258096E-2</v>
      </c>
      <c r="AV68" s="21">
        <f t="shared" si="35"/>
        <v>5.6202075603953405E-2</v>
      </c>
      <c r="AW68" s="21">
        <f t="shared" si="35"/>
        <v>4.1267297574865802E-2</v>
      </c>
      <c r="AX68" s="34"/>
      <c r="AY68" s="34"/>
      <c r="AZ68" s="34"/>
      <c r="BA68" s="34"/>
      <c r="BB68" s="34"/>
      <c r="BC68" s="34"/>
      <c r="BD68" s="34"/>
      <c r="BE68" s="34"/>
      <c r="BF68" s="34"/>
      <c r="BG68" s="34"/>
    </row>
    <row r="69" spans="1:59" s="35" customFormat="1">
      <c r="A69" s="1"/>
      <c r="B69" s="1"/>
      <c r="C69" s="1"/>
      <c r="D69" s="1"/>
      <c r="E69" s="1"/>
      <c r="F69" s="1"/>
      <c r="G69" s="1"/>
      <c r="H69" s="1"/>
      <c r="I69" s="1"/>
      <c r="J69" s="1"/>
      <c r="K69" s="1"/>
      <c r="L69" s="1"/>
      <c r="M69" s="1"/>
      <c r="N69" s="1"/>
      <c r="O69" s="1"/>
      <c r="P69" s="1"/>
      <c r="Q69" s="1"/>
      <c r="R69" s="1"/>
      <c r="S69" s="1"/>
      <c r="T69" s="1"/>
      <c r="U69" s="1"/>
      <c r="V69" s="1"/>
      <c r="W69" s="1"/>
      <c r="X69" s="1"/>
      <c r="Y69" s="19" t="s">
        <v>312</v>
      </c>
      <c r="Z69" s="38"/>
      <c r="AA69" s="21">
        <f t="shared" si="31"/>
        <v>9.8472848360842136E-5</v>
      </c>
      <c r="AB69" s="21">
        <f t="shared" ref="AB69:AP69" si="37">AB57/$Z57-1</f>
        <v>-4.522968448537279E-3</v>
      </c>
      <c r="AC69" s="21">
        <f t="shared" si="37"/>
        <v>2.5321463594775384E-2</v>
      </c>
      <c r="AD69" s="21">
        <f t="shared" si="37"/>
        <v>2.9713316528791056E-2</v>
      </c>
      <c r="AE69" s="21">
        <f t="shared" si="37"/>
        <v>9.9352630425244781E-2</v>
      </c>
      <c r="AF69" s="21">
        <f t="shared" si="37"/>
        <v>0.12678835436618963</v>
      </c>
      <c r="AG69" s="21">
        <f t="shared" si="37"/>
        <v>0.12371234558569477</v>
      </c>
      <c r="AH69" s="21">
        <f t="shared" si="37"/>
        <v>0.10496331764724354</v>
      </c>
      <c r="AI69" s="21">
        <f t="shared" si="37"/>
        <v>0.14036129808313147</v>
      </c>
      <c r="AJ69" s="21">
        <f t="shared" si="37"/>
        <v>0.22484374590673872</v>
      </c>
      <c r="AK69" s="21">
        <f t="shared" si="37"/>
        <v>0.25398961135141818</v>
      </c>
      <c r="AL69" s="21">
        <f t="shared" si="37"/>
        <v>0.29929286706348002</v>
      </c>
      <c r="AM69" s="21">
        <f t="shared" si="37"/>
        <v>0.38330283717358693</v>
      </c>
      <c r="AN69" s="21">
        <f t="shared" si="37"/>
        <v>0.40864767064342655</v>
      </c>
      <c r="AO69" s="21">
        <f t="shared" si="37"/>
        <v>0.41215863387645801</v>
      </c>
      <c r="AP69" s="21">
        <f t="shared" si="37"/>
        <v>0.43266939631275414</v>
      </c>
      <c r="AQ69" s="21">
        <f t="shared" si="29"/>
        <v>0.42833654802859522</v>
      </c>
      <c r="AR69" s="21">
        <f t="shared" si="29"/>
        <v>0.4769660170351866</v>
      </c>
      <c r="AS69" s="21">
        <f t="shared" si="33"/>
        <v>0.42182207318960496</v>
      </c>
      <c r="AT69" s="21">
        <f t="shared" si="34"/>
        <v>0.31111590775470388</v>
      </c>
      <c r="AU69" s="21">
        <f t="shared" si="34"/>
        <v>0.3203063205814014</v>
      </c>
      <c r="AV69" s="21">
        <f t="shared" si="35"/>
        <v>0.52175717323802684</v>
      </c>
      <c r="AW69" s="21">
        <f t="shared" si="35"/>
        <v>0.6578380334174776</v>
      </c>
      <c r="AX69" s="34"/>
      <c r="AY69" s="34"/>
      <c r="AZ69" s="34"/>
      <c r="BA69" s="34"/>
      <c r="BB69" s="34"/>
      <c r="BC69" s="34"/>
      <c r="BD69" s="34"/>
      <c r="BE69" s="34"/>
      <c r="BF69" s="34"/>
      <c r="BG69" s="34"/>
    </row>
    <row r="70" spans="1:59" s="35" customFormat="1">
      <c r="A70" s="1"/>
      <c r="B70" s="1"/>
      <c r="C70" s="1"/>
      <c r="D70" s="1"/>
      <c r="E70" s="1"/>
      <c r="F70" s="1"/>
      <c r="G70" s="1"/>
      <c r="H70" s="1"/>
      <c r="I70" s="1"/>
      <c r="J70" s="1"/>
      <c r="K70" s="1"/>
      <c r="L70" s="1"/>
      <c r="M70" s="1"/>
      <c r="N70" s="1"/>
      <c r="O70" s="1"/>
      <c r="P70" s="1"/>
      <c r="Q70" s="1"/>
      <c r="R70" s="1"/>
      <c r="S70" s="1"/>
      <c r="T70" s="1"/>
      <c r="U70" s="1"/>
      <c r="V70" s="1"/>
      <c r="W70" s="1"/>
      <c r="X70" s="1"/>
      <c r="Y70" s="19" t="s">
        <v>313</v>
      </c>
      <c r="Z70" s="38"/>
      <c r="AA70" s="21">
        <f t="shared" si="31"/>
        <v>5.6644844438347164E-5</v>
      </c>
      <c r="AB70" s="21">
        <f t="shared" ref="AB70:AP70" si="38">AB58/$Z58-1</f>
        <v>1.5130900820145898E-2</v>
      </c>
      <c r="AC70" s="21">
        <f t="shared" si="38"/>
        <v>7.0352748271659049E-2</v>
      </c>
      <c r="AD70" s="21">
        <f t="shared" si="38"/>
        <v>8.2206143446045266E-2</v>
      </c>
      <c r="AE70" s="21">
        <f t="shared" si="38"/>
        <v>0.13790692040905639</v>
      </c>
      <c r="AF70" s="21">
        <f t="shared" si="38"/>
        <v>0.16212239295286857</v>
      </c>
      <c r="AG70" s="21">
        <f t="shared" si="38"/>
        <v>0.15993820985064233</v>
      </c>
      <c r="AH70" s="21">
        <f t="shared" si="38"/>
        <v>0.13233684780225707</v>
      </c>
      <c r="AI70" s="21">
        <f t="shared" si="38"/>
        <v>0.12934707420863734</v>
      </c>
      <c r="AJ70" s="21">
        <f t="shared" si="38"/>
        <v>0.19202364178662079</v>
      </c>
      <c r="AK70" s="21">
        <f t="shared" si="38"/>
        <v>0.23613615346763539</v>
      </c>
      <c r="AL70" s="21">
        <f t="shared" si="38"/>
        <v>0.20623485684150711</v>
      </c>
      <c r="AM70" s="21">
        <f t="shared" si="38"/>
        <v>0.29815552381651766</v>
      </c>
      <c r="AN70" s="21">
        <f t="shared" si="38"/>
        <v>0.31450353196569458</v>
      </c>
      <c r="AO70" s="21">
        <f t="shared" si="38"/>
        <v>0.31476493871015898</v>
      </c>
      <c r="AP70" s="21">
        <f t="shared" si="38"/>
        <v>0.36703558686627047</v>
      </c>
      <c r="AQ70" s="21">
        <f t="shared" si="29"/>
        <v>0.30064833388192125</v>
      </c>
      <c r="AR70" s="21">
        <f t="shared" si="29"/>
        <v>0.41062896264107196</v>
      </c>
      <c r="AS70" s="21">
        <f t="shared" si="33"/>
        <v>0.34198304539830549</v>
      </c>
      <c r="AT70" s="21">
        <f t="shared" si="34"/>
        <v>0.268719387778938</v>
      </c>
      <c r="AU70" s="21">
        <f t="shared" si="34"/>
        <v>0.34942900499138041</v>
      </c>
      <c r="AV70" s="21">
        <f t="shared" si="35"/>
        <v>0.48105728170971518</v>
      </c>
      <c r="AW70" s="21">
        <f t="shared" si="35"/>
        <v>0.5967448201633172</v>
      </c>
      <c r="AX70" s="34"/>
      <c r="AY70" s="34"/>
      <c r="AZ70" s="34"/>
      <c r="BA70" s="34"/>
      <c r="BB70" s="34"/>
      <c r="BC70" s="34"/>
      <c r="BD70" s="34"/>
      <c r="BE70" s="34"/>
      <c r="BF70" s="34"/>
      <c r="BG70" s="34"/>
    </row>
    <row r="71" spans="1:59" s="35" customFormat="1">
      <c r="A71" s="1"/>
      <c r="B71" s="1"/>
      <c r="C71" s="1"/>
      <c r="D71" s="1"/>
      <c r="E71" s="1"/>
      <c r="F71" s="1"/>
      <c r="G71" s="1"/>
      <c r="H71" s="1"/>
      <c r="I71" s="1"/>
      <c r="J71" s="1"/>
      <c r="K71" s="1"/>
      <c r="L71" s="1"/>
      <c r="M71" s="1"/>
      <c r="N71" s="1"/>
      <c r="O71" s="1"/>
      <c r="P71" s="1"/>
      <c r="Q71" s="1"/>
      <c r="R71" s="1"/>
      <c r="S71" s="1"/>
      <c r="T71" s="1"/>
      <c r="U71" s="1"/>
      <c r="V71" s="1"/>
      <c r="W71" s="1"/>
      <c r="X71" s="1"/>
      <c r="Y71" s="19" t="s">
        <v>209</v>
      </c>
      <c r="Z71" s="38"/>
      <c r="AA71" s="21">
        <f t="shared" si="31"/>
        <v>-3.9197086895234268E-2</v>
      </c>
      <c r="AB71" s="21">
        <f t="shared" ref="AB71:AP71" si="39">AB59/$Z59-1</f>
        <v>-2.1444147399004243E-2</v>
      </c>
      <c r="AC71" s="21">
        <f t="shared" si="39"/>
        <v>-2.126489443279167E-2</v>
      </c>
      <c r="AD71" s="21">
        <f t="shared" si="39"/>
        <v>-3.8184060224755068E-2</v>
      </c>
      <c r="AE71" s="21">
        <f t="shared" si="39"/>
        <v>-1.8247174502872721E-2</v>
      </c>
      <c r="AF71" s="21">
        <f t="shared" si="39"/>
        <v>-1.5813599098168707E-2</v>
      </c>
      <c r="AG71" s="21">
        <f t="shared" si="39"/>
        <v>-1.0371047845975534E-2</v>
      </c>
      <c r="AH71" s="21">
        <f t="shared" si="39"/>
        <v>-5.3543385704273083E-2</v>
      </c>
      <c r="AI71" s="21">
        <f t="shared" si="39"/>
        <v>-0.14444093256678325</v>
      </c>
      <c r="AJ71" s="21">
        <f t="shared" si="39"/>
        <v>-0.144392752139613</v>
      </c>
      <c r="AK71" s="21">
        <f t="shared" si="39"/>
        <v>-0.13529479903747843</v>
      </c>
      <c r="AL71" s="21">
        <f t="shared" si="39"/>
        <v>-0.15503140159756945</v>
      </c>
      <c r="AM71" s="21">
        <f t="shared" si="39"/>
        <v>-0.20021916355983893</v>
      </c>
      <c r="AN71" s="21">
        <f t="shared" si="39"/>
        <v>-0.21354971411098445</v>
      </c>
      <c r="AO71" s="21">
        <f t="shared" si="39"/>
        <v>-0.21632175881936355</v>
      </c>
      <c r="AP71" s="21">
        <f t="shared" si="39"/>
        <v>-0.19923065716502508</v>
      </c>
      <c r="AQ71" s="21">
        <f t="shared" si="29"/>
        <v>-0.19806695454689893</v>
      </c>
      <c r="AR71" s="21">
        <f t="shared" si="29"/>
        <v>-0.21030107853950253</v>
      </c>
      <c r="AS71" s="21">
        <f t="shared" si="33"/>
        <v>-0.26806278049191778</v>
      </c>
      <c r="AT71" s="21">
        <f t="shared" si="34"/>
        <v>-0.35509646065663236</v>
      </c>
      <c r="AU71" s="21">
        <f t="shared" si="34"/>
        <v>-0.34090074843048634</v>
      </c>
      <c r="AV71" s="21">
        <f t="shared" si="35"/>
        <v>-0.33916219188645069</v>
      </c>
      <c r="AW71" s="21">
        <f t="shared" si="35"/>
        <v>-0.33413136437208868</v>
      </c>
      <c r="AX71" s="34"/>
      <c r="AY71" s="34"/>
      <c r="AZ71" s="34"/>
      <c r="BA71" s="34"/>
      <c r="BB71" s="34"/>
      <c r="BC71" s="34"/>
      <c r="BD71" s="34"/>
      <c r="BE71" s="34"/>
      <c r="BF71" s="34"/>
      <c r="BG71" s="34"/>
    </row>
    <row r="72" spans="1:59" s="35" customFormat="1">
      <c r="A72" s="1"/>
      <c r="B72" s="1"/>
      <c r="C72" s="1"/>
      <c r="D72" s="1"/>
      <c r="E72" s="1"/>
      <c r="F72" s="1"/>
      <c r="G72" s="1"/>
      <c r="H72" s="1"/>
      <c r="I72" s="1"/>
      <c r="J72" s="1"/>
      <c r="K72" s="1"/>
      <c r="L72" s="1"/>
      <c r="M72" s="1"/>
      <c r="N72" s="1"/>
      <c r="O72" s="1"/>
      <c r="P72" s="1"/>
      <c r="Q72" s="1"/>
      <c r="R72" s="1"/>
      <c r="S72" s="1"/>
      <c r="T72" s="1"/>
      <c r="U72" s="1"/>
      <c r="V72" s="1"/>
      <c r="W72" s="1"/>
      <c r="X72" s="1"/>
      <c r="Y72" s="19" t="s">
        <v>238</v>
      </c>
      <c r="Z72" s="38"/>
      <c r="AA72" s="21">
        <f>AA60/$Z60-1</f>
        <v>-2.7179801038639928E-2</v>
      </c>
      <c r="AB72" s="21">
        <f t="shared" ref="AB72:AP72" si="40">AB60/$Z60-1</f>
        <v>-1.2816217469737823E-2</v>
      </c>
      <c r="AC72" s="21">
        <f t="shared" si="40"/>
        <v>4.8934179474158013E-2</v>
      </c>
      <c r="AD72" s="21">
        <f t="shared" si="40"/>
        <v>2.7607775160105152E-2</v>
      </c>
      <c r="AE72" s="21">
        <f t="shared" si="40"/>
        <v>0.16650788399606653</v>
      </c>
      <c r="AF72" s="21">
        <f t="shared" si="40"/>
        <v>0.19112800778527128</v>
      </c>
      <c r="AG72" s="21">
        <f t="shared" si="40"/>
        <v>0.22196472990015259</v>
      </c>
      <c r="AH72" s="21">
        <f t="shared" si="40"/>
        <v>0.28097318103280289</v>
      </c>
      <c r="AI72" s="21">
        <f t="shared" si="40"/>
        <v>0.29724597422097099</v>
      </c>
      <c r="AJ72" s="21">
        <f t="shared" si="40"/>
        <v>0.30032857557624348</v>
      </c>
      <c r="AK72" s="21">
        <f t="shared" si="40"/>
        <v>0.34967224882803283</v>
      </c>
      <c r="AL72" s="21">
        <f t="shared" si="40"/>
        <v>0.33989735952781142</v>
      </c>
      <c r="AM72" s="21">
        <f t="shared" si="40"/>
        <v>0.35041782487590356</v>
      </c>
      <c r="AN72" s="21">
        <f t="shared" si="40"/>
        <v>0.38266796827570726</v>
      </c>
      <c r="AO72" s="21">
        <f t="shared" si="40"/>
        <v>0.34766393288919484</v>
      </c>
      <c r="AP72" s="21">
        <f t="shared" si="40"/>
        <v>0.30470337081584886</v>
      </c>
      <c r="AQ72" s="21">
        <f t="shared" si="29"/>
        <v>0.22695414636692091</v>
      </c>
      <c r="AR72" s="21">
        <f t="shared" si="29"/>
        <v>0.25152779336963005</v>
      </c>
      <c r="AS72" s="21">
        <f t="shared" si="33"/>
        <v>0.31017973688072886</v>
      </c>
      <c r="AT72" s="21">
        <f t="shared" si="34"/>
        <v>0.14532852460197088</v>
      </c>
      <c r="AU72" s="21">
        <f t="shared" si="34"/>
        <v>0.16703818089938927</v>
      </c>
      <c r="AV72" s="21">
        <f t="shared" si="35"/>
        <v>0.15826612319832223</v>
      </c>
      <c r="AW72" s="21">
        <f t="shared" si="35"/>
        <v>0.16867134202841294</v>
      </c>
      <c r="AX72" s="34"/>
      <c r="AY72" s="34"/>
      <c r="AZ72" s="34"/>
      <c r="BA72" s="34"/>
      <c r="BB72" s="34"/>
      <c r="BC72" s="34"/>
      <c r="BD72" s="34"/>
      <c r="BE72" s="34"/>
      <c r="BF72" s="34"/>
      <c r="BG72" s="34"/>
    </row>
    <row r="73" spans="1:59" s="35" customFormat="1" ht="14.4" thickBot="1">
      <c r="A73" s="1"/>
      <c r="B73" s="1"/>
      <c r="C73" s="1"/>
      <c r="D73" s="1"/>
      <c r="E73" s="1"/>
      <c r="F73" s="1"/>
      <c r="G73" s="1"/>
      <c r="H73" s="1"/>
      <c r="I73" s="1"/>
      <c r="J73" s="1"/>
      <c r="K73" s="1"/>
      <c r="L73" s="1"/>
      <c r="M73" s="1"/>
      <c r="N73" s="1"/>
      <c r="O73" s="1"/>
      <c r="P73" s="1"/>
      <c r="Q73" s="1"/>
      <c r="R73" s="1"/>
      <c r="S73" s="1"/>
      <c r="T73" s="1"/>
      <c r="U73" s="1"/>
      <c r="V73" s="1"/>
      <c r="W73" s="1"/>
      <c r="X73" s="1"/>
      <c r="Y73" s="638" t="s">
        <v>314</v>
      </c>
      <c r="Z73" s="39"/>
      <c r="AA73" s="22">
        <f t="shared" si="31"/>
        <v>0</v>
      </c>
      <c r="AB73" s="22">
        <f t="shared" ref="AB73:AP73" si="41">AB61/$Z61-1</f>
        <v>0.46546160720009411</v>
      </c>
      <c r="AC73" s="22">
        <f t="shared" si="41"/>
        <v>0.55501677185431442</v>
      </c>
      <c r="AD73" s="22">
        <f t="shared" si="41"/>
        <v>0.4530239248091652</v>
      </c>
      <c r="AE73" s="22">
        <f t="shared" si="41"/>
        <v>0.39663430035667568</v>
      </c>
      <c r="AF73" s="22">
        <f t="shared" si="41"/>
        <v>0.39044476737753886</v>
      </c>
      <c r="AG73" s="22">
        <f t="shared" si="41"/>
        <v>0.34799975094681179</v>
      </c>
      <c r="AH73" s="22">
        <f t="shared" si="41"/>
        <v>0.30992798957323209</v>
      </c>
      <c r="AI73" s="22">
        <f t="shared" si="41"/>
        <v>0.16672550982568302</v>
      </c>
      <c r="AJ73" s="22">
        <f t="shared" si="41"/>
        <v>3.9181705987521465E-2</v>
      </c>
      <c r="AK73" s="22">
        <f t="shared" si="41"/>
        <v>-1.6264114982435296E-2</v>
      </c>
      <c r="AL73" s="22">
        <f t="shared" si="41"/>
        <v>-0.11434533893878318</v>
      </c>
      <c r="AM73" s="22">
        <f t="shared" si="41"/>
        <v>-0.15527959200509267</v>
      </c>
      <c r="AN73" s="22">
        <f t="shared" si="41"/>
        <v>-5.8492132718961698E-2</v>
      </c>
      <c r="AO73" s="22">
        <f t="shared" si="41"/>
        <v>-4.447502156425176E-2</v>
      </c>
      <c r="AP73" s="22">
        <f t="shared" si="41"/>
        <v>2.6648954433002192E-2</v>
      </c>
      <c r="AQ73" s="22">
        <f t="shared" si="29"/>
        <v>-2.0043105526951654E-2</v>
      </c>
      <c r="AR73" s="22">
        <f>AR61/$Z61-1</f>
        <v>2.4628986394032326E-2</v>
      </c>
      <c r="AS73" s="22">
        <f t="shared" si="33"/>
        <v>3.3442180257468257E-2</v>
      </c>
      <c r="AT73" s="22">
        <f t="shared" si="34"/>
        <v>-4.0286973033183071E-2</v>
      </c>
      <c r="AU73" s="22">
        <f t="shared" si="34"/>
        <v>-9.5162295520604623E-2</v>
      </c>
      <c r="AV73" s="22">
        <f t="shared" si="35"/>
        <v>-0.11193073647625162</v>
      </c>
      <c r="AW73" s="22">
        <f t="shared" si="35"/>
        <v>-0.13428801810497437</v>
      </c>
      <c r="AX73" s="36"/>
      <c r="AY73" s="36"/>
      <c r="AZ73" s="36"/>
      <c r="BA73" s="36"/>
      <c r="BB73" s="36"/>
      <c r="BC73" s="36"/>
      <c r="BD73" s="36"/>
      <c r="BE73" s="36"/>
      <c r="BF73" s="36"/>
      <c r="BG73" s="36"/>
    </row>
    <row r="74" spans="1:59" s="35" customFormat="1" ht="14.4" thickTop="1">
      <c r="A74" s="1"/>
      <c r="B74" s="1"/>
      <c r="C74" s="1"/>
      <c r="D74" s="1"/>
      <c r="E74" s="1"/>
      <c r="F74" s="1"/>
      <c r="G74" s="1"/>
      <c r="H74" s="1"/>
      <c r="I74" s="1"/>
      <c r="J74" s="1"/>
      <c r="K74" s="1"/>
      <c r="L74" s="1"/>
      <c r="M74" s="1"/>
      <c r="N74" s="1"/>
      <c r="O74" s="1"/>
      <c r="P74" s="1"/>
      <c r="Q74" s="1"/>
      <c r="R74" s="1"/>
      <c r="S74" s="1"/>
      <c r="T74" s="1"/>
      <c r="U74" s="1"/>
      <c r="V74" s="1"/>
      <c r="W74" s="1"/>
      <c r="X74" s="1"/>
      <c r="Y74" s="639" t="s">
        <v>139</v>
      </c>
      <c r="Z74" s="40"/>
      <c r="AA74" s="23">
        <f t="shared" ref="AA74:AP74" si="42">AA62/$Z62-1</f>
        <v>-2.6148908348901934E-3</v>
      </c>
      <c r="AB74" s="23">
        <f t="shared" si="42"/>
        <v>5.1934293094666462E-3</v>
      </c>
      <c r="AC74" s="23">
        <f t="shared" si="42"/>
        <v>1.2599014120588725E-2</v>
      </c>
      <c r="AD74" s="23">
        <f t="shared" si="42"/>
        <v>5.8976185347936472E-3</v>
      </c>
      <c r="AE74" s="23">
        <f t="shared" si="42"/>
        <v>5.8149828519735713E-2</v>
      </c>
      <c r="AF74" s="23">
        <f t="shared" si="42"/>
        <v>6.9535674397905201E-2</v>
      </c>
      <c r="AG74" s="23">
        <f t="shared" si="42"/>
        <v>8.0805823459072723E-2</v>
      </c>
      <c r="AH74" s="23">
        <f t="shared" si="42"/>
        <v>7.6344522313386509E-2</v>
      </c>
      <c r="AI74" s="23">
        <f t="shared" si="42"/>
        <v>4.5222712726914693E-2</v>
      </c>
      <c r="AJ74" s="23">
        <f t="shared" si="42"/>
        <v>7.5749953114275348E-2</v>
      </c>
      <c r="AK74" s="23">
        <f t="shared" si="42"/>
        <v>9.3810368833947777E-2</v>
      </c>
      <c r="AL74" s="23">
        <f t="shared" si="42"/>
        <v>8.0577424517811691E-2</v>
      </c>
      <c r="AM74" s="23">
        <f t="shared" si="42"/>
        <v>0.11298291805045069</v>
      </c>
      <c r="AN74" s="23">
        <f t="shared" si="42"/>
        <v>0.11744779957273854</v>
      </c>
      <c r="AO74" s="23">
        <f t="shared" si="42"/>
        <v>0.11690471555615001</v>
      </c>
      <c r="AP74" s="23">
        <f t="shared" si="42"/>
        <v>0.12061478652474911</v>
      </c>
      <c r="AQ74" s="23">
        <f>AQ62/$Z62-1</f>
        <v>0.10387042900795285</v>
      </c>
      <c r="AR74" s="23">
        <f>AR62/$Z62-1</f>
        <v>0.1328740659412444</v>
      </c>
      <c r="AS74" s="23">
        <f t="shared" si="33"/>
        <v>6.0921580396949615E-2</v>
      </c>
      <c r="AT74" s="23">
        <f t="shared" si="34"/>
        <v>-2.33066409970073E-3</v>
      </c>
      <c r="AU74" s="23">
        <f t="shared" si="34"/>
        <v>4.1024852616838858E-2</v>
      </c>
      <c r="AV74" s="23">
        <f t="shared" si="35"/>
        <v>8.4345694285589579E-2</v>
      </c>
      <c r="AW74" s="23">
        <f t="shared" si="35"/>
        <v>0.11491809876369086</v>
      </c>
      <c r="AX74" s="37"/>
      <c r="AY74" s="37"/>
      <c r="AZ74" s="37"/>
      <c r="BA74" s="37"/>
      <c r="BB74" s="37"/>
      <c r="BC74" s="37"/>
      <c r="BD74" s="37"/>
      <c r="BE74" s="37"/>
      <c r="BF74" s="37"/>
      <c r="BG74" s="37"/>
    </row>
    <row r="76" spans="1:59">
      <c r="Y76" s="1" t="s">
        <v>223</v>
      </c>
    </row>
    <row r="77" spans="1:59" ht="39.6">
      <c r="Y77" s="790" t="s">
        <v>105</v>
      </c>
      <c r="Z77" s="604" t="s">
        <v>218</v>
      </c>
      <c r="AA77" s="14">
        <v>1990</v>
      </c>
      <c r="AB77" s="14">
        <f t="shared" ref="AB77:BE77" si="43">AA77+1</f>
        <v>1991</v>
      </c>
      <c r="AC77" s="14">
        <f t="shared" si="43"/>
        <v>1992</v>
      </c>
      <c r="AD77" s="14">
        <f t="shared" si="43"/>
        <v>1993</v>
      </c>
      <c r="AE77" s="14">
        <f t="shared" si="43"/>
        <v>1994</v>
      </c>
      <c r="AF77" s="14">
        <f t="shared" si="43"/>
        <v>1995</v>
      </c>
      <c r="AG77" s="14">
        <f t="shared" si="43"/>
        <v>1996</v>
      </c>
      <c r="AH77" s="14">
        <f t="shared" si="43"/>
        <v>1997</v>
      </c>
      <c r="AI77" s="14">
        <f t="shared" si="43"/>
        <v>1998</v>
      </c>
      <c r="AJ77" s="14">
        <f t="shared" si="43"/>
        <v>1999</v>
      </c>
      <c r="AK77" s="14">
        <f t="shared" si="43"/>
        <v>2000</v>
      </c>
      <c r="AL77" s="14">
        <f t="shared" si="43"/>
        <v>2001</v>
      </c>
      <c r="AM77" s="14">
        <f t="shared" si="43"/>
        <v>2002</v>
      </c>
      <c r="AN77" s="14">
        <f t="shared" si="43"/>
        <v>2003</v>
      </c>
      <c r="AO77" s="14">
        <f t="shared" si="43"/>
        <v>2004</v>
      </c>
      <c r="AP77" s="14">
        <f t="shared" si="43"/>
        <v>2005</v>
      </c>
      <c r="AQ77" s="14">
        <f t="shared" si="43"/>
        <v>2006</v>
      </c>
      <c r="AR77" s="14">
        <f t="shared" si="43"/>
        <v>2007</v>
      </c>
      <c r="AS77" s="14">
        <f t="shared" si="43"/>
        <v>2008</v>
      </c>
      <c r="AT77" s="14">
        <f t="shared" si="43"/>
        <v>2009</v>
      </c>
      <c r="AU77" s="14">
        <f t="shared" si="43"/>
        <v>2010</v>
      </c>
      <c r="AV77" s="14">
        <f t="shared" si="43"/>
        <v>2011</v>
      </c>
      <c r="AW77" s="14">
        <f t="shared" si="43"/>
        <v>2012</v>
      </c>
      <c r="AX77" s="14">
        <f t="shared" si="43"/>
        <v>2013</v>
      </c>
      <c r="AY77" s="14">
        <f t="shared" si="43"/>
        <v>2014</v>
      </c>
      <c r="AZ77" s="14">
        <f t="shared" si="43"/>
        <v>2015</v>
      </c>
      <c r="BA77" s="14">
        <f t="shared" si="43"/>
        <v>2016</v>
      </c>
      <c r="BB77" s="14">
        <f t="shared" si="43"/>
        <v>2017</v>
      </c>
      <c r="BC77" s="14">
        <f t="shared" si="43"/>
        <v>2018</v>
      </c>
      <c r="BD77" s="14">
        <f t="shared" si="43"/>
        <v>2019</v>
      </c>
      <c r="BE77" s="14">
        <f t="shared" si="43"/>
        <v>2020</v>
      </c>
      <c r="BF77" s="14" t="s">
        <v>205</v>
      </c>
      <c r="BG77" s="14" t="s">
        <v>23</v>
      </c>
    </row>
    <row r="78" spans="1:59" s="35" customFormat="1">
      <c r="A78" s="1"/>
      <c r="B78" s="1"/>
      <c r="C78" s="1"/>
      <c r="D78" s="1"/>
      <c r="E78" s="1"/>
      <c r="F78" s="1"/>
      <c r="G78" s="1"/>
      <c r="H78" s="1"/>
      <c r="I78" s="1"/>
      <c r="J78" s="1"/>
      <c r="K78" s="1"/>
      <c r="L78" s="1"/>
      <c r="M78" s="1"/>
      <c r="N78" s="1"/>
      <c r="O78" s="1"/>
      <c r="P78" s="1"/>
      <c r="Q78" s="1"/>
      <c r="R78" s="1"/>
      <c r="S78" s="1"/>
      <c r="T78" s="1"/>
      <c r="U78" s="1"/>
      <c r="V78" s="1"/>
      <c r="W78" s="1"/>
      <c r="X78" s="1"/>
      <c r="Y78" s="19" t="s">
        <v>284</v>
      </c>
      <c r="Z78" s="38"/>
      <c r="AA78" s="38"/>
      <c r="AB78" s="21">
        <f t="shared" ref="AB78:AS78" si="44">AB54/AA54-1</f>
        <v>1.3900688482058499E-2</v>
      </c>
      <c r="AC78" s="21">
        <f t="shared" si="44"/>
        <v>2.9431783373263798E-3</v>
      </c>
      <c r="AD78" s="21">
        <f t="shared" si="44"/>
        <v>-2.4945201522512894E-2</v>
      </c>
      <c r="AE78" s="21">
        <f t="shared" si="44"/>
        <v>0.10413976408112013</v>
      </c>
      <c r="AF78" s="21">
        <f t="shared" si="44"/>
        <v>-1.2949553837653505E-2</v>
      </c>
      <c r="AG78" s="21">
        <f t="shared" si="44"/>
        <v>-2.2198310252039555E-2</v>
      </c>
      <c r="AH78" s="21">
        <f t="shared" si="44"/>
        <v>8.3152877262289149E-3</v>
      </c>
      <c r="AI78" s="21">
        <f t="shared" si="44"/>
        <v>1.2121286290158961E-2</v>
      </c>
      <c r="AJ78" s="21">
        <f t="shared" si="44"/>
        <v>-1.4383260120243047E-2</v>
      </c>
      <c r="AK78" s="21">
        <f t="shared" si="44"/>
        <v>-1.8413850476915239E-2</v>
      </c>
      <c r="AL78" s="21">
        <f t="shared" si="44"/>
        <v>-2.5844999676971514E-2</v>
      </c>
      <c r="AM78" s="21">
        <f t="shared" si="44"/>
        <v>0.11133465779983287</v>
      </c>
      <c r="AN78" s="21">
        <f t="shared" si="44"/>
        <v>-3.6806050376164134E-2</v>
      </c>
      <c r="AO78" s="21">
        <f t="shared" si="44"/>
        <v>1.3007167983678514E-3</v>
      </c>
      <c r="AP78" s="21">
        <f t="shared" si="44"/>
        <v>7.3542254071343294E-2</v>
      </c>
      <c r="AQ78" s="21">
        <f t="shared" si="44"/>
        <v>-2.9804945590710119E-2</v>
      </c>
      <c r="AR78" s="21">
        <f t="shared" si="44"/>
        <v>7.7501125921130898E-2</v>
      </c>
      <c r="AS78" s="21">
        <f t="shared" si="44"/>
        <v>-4.6155581231822285E-2</v>
      </c>
      <c r="AT78" s="21">
        <f>AT54/AS54-1</f>
        <v>1.1739660377414474E-2</v>
      </c>
      <c r="AU78" s="21">
        <f>AU54/AT54-1</f>
        <v>1.3926203161036543E-2</v>
      </c>
      <c r="AV78" s="21">
        <f>AV54/AU54-1</f>
        <v>8.0100007436614051E-2</v>
      </c>
      <c r="AW78" s="21">
        <f>AW54/AV54-1</f>
        <v>1.9118791955623493E-3</v>
      </c>
      <c r="AX78" s="34"/>
      <c r="AY78" s="34"/>
      <c r="AZ78" s="34"/>
      <c r="BA78" s="34"/>
      <c r="BB78" s="34"/>
      <c r="BC78" s="34"/>
      <c r="BD78" s="34"/>
      <c r="BE78" s="34"/>
      <c r="BF78" s="34"/>
      <c r="BG78" s="34"/>
    </row>
    <row r="79" spans="1:59" s="35" customFormat="1">
      <c r="A79" s="1"/>
      <c r="B79" s="1"/>
      <c r="C79" s="1"/>
      <c r="D79" s="1"/>
      <c r="E79" s="1"/>
      <c r="F79" s="1"/>
      <c r="G79" s="1"/>
      <c r="H79" s="1"/>
      <c r="I79" s="1"/>
      <c r="J79" s="1"/>
      <c r="K79" s="1"/>
      <c r="L79" s="1"/>
      <c r="M79" s="1"/>
      <c r="N79" s="1"/>
      <c r="O79" s="1"/>
      <c r="P79" s="1"/>
      <c r="Q79" s="1"/>
      <c r="R79" s="1"/>
      <c r="S79" s="1"/>
      <c r="T79" s="1"/>
      <c r="U79" s="1"/>
      <c r="V79" s="1"/>
      <c r="W79" s="1"/>
      <c r="X79" s="1"/>
      <c r="Y79" s="19" t="s">
        <v>287</v>
      </c>
      <c r="Z79" s="38"/>
      <c r="AA79" s="38"/>
      <c r="AB79" s="21">
        <f t="shared" ref="AB79:AW79" si="45">AB55/AA55-1</f>
        <v>-1.2647152287883046E-2</v>
      </c>
      <c r="AC79" s="21">
        <f t="shared" si="45"/>
        <v>-2.0343956553509179E-2</v>
      </c>
      <c r="AD79" s="21">
        <f t="shared" si="45"/>
        <v>-2.3913957705941069E-2</v>
      </c>
      <c r="AE79" s="21">
        <f t="shared" si="45"/>
        <v>3.8247529693509863E-2</v>
      </c>
      <c r="AF79" s="21">
        <f t="shared" si="45"/>
        <v>-3.1631389071137272E-3</v>
      </c>
      <c r="AG79" s="21">
        <f t="shared" si="45"/>
        <v>1.8698734277305507E-2</v>
      </c>
      <c r="AH79" s="21">
        <f t="shared" si="45"/>
        <v>1.0072975857018385E-3</v>
      </c>
      <c r="AI79" s="21">
        <f t="shared" si="45"/>
        <v>-7.4052234194018851E-2</v>
      </c>
      <c r="AJ79" s="21">
        <f t="shared" si="45"/>
        <v>2.6047835856184864E-2</v>
      </c>
      <c r="AK79" s="21">
        <f t="shared" si="45"/>
        <v>2.3536421781619188E-2</v>
      </c>
      <c r="AL79" s="21">
        <f t="shared" si="45"/>
        <v>-3.7591044783674032E-2</v>
      </c>
      <c r="AM79" s="21">
        <f t="shared" si="45"/>
        <v>2.5646112459348558E-2</v>
      </c>
      <c r="AN79" s="21">
        <f t="shared" si="45"/>
        <v>8.3722036875932826E-3</v>
      </c>
      <c r="AO79" s="21">
        <f t="shared" si="45"/>
        <v>6.2553784804664225E-4</v>
      </c>
      <c r="AP79" s="21">
        <f t="shared" si="45"/>
        <v>-1.3000830119170637E-2</v>
      </c>
      <c r="AQ79" s="21">
        <f t="shared" si="45"/>
        <v>-4.9712189923288852E-3</v>
      </c>
      <c r="AR79" s="21">
        <f t="shared" si="45"/>
        <v>2.2932775804624939E-2</v>
      </c>
      <c r="AS79" s="21">
        <f t="shared" si="45"/>
        <v>-0.10369384023282624</v>
      </c>
      <c r="AT79" s="21">
        <f t="shared" si="45"/>
        <v>-7.3835757783286549E-2</v>
      </c>
      <c r="AU79" s="21">
        <f t="shared" si="45"/>
        <v>8.4742125784887268E-2</v>
      </c>
      <c r="AV79" s="21">
        <f t="shared" si="45"/>
        <v>-9.0308513746132357E-3</v>
      </c>
      <c r="AW79" s="21">
        <f t="shared" si="45"/>
        <v>9.785305618776885E-4</v>
      </c>
      <c r="AX79" s="34"/>
      <c r="AY79" s="34"/>
      <c r="AZ79" s="34"/>
      <c r="BA79" s="34"/>
      <c r="BB79" s="34"/>
      <c r="BC79" s="34"/>
      <c r="BD79" s="34"/>
      <c r="BE79" s="34"/>
      <c r="BF79" s="34"/>
      <c r="BG79" s="34"/>
    </row>
    <row r="80" spans="1:59" s="35" customFormat="1">
      <c r="A80" s="1"/>
      <c r="B80" s="1"/>
      <c r="C80" s="1"/>
      <c r="D80" s="1"/>
      <c r="E80" s="1"/>
      <c r="F80" s="1"/>
      <c r="G80" s="1"/>
      <c r="H80" s="1"/>
      <c r="I80" s="1"/>
      <c r="J80" s="1"/>
      <c r="K80" s="1"/>
      <c r="L80" s="1"/>
      <c r="M80" s="1"/>
      <c r="N80" s="1"/>
      <c r="O80" s="1"/>
      <c r="P80" s="1"/>
      <c r="Q80" s="1"/>
      <c r="R80" s="1"/>
      <c r="S80" s="1"/>
      <c r="T80" s="1"/>
      <c r="U80" s="1"/>
      <c r="V80" s="1"/>
      <c r="W80" s="1"/>
      <c r="X80" s="1"/>
      <c r="Y80" s="19" t="s">
        <v>304</v>
      </c>
      <c r="Z80" s="38"/>
      <c r="AA80" s="38"/>
      <c r="AB80" s="21">
        <f t="shared" ref="AB80:AW80" si="46">AB56/AA56-1</f>
        <v>5.2799093894892124E-2</v>
      </c>
      <c r="AC80" s="21">
        <f t="shared" si="46"/>
        <v>2.009414015382327E-2</v>
      </c>
      <c r="AD80" s="21">
        <f t="shared" si="46"/>
        <v>1.9346358805966579E-2</v>
      </c>
      <c r="AE80" s="21">
        <f t="shared" si="46"/>
        <v>5.2250833394229312E-2</v>
      </c>
      <c r="AF80" s="21">
        <f t="shared" si="46"/>
        <v>2.8672033379353978E-2</v>
      </c>
      <c r="AG80" s="21">
        <f t="shared" si="46"/>
        <v>2.1188511461232462E-2</v>
      </c>
      <c r="AH80" s="21">
        <f t="shared" si="46"/>
        <v>6.7158018089397142E-3</v>
      </c>
      <c r="AI80" s="21">
        <f t="shared" si="46"/>
        <v>-3.9260241096147341E-3</v>
      </c>
      <c r="AJ80" s="21">
        <f t="shared" si="46"/>
        <v>9.3096698412080681E-3</v>
      </c>
      <c r="AK80" s="21">
        <f t="shared" si="46"/>
        <v>-3.1833843848956267E-3</v>
      </c>
      <c r="AL80" s="21">
        <f t="shared" si="46"/>
        <v>7.8162907301131401E-3</v>
      </c>
      <c r="AM80" s="21">
        <f t="shared" si="46"/>
        <v>-1.8950675093947433E-2</v>
      </c>
      <c r="AN80" s="21">
        <f t="shared" si="46"/>
        <v>-7.9461826536338931E-3</v>
      </c>
      <c r="AO80" s="21">
        <f t="shared" si="46"/>
        <v>-2.5031986585787314E-3</v>
      </c>
      <c r="AP80" s="21">
        <f t="shared" si="46"/>
        <v>-2.0271334032402444E-2</v>
      </c>
      <c r="AQ80" s="21">
        <f t="shared" si="46"/>
        <v>-1.4324336681789229E-2</v>
      </c>
      <c r="AR80" s="21">
        <f t="shared" si="46"/>
        <v>-2.0192223601626091E-2</v>
      </c>
      <c r="AS80" s="21">
        <f t="shared" si="46"/>
        <v>-4.0484860850817816E-2</v>
      </c>
      <c r="AT80" s="21">
        <f t="shared" si="46"/>
        <v>-2.4041218973255396E-2</v>
      </c>
      <c r="AU80" s="21">
        <f t="shared" si="46"/>
        <v>1.0580119787305886E-2</v>
      </c>
      <c r="AV80" s="21">
        <f t="shared" si="46"/>
        <v>-1.2531508121708113E-2</v>
      </c>
      <c r="AW80" s="21">
        <f t="shared" si="46"/>
        <v>-1.4140076386943035E-2</v>
      </c>
      <c r="AX80" s="34"/>
      <c r="AY80" s="34"/>
      <c r="AZ80" s="34"/>
      <c r="BA80" s="34"/>
      <c r="BB80" s="34"/>
      <c r="BC80" s="34"/>
      <c r="BD80" s="34"/>
      <c r="BE80" s="34"/>
      <c r="BF80" s="34"/>
      <c r="BG80" s="34"/>
    </row>
    <row r="81" spans="1:59" s="35" customFormat="1">
      <c r="A81" s="1"/>
      <c r="B81" s="1"/>
      <c r="C81" s="1"/>
      <c r="D81" s="1"/>
      <c r="E81" s="1"/>
      <c r="F81" s="1"/>
      <c r="G81" s="1"/>
      <c r="H81" s="1"/>
      <c r="I81" s="1"/>
      <c r="J81" s="1"/>
      <c r="K81" s="1"/>
      <c r="L81" s="1"/>
      <c r="M81" s="1"/>
      <c r="N81" s="1"/>
      <c r="O81" s="1"/>
      <c r="P81" s="1"/>
      <c r="Q81" s="1"/>
      <c r="R81" s="1"/>
      <c r="S81" s="1"/>
      <c r="T81" s="1"/>
      <c r="U81" s="1"/>
      <c r="V81" s="1"/>
      <c r="W81" s="1"/>
      <c r="X81" s="1"/>
      <c r="Y81" s="19" t="s">
        <v>312</v>
      </c>
      <c r="Z81" s="38"/>
      <c r="AA81" s="38"/>
      <c r="AB81" s="21">
        <f t="shared" ref="AB81:AW81" si="47">AB57/AA57-1</f>
        <v>-4.6209862552193393E-3</v>
      </c>
      <c r="AC81" s="21">
        <f t="shared" si="47"/>
        <v>2.9980030776601385E-2</v>
      </c>
      <c r="AD81" s="21">
        <f t="shared" si="47"/>
        <v>4.2833911996904561E-3</v>
      </c>
      <c r="AE81" s="21">
        <f t="shared" si="47"/>
        <v>6.7629808004436631E-2</v>
      </c>
      <c r="AF81" s="21">
        <f t="shared" si="47"/>
        <v>2.4956254418868618E-2</v>
      </c>
      <c r="AG81" s="21">
        <f t="shared" si="47"/>
        <v>-2.729890461305895E-3</v>
      </c>
      <c r="AH81" s="21">
        <f t="shared" si="47"/>
        <v>-1.6684899843010137E-2</v>
      </c>
      <c r="AI81" s="21">
        <f t="shared" si="47"/>
        <v>3.2035434905893112E-2</v>
      </c>
      <c r="AJ81" s="21">
        <f t="shared" si="47"/>
        <v>7.4083931088871902E-2</v>
      </c>
      <c r="AK81" s="21">
        <f t="shared" si="47"/>
        <v>2.37955784499706E-2</v>
      </c>
      <c r="AL81" s="21">
        <f t="shared" si="47"/>
        <v>3.61272974687874E-2</v>
      </c>
      <c r="AM81" s="21">
        <f t="shared" si="47"/>
        <v>6.4658224669529085E-2</v>
      </c>
      <c r="AN81" s="21">
        <f t="shared" si="47"/>
        <v>1.8321970279208788E-2</v>
      </c>
      <c r="AO81" s="21">
        <f t="shared" si="47"/>
        <v>2.4924353379491837E-3</v>
      </c>
      <c r="AP81" s="21">
        <f t="shared" si="47"/>
        <v>1.4524403947446585E-2</v>
      </c>
      <c r="AQ81" s="21">
        <f t="shared" si="47"/>
        <v>-3.0243183077061087E-3</v>
      </c>
      <c r="AR81" s="21">
        <f t="shared" si="47"/>
        <v>3.4046226061855256E-2</v>
      </c>
      <c r="AS81" s="21">
        <f t="shared" si="47"/>
        <v>-3.7335959805138819E-2</v>
      </c>
      <c r="AT81" s="21">
        <f t="shared" si="47"/>
        <v>-7.7862179468455972E-2</v>
      </c>
      <c r="AU81" s="21">
        <f t="shared" si="47"/>
        <v>7.0096112573574398E-3</v>
      </c>
      <c r="AV81" s="21">
        <f t="shared" si="47"/>
        <v>0.15257887470228559</v>
      </c>
      <c r="AW81" s="21">
        <f t="shared" si="47"/>
        <v>8.9423504993175085E-2</v>
      </c>
      <c r="AX81" s="34"/>
      <c r="AY81" s="34"/>
      <c r="AZ81" s="34"/>
      <c r="BA81" s="34"/>
      <c r="BB81" s="34"/>
      <c r="BC81" s="34"/>
      <c r="BD81" s="34"/>
      <c r="BE81" s="34"/>
      <c r="BF81" s="34"/>
      <c r="BG81" s="34"/>
    </row>
    <row r="82" spans="1:59" s="35" customFormat="1">
      <c r="A82" s="1"/>
      <c r="B82" s="1"/>
      <c r="C82" s="1"/>
      <c r="D82" s="1"/>
      <c r="E82" s="1"/>
      <c r="F82" s="1"/>
      <c r="G82" s="1"/>
      <c r="H82" s="1"/>
      <c r="I82" s="1"/>
      <c r="J82" s="1"/>
      <c r="K82" s="1"/>
      <c r="L82" s="1"/>
      <c r="M82" s="1"/>
      <c r="N82" s="1"/>
      <c r="O82" s="1"/>
      <c r="P82" s="1"/>
      <c r="Q82" s="1"/>
      <c r="R82" s="1"/>
      <c r="S82" s="1"/>
      <c r="T82" s="1"/>
      <c r="U82" s="1"/>
      <c r="V82" s="1"/>
      <c r="W82" s="1"/>
      <c r="X82" s="1"/>
      <c r="Y82" s="19" t="s">
        <v>313</v>
      </c>
      <c r="Z82" s="38"/>
      <c r="AA82" s="38"/>
      <c r="AB82" s="21">
        <f t="shared" ref="AB82:AW82" si="48">AB58/AA58-1</f>
        <v>1.5073402145187931E-2</v>
      </c>
      <c r="AC82" s="21">
        <f t="shared" si="48"/>
        <v>5.4398745429676376E-2</v>
      </c>
      <c r="AD82" s="21">
        <f t="shared" si="48"/>
        <v>1.1074288540414701E-2</v>
      </c>
      <c r="AE82" s="21">
        <f t="shared" si="48"/>
        <v>5.1469655111774149E-2</v>
      </c>
      <c r="AF82" s="21">
        <f t="shared" si="48"/>
        <v>2.1280714713561188E-2</v>
      </c>
      <c r="AG82" s="21">
        <f t="shared" si="48"/>
        <v>-1.8794776827906201E-3</v>
      </c>
      <c r="AH82" s="21">
        <f t="shared" si="48"/>
        <v>-2.3795545154029596E-2</v>
      </c>
      <c r="AI82" s="21">
        <f t="shared" si="48"/>
        <v>-2.6403570628499295E-3</v>
      </c>
      <c r="AJ82" s="21">
        <f t="shared" si="48"/>
        <v>5.5498056363144643E-2</v>
      </c>
      <c r="AK82" s="21">
        <f t="shared" si="48"/>
        <v>3.70064066975202E-2</v>
      </c>
      <c r="AL82" s="21">
        <f t="shared" si="48"/>
        <v>-2.4189322949780712E-2</v>
      </c>
      <c r="AM82" s="21">
        <f t="shared" si="48"/>
        <v>7.6204618407150315E-2</v>
      </c>
      <c r="AN82" s="21">
        <f t="shared" si="48"/>
        <v>1.2593258549726372E-2</v>
      </c>
      <c r="AO82" s="21">
        <f t="shared" si="48"/>
        <v>1.9886347819353389E-4</v>
      </c>
      <c r="AP82" s="21">
        <f t="shared" si="48"/>
        <v>3.9756648977414377E-2</v>
      </c>
      <c r="AQ82" s="21">
        <f t="shared" si="48"/>
        <v>-4.8562929613655603E-2</v>
      </c>
      <c r="AR82" s="21">
        <f t="shared" si="48"/>
        <v>8.4558312876857444E-2</v>
      </c>
      <c r="AS82" s="21">
        <f t="shared" si="48"/>
        <v>-4.8663340297680491E-2</v>
      </c>
      <c r="AT82" s="21">
        <f t="shared" si="48"/>
        <v>-5.4593579159282535E-2</v>
      </c>
      <c r="AU82" s="21">
        <f t="shared" si="48"/>
        <v>6.3615026293351695E-2</v>
      </c>
      <c r="AV82" s="21">
        <f t="shared" si="48"/>
        <v>9.7543684203805547E-2</v>
      </c>
      <c r="AW82" s="21">
        <f t="shared" si="48"/>
        <v>7.8111454487468368E-2</v>
      </c>
      <c r="AX82" s="34"/>
      <c r="AY82" s="34"/>
      <c r="AZ82" s="34"/>
      <c r="BA82" s="34"/>
      <c r="BB82" s="34"/>
      <c r="BC82" s="34"/>
      <c r="BD82" s="34"/>
      <c r="BE82" s="34"/>
      <c r="BF82" s="34"/>
      <c r="BG82" s="34"/>
    </row>
    <row r="83" spans="1:59" s="35" customFormat="1">
      <c r="A83" s="1"/>
      <c r="B83" s="1"/>
      <c r="C83" s="1"/>
      <c r="D83" s="1"/>
      <c r="E83" s="1"/>
      <c r="F83" s="1"/>
      <c r="G83" s="1"/>
      <c r="H83" s="1"/>
      <c r="I83" s="1"/>
      <c r="J83" s="1"/>
      <c r="K83" s="1"/>
      <c r="L83" s="1"/>
      <c r="M83" s="1"/>
      <c r="N83" s="1"/>
      <c r="O83" s="1"/>
      <c r="P83" s="1"/>
      <c r="Q83" s="1"/>
      <c r="R83" s="1"/>
      <c r="S83" s="1"/>
      <c r="T83" s="1"/>
      <c r="U83" s="1"/>
      <c r="V83" s="1"/>
      <c r="W83" s="1"/>
      <c r="X83" s="1"/>
      <c r="Y83" s="19" t="s">
        <v>209</v>
      </c>
      <c r="Z83" s="38"/>
      <c r="AA83" s="38"/>
      <c r="AB83" s="21">
        <f t="shared" ref="AB83:AW83" si="49">AB59/AA59-1</f>
        <v>1.8477191580178243E-2</v>
      </c>
      <c r="AC83" s="21">
        <f t="shared" si="49"/>
        <v>1.8318112935111763E-4</v>
      </c>
      <c r="AD83" s="21">
        <f t="shared" si="49"/>
        <v>-1.7286767068764974E-2</v>
      </c>
      <c r="AE83" s="21">
        <f t="shared" si="49"/>
        <v>2.0728379409620912E-2</v>
      </c>
      <c r="AF83" s="21">
        <f t="shared" si="49"/>
        <v>2.4788066216887561E-3</v>
      </c>
      <c r="AG83" s="21">
        <f t="shared" si="49"/>
        <v>5.5300004625200572E-3</v>
      </c>
      <c r="AH83" s="21">
        <f t="shared" si="49"/>
        <v>-4.362477246075791E-2</v>
      </c>
      <c r="AI83" s="21">
        <f t="shared" si="49"/>
        <v>-9.6039845344784713E-2</v>
      </c>
      <c r="AJ83" s="21">
        <f t="shared" si="49"/>
        <v>5.631455384458306E-5</v>
      </c>
      <c r="AK83" s="21">
        <f t="shared" si="49"/>
        <v>1.0633328697116307E-2</v>
      </c>
      <c r="AL83" s="21">
        <f t="shared" si="49"/>
        <v>-2.2824660402321784E-2</v>
      </c>
      <c r="AM83" s="21">
        <f t="shared" si="49"/>
        <v>-5.347862872976028E-2</v>
      </c>
      <c r="AN83" s="21">
        <f t="shared" si="49"/>
        <v>-1.6667754394416368E-2</v>
      </c>
      <c r="AO83" s="21">
        <f t="shared" si="49"/>
        <v>-3.5247551664954191E-3</v>
      </c>
      <c r="AP83" s="21">
        <f t="shared" si="49"/>
        <v>2.1808825046093272E-2</v>
      </c>
      <c r="AQ83" s="21">
        <f t="shared" si="49"/>
        <v>1.4532307318437798E-3</v>
      </c>
      <c r="AR83" s="21">
        <f t="shared" si="49"/>
        <v>-1.5255792315792549E-2</v>
      </c>
      <c r="AS83" s="21">
        <f t="shared" si="49"/>
        <v>-7.3143954465062166E-2</v>
      </c>
      <c r="AT83" s="21">
        <f t="shared" si="49"/>
        <v>-0.11890866845548287</v>
      </c>
      <c r="AU83" s="21">
        <f t="shared" si="49"/>
        <v>2.20121481122586E-2</v>
      </c>
      <c r="AV83" s="21">
        <f t="shared" si="49"/>
        <v>2.6377765410834364E-3</v>
      </c>
      <c r="AW83" s="21">
        <f t="shared" si="49"/>
        <v>7.6128021923007605E-3</v>
      </c>
      <c r="AX83" s="34"/>
      <c r="AY83" s="34"/>
      <c r="AZ83" s="34"/>
      <c r="BA83" s="34"/>
      <c r="BB83" s="34"/>
      <c r="BC83" s="34"/>
      <c r="BD83" s="34"/>
      <c r="BE83" s="34"/>
      <c r="BF83" s="34"/>
      <c r="BG83" s="34"/>
    </row>
    <row r="84" spans="1:59" s="35" customFormat="1">
      <c r="A84" s="1"/>
      <c r="B84" s="1"/>
      <c r="C84" s="1"/>
      <c r="D84" s="1"/>
      <c r="E84" s="1"/>
      <c r="F84" s="1"/>
      <c r="G84" s="1"/>
      <c r="H84" s="1"/>
      <c r="I84" s="1"/>
      <c r="J84" s="1"/>
      <c r="K84" s="1"/>
      <c r="L84" s="1"/>
      <c r="M84" s="1"/>
      <c r="N84" s="1"/>
      <c r="O84" s="1"/>
      <c r="P84" s="1"/>
      <c r="Q84" s="1"/>
      <c r="R84" s="1"/>
      <c r="S84" s="1"/>
      <c r="T84" s="1"/>
      <c r="U84" s="1"/>
      <c r="V84" s="1"/>
      <c r="W84" s="1"/>
      <c r="X84" s="1"/>
      <c r="Y84" s="19" t="s">
        <v>238</v>
      </c>
      <c r="Z84" s="38"/>
      <c r="AA84" s="38"/>
      <c r="AB84" s="21">
        <f t="shared" ref="AB84:AW84" si="50">AB60/AA60-1</f>
        <v>1.4764890350999593E-2</v>
      </c>
      <c r="AC84" s="21">
        <f t="shared" si="50"/>
        <v>6.2552077978451637E-2</v>
      </c>
      <c r="AD84" s="21">
        <f t="shared" si="50"/>
        <v>-2.0331499088669158E-2</v>
      </c>
      <c r="AE84" s="21">
        <f t="shared" si="50"/>
        <v>0.13516840977027478</v>
      </c>
      <c r="AF84" s="21">
        <f t="shared" si="50"/>
        <v>2.1105835740144574E-2</v>
      </c>
      <c r="AG84" s="21">
        <f t="shared" si="50"/>
        <v>2.5888671841591382E-2</v>
      </c>
      <c r="AH84" s="21">
        <f t="shared" si="50"/>
        <v>4.8289815318541818E-2</v>
      </c>
      <c r="AI84" s="21">
        <f t="shared" si="50"/>
        <v>1.2703461266103888E-2</v>
      </c>
      <c r="AJ84" s="21">
        <f t="shared" si="50"/>
        <v>2.3762658867556574E-3</v>
      </c>
      <c r="AK84" s="21">
        <f t="shared" si="50"/>
        <v>3.7947080590705617E-2</v>
      </c>
      <c r="AL84" s="21">
        <f t="shared" si="50"/>
        <v>-7.2424170451079739E-3</v>
      </c>
      <c r="AM84" s="21">
        <f t="shared" si="50"/>
        <v>7.8516949625153654E-3</v>
      </c>
      <c r="AN84" s="21">
        <f t="shared" si="50"/>
        <v>2.3881603756798153E-2</v>
      </c>
      <c r="AO84" s="21">
        <f t="shared" si="50"/>
        <v>-2.531629877140007E-2</v>
      </c>
      <c r="AP84" s="21">
        <f t="shared" si="50"/>
        <v>-3.1877800559108826E-2</v>
      </c>
      <c r="AQ84" s="21">
        <f t="shared" si="50"/>
        <v>-5.9591495038684661E-2</v>
      </c>
      <c r="AR84" s="21">
        <f t="shared" si="50"/>
        <v>2.0028170633330511E-2</v>
      </c>
      <c r="AS84" s="21">
        <f t="shared" si="50"/>
        <v>4.6864275665172039E-2</v>
      </c>
      <c r="AT84" s="21">
        <f t="shared" si="50"/>
        <v>-0.12582335662680533</v>
      </c>
      <c r="AU84" s="21">
        <f t="shared" si="50"/>
        <v>1.8954959936026361E-2</v>
      </c>
      <c r="AV84" s="21">
        <f t="shared" si="50"/>
        <v>-7.5165130367087496E-3</v>
      </c>
      <c r="AW84" s="21">
        <f t="shared" si="50"/>
        <v>8.9834439786244946E-3</v>
      </c>
      <c r="AX84" s="34"/>
      <c r="AY84" s="34"/>
      <c r="AZ84" s="34"/>
      <c r="BA84" s="34"/>
      <c r="BB84" s="34"/>
      <c r="BC84" s="34"/>
      <c r="BD84" s="34"/>
      <c r="BE84" s="34"/>
      <c r="BF84" s="34"/>
      <c r="BG84" s="34"/>
    </row>
    <row r="85" spans="1:59" s="35" customFormat="1" ht="14.4" thickBot="1">
      <c r="A85" s="1"/>
      <c r="B85" s="1"/>
      <c r="C85" s="1"/>
      <c r="D85" s="1"/>
      <c r="E85" s="1"/>
      <c r="F85" s="1"/>
      <c r="G85" s="1"/>
      <c r="H85" s="1"/>
      <c r="I85" s="1"/>
      <c r="J85" s="1"/>
      <c r="K85" s="1"/>
      <c r="L85" s="1"/>
      <c r="M85" s="1"/>
      <c r="N85" s="1"/>
      <c r="O85" s="1"/>
      <c r="P85" s="1"/>
      <c r="Q85" s="1"/>
      <c r="R85" s="1"/>
      <c r="S85" s="1"/>
      <c r="T85" s="1"/>
      <c r="U85" s="1"/>
      <c r="V85" s="1"/>
      <c r="W85" s="1"/>
      <c r="X85" s="1"/>
      <c r="Y85" s="638" t="s">
        <v>314</v>
      </c>
      <c r="Z85" s="39"/>
      <c r="AA85" s="39"/>
      <c r="AB85" s="22">
        <f t="shared" ref="AB85:AQ85" si="51">AB61/AA61-1</f>
        <v>0.46546160720009389</v>
      </c>
      <c r="AC85" s="22">
        <f t="shared" si="51"/>
        <v>6.1110549886956189E-2</v>
      </c>
      <c r="AD85" s="22">
        <f t="shared" si="51"/>
        <v>-6.5589547901483747E-2</v>
      </c>
      <c r="AE85" s="22">
        <f t="shared" si="51"/>
        <v>-3.8808462468982174E-2</v>
      </c>
      <c r="AF85" s="22">
        <f t="shared" si="51"/>
        <v>-4.4317492256606972E-3</v>
      </c>
      <c r="AG85" s="22">
        <f t="shared" si="51"/>
        <v>-3.0526215371201482E-2</v>
      </c>
      <c r="AH85" s="22">
        <f t="shared" si="51"/>
        <v>-2.8243151637705299E-2</v>
      </c>
      <c r="AI85" s="22">
        <f t="shared" si="51"/>
        <v>-0.10932087938223511</v>
      </c>
      <c r="AJ85" s="22">
        <f t="shared" si="51"/>
        <v>-0.10931774677423278</v>
      </c>
      <c r="AK85" s="22">
        <f t="shared" si="51"/>
        <v>-5.3355270450288761E-2</v>
      </c>
      <c r="AL85" s="22">
        <f t="shared" si="51"/>
        <v>-9.9702801788710382E-2</v>
      </c>
      <c r="AM85" s="22">
        <f t="shared" si="51"/>
        <v>-4.6219203563227396E-2</v>
      </c>
      <c r="AN85" s="22">
        <f t="shared" si="51"/>
        <v>0.11457928371338055</v>
      </c>
      <c r="AO85" s="22">
        <f t="shared" si="51"/>
        <v>1.4887938424975156E-2</v>
      </c>
      <c r="AP85" s="22">
        <f t="shared" si="51"/>
        <v>7.4434449755241605E-2</v>
      </c>
      <c r="AQ85" s="22">
        <f t="shared" si="51"/>
        <v>-4.5480063811822569E-2</v>
      </c>
      <c r="AR85" s="22">
        <f t="shared" ref="AR85:AW86" si="52">AR61/AQ61-1</f>
        <v>4.5585772367064514E-2</v>
      </c>
      <c r="AS85" s="22">
        <f t="shared" si="52"/>
        <v>8.60135129931483E-3</v>
      </c>
      <c r="AT85" s="22">
        <f t="shared" si="52"/>
        <v>-7.1343278510543007E-2</v>
      </c>
      <c r="AU85" s="22">
        <f t="shared" si="52"/>
        <v>-5.7178886756237501E-2</v>
      </c>
      <c r="AV85" s="22">
        <f t="shared" si="52"/>
        <v>-1.8531987418997864E-2</v>
      </c>
      <c r="AW85" s="22">
        <f t="shared" si="52"/>
        <v>-2.5175155302652574E-2</v>
      </c>
      <c r="AX85" s="36"/>
      <c r="AY85" s="36"/>
      <c r="AZ85" s="36"/>
      <c r="BA85" s="36"/>
      <c r="BB85" s="36"/>
      <c r="BC85" s="36"/>
      <c r="BD85" s="36"/>
      <c r="BE85" s="36"/>
      <c r="BF85" s="36"/>
      <c r="BG85" s="36"/>
    </row>
    <row r="86" spans="1:59" s="35" customFormat="1" ht="14.4" thickTop="1">
      <c r="A86" s="1"/>
      <c r="B86" s="1"/>
      <c r="C86" s="1"/>
      <c r="D86" s="1"/>
      <c r="E86" s="1"/>
      <c r="F86" s="1"/>
      <c r="G86" s="1"/>
      <c r="H86" s="1"/>
      <c r="I86" s="1"/>
      <c r="J86" s="1"/>
      <c r="K86" s="1"/>
      <c r="L86" s="1"/>
      <c r="M86" s="1"/>
      <c r="N86" s="1"/>
      <c r="O86" s="1"/>
      <c r="P86" s="1"/>
      <c r="Q86" s="1"/>
      <c r="R86" s="1"/>
      <c r="S86" s="1"/>
      <c r="T86" s="1"/>
      <c r="U86" s="1"/>
      <c r="V86" s="1"/>
      <c r="W86" s="1"/>
      <c r="X86" s="1"/>
      <c r="Y86" s="639" t="s">
        <v>139</v>
      </c>
      <c r="Z86" s="40"/>
      <c r="AA86" s="40"/>
      <c r="AB86" s="23">
        <f t="shared" ref="AB86:AN86" si="53">AB62/AA62-1</f>
        <v>7.8287915797066177E-3</v>
      </c>
      <c r="AC86" s="23">
        <f t="shared" si="53"/>
        <v>7.3673231391986338E-3</v>
      </c>
      <c r="AD86" s="23">
        <f t="shared" si="53"/>
        <v>-6.6180151198498294E-3</v>
      </c>
      <c r="AE86" s="23">
        <f t="shared" si="53"/>
        <v>5.1945853158548605E-2</v>
      </c>
      <c r="AF86" s="23">
        <f t="shared" si="53"/>
        <v>1.0760145275549027E-2</v>
      </c>
      <c r="AG86" s="23">
        <f t="shared" si="53"/>
        <v>1.0537422295438637E-2</v>
      </c>
      <c r="AH86" s="23">
        <f t="shared" si="53"/>
        <v>-4.1277545409665883E-3</v>
      </c>
      <c r="AI86" s="23">
        <f t="shared" si="53"/>
        <v>-2.8914356826550081E-2</v>
      </c>
      <c r="AJ86" s="23">
        <f t="shared" si="53"/>
        <v>2.9206445684400784E-2</v>
      </c>
      <c r="AK86" s="23">
        <f t="shared" si="53"/>
        <v>1.678867441954135E-2</v>
      </c>
      <c r="AL86" s="23">
        <f t="shared" si="53"/>
        <v>-1.2098024203448521E-2</v>
      </c>
      <c r="AM86" s="23">
        <f t="shared" si="53"/>
        <v>2.9989052887255507E-2</v>
      </c>
      <c r="AN86" s="23">
        <f t="shared" si="53"/>
        <v>4.0116352640062747E-3</v>
      </c>
      <c r="AO86" s="23">
        <f>AO62/AN62-1</f>
        <v>-4.8600392501207956E-4</v>
      </c>
      <c r="AP86" s="23">
        <f>AP62/AO62-1</f>
        <v>3.3217434906718246E-3</v>
      </c>
      <c r="AQ86" s="23">
        <f>AQ62/AP62-1</f>
        <v>-1.494211723613259E-2</v>
      </c>
      <c r="AR86" s="23">
        <f t="shared" si="52"/>
        <v>2.6274493972410662E-2</v>
      </c>
      <c r="AS86" s="23">
        <f t="shared" si="52"/>
        <v>-6.3513225086067604E-2</v>
      </c>
      <c r="AT86" s="23">
        <f t="shared" si="52"/>
        <v>-5.9620094138328472E-2</v>
      </c>
      <c r="AU86" s="23">
        <f t="shared" si="52"/>
        <v>4.3456799920000844E-2</v>
      </c>
      <c r="AV86" s="23">
        <f t="shared" si="52"/>
        <v>4.1613647896930228E-2</v>
      </c>
      <c r="AW86" s="23">
        <f t="shared" si="52"/>
        <v>2.8194333817356698E-2</v>
      </c>
      <c r="AX86" s="37"/>
      <c r="AY86" s="37"/>
      <c r="AZ86" s="37"/>
      <c r="BA86" s="37"/>
      <c r="BB86" s="37"/>
      <c r="BC86" s="37"/>
      <c r="BD86" s="37"/>
      <c r="BE86" s="37"/>
      <c r="BF86" s="37"/>
      <c r="BG86" s="37"/>
    </row>
    <row r="94" spans="1:59">
      <c r="AL94" s="98"/>
    </row>
    <row r="95" spans="1:59">
      <c r="AL95" s="98"/>
      <c r="AM95" s="98"/>
    </row>
    <row r="96" spans="1:59">
      <c r="AM96" s="98"/>
    </row>
    <row r="97" spans="39:39">
      <c r="AM97" s="98"/>
    </row>
  </sheetData>
  <phoneticPr fontId="9"/>
  <pageMargins left="0.78740157480314965" right="0.78740157480314965" top="0.98425196850393704" bottom="0.98425196850393704" header="0.51181102362204722" footer="0.51181102362204722"/>
  <pageSetup paperSize="9" scale="3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BK95"/>
  <sheetViews>
    <sheetView zoomScale="85" zoomScaleNormal="85" workbookViewId="0">
      <pane xSplit="25" ySplit="4" topLeftCell="Z5" activePane="bottomRight" state="frozen"/>
      <selection pane="topRight" activeCell="Z1" sqref="Z1"/>
      <selection pane="bottomLeft" activeCell="A5" sqref="A5"/>
      <selection pane="bottomRight" activeCell="Z5" sqref="Z5"/>
    </sheetView>
  </sheetViews>
  <sheetFormatPr defaultColWidth="9" defaultRowHeight="13.8"/>
  <cols>
    <col min="1" max="1" width="1.6640625" style="1" customWidth="1"/>
    <col min="2" max="21" width="1.6640625" style="1" hidden="1" customWidth="1"/>
    <col min="22" max="23" width="1.6640625" style="1" customWidth="1"/>
    <col min="24" max="24" width="12.33203125" style="1" customWidth="1"/>
    <col min="25" max="25" width="41.33203125" style="1" customWidth="1"/>
    <col min="26" max="48" width="11.109375" style="1" customWidth="1"/>
    <col min="49" max="49" width="11.21875" style="1" customWidth="1"/>
    <col min="50" max="57" width="11.21875" style="1" hidden="1" customWidth="1"/>
    <col min="58" max="58" width="20.6640625" style="1" customWidth="1"/>
    <col min="59" max="59" width="5.44140625" style="1" hidden="1" customWidth="1"/>
    <col min="60" max="16384" width="9" style="1"/>
  </cols>
  <sheetData>
    <row r="1" spans="1:63" ht="24">
      <c r="A1" s="595" t="s">
        <v>456</v>
      </c>
      <c r="Z1" s="233"/>
    </row>
    <row r="2" spans="1:63" ht="15" customHeight="1">
      <c r="A2" s="233"/>
      <c r="Z2" s="233"/>
    </row>
    <row r="3" spans="1:63" ht="16.8" thickBot="1">
      <c r="V3" s="1" t="s">
        <v>482</v>
      </c>
    </row>
    <row r="4" spans="1:63" ht="27" thickBot="1">
      <c r="V4" s="655" t="s">
        <v>105</v>
      </c>
      <c r="W4" s="27"/>
      <c r="X4" s="133"/>
      <c r="Y4" s="28"/>
      <c r="Z4" s="658" t="s">
        <v>218</v>
      </c>
      <c r="AA4" s="29">
        <v>1990</v>
      </c>
      <c r="AB4" s="29">
        <f t="shared" ref="AB4:BE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9">
        <f t="shared" si="0"/>
        <v>2001</v>
      </c>
      <c r="AM4" s="29">
        <f t="shared" si="0"/>
        <v>2002</v>
      </c>
      <c r="AN4" s="29">
        <f t="shared" si="0"/>
        <v>2003</v>
      </c>
      <c r="AO4" s="29">
        <f t="shared" si="0"/>
        <v>2004</v>
      </c>
      <c r="AP4" s="29">
        <f t="shared" si="0"/>
        <v>2005</v>
      </c>
      <c r="AQ4" s="29">
        <f t="shared" si="0"/>
        <v>2006</v>
      </c>
      <c r="AR4" s="29">
        <f t="shared" si="0"/>
        <v>2007</v>
      </c>
      <c r="AS4" s="29">
        <f t="shared" si="0"/>
        <v>2008</v>
      </c>
      <c r="AT4" s="29">
        <f t="shared" si="0"/>
        <v>2009</v>
      </c>
      <c r="AU4" s="29">
        <f t="shared" si="0"/>
        <v>2010</v>
      </c>
      <c r="AV4" s="29">
        <f t="shared" si="0"/>
        <v>2011</v>
      </c>
      <c r="AW4" s="29">
        <f t="shared" si="0"/>
        <v>2012</v>
      </c>
      <c r="AX4" s="29">
        <f t="shared" si="0"/>
        <v>2013</v>
      </c>
      <c r="AY4" s="29">
        <f t="shared" si="0"/>
        <v>2014</v>
      </c>
      <c r="AZ4" s="29">
        <f t="shared" si="0"/>
        <v>2015</v>
      </c>
      <c r="BA4" s="29">
        <f t="shared" si="0"/>
        <v>2016</v>
      </c>
      <c r="BB4" s="29">
        <f t="shared" si="0"/>
        <v>2017</v>
      </c>
      <c r="BC4" s="29">
        <f t="shared" si="0"/>
        <v>2018</v>
      </c>
      <c r="BD4" s="29">
        <f t="shared" si="0"/>
        <v>2019</v>
      </c>
      <c r="BE4" s="29">
        <f t="shared" si="0"/>
        <v>2020</v>
      </c>
      <c r="BF4" s="29" t="s">
        <v>205</v>
      </c>
      <c r="BG4" s="30" t="s">
        <v>23</v>
      </c>
    </row>
    <row r="5" spans="1:63">
      <c r="V5" s="79" t="s">
        <v>27</v>
      </c>
      <c r="W5" s="81"/>
      <c r="X5" s="134"/>
      <c r="Y5" s="82"/>
      <c r="Z5" s="422">
        <f>SUM(Z6,Z10,Z30,Z53)</f>
        <v>1059075.8665464695</v>
      </c>
      <c r="AA5" s="422">
        <f>SUM(AA6,AA10,AA30,AA53)</f>
        <v>1059143.7363701062</v>
      </c>
      <c r="AB5" s="422">
        <f t="shared" ref="AB5:AR5" si="1">SUM(AB6,AB10,AB30,AB53)</f>
        <v>1066628.0507543078</v>
      </c>
      <c r="AC5" s="422">
        <f t="shared" si="1"/>
        <v>1073684.8991008913</v>
      </c>
      <c r="AD5" s="422">
        <f t="shared" si="1"/>
        <v>1067559.8252931125</v>
      </c>
      <c r="AE5" s="422">
        <f t="shared" si="1"/>
        <v>1122949.909491559</v>
      </c>
      <c r="AF5" s="422">
        <f t="shared" si="1"/>
        <v>1135266.5189294668</v>
      </c>
      <c r="AG5" s="422">
        <f t="shared" si="1"/>
        <v>1147123.4612483403</v>
      </c>
      <c r="AH5" s="422">
        <f t="shared" si="1"/>
        <v>1143371.5691941041</v>
      </c>
      <c r="AI5" s="422">
        <f t="shared" si="1"/>
        <v>1113064.6520029448</v>
      </c>
      <c r="AJ5" s="422">
        <f t="shared" si="1"/>
        <v>1147923.4663119405</v>
      </c>
      <c r="AK5" s="422">
        <f t="shared" si="1"/>
        <v>1166901.9480878306</v>
      </c>
      <c r="AL5" s="422">
        <f t="shared" si="1"/>
        <v>1153217.1679898396</v>
      </c>
      <c r="AM5" s="422">
        <f t="shared" si="1"/>
        <v>1192871.9771158365</v>
      </c>
      <c r="AN5" s="422">
        <f t="shared" si="1"/>
        <v>1198075.5396491997</v>
      </c>
      <c r="AO5" s="422">
        <f t="shared" si="1"/>
        <v>1198420.9607322954</v>
      </c>
      <c r="AP5" s="422">
        <f t="shared" si="1"/>
        <v>1202573.2133610537</v>
      </c>
      <c r="AQ5" s="422">
        <f t="shared" si="1"/>
        <v>1185109.4903619359</v>
      </c>
      <c r="AR5" s="422">
        <f t="shared" si="1"/>
        <v>1218496.3941006502</v>
      </c>
      <c r="AS5" s="422">
        <f>SUM(AS6,AS10,AS30,AS53)</f>
        <v>1138441.4072506449</v>
      </c>
      <c r="AT5" s="422">
        <f>SUM(AT6,AT10,AT30,AT53)</f>
        <v>1075241.0431431616</v>
      </c>
      <c r="AU5" s="422">
        <f>SUM(AU6,AU10,AU30,AU53)</f>
        <v>1123469.9455742235</v>
      </c>
      <c r="AV5" s="422">
        <f>SUM(AV6,AV10,AV30,AV53)</f>
        <v>1173125.9826032801</v>
      </c>
      <c r="AW5" s="422">
        <f>SUM(AW6,AW10,AW30,AW53)</f>
        <v>1207555.8942667451</v>
      </c>
      <c r="AX5" s="135"/>
      <c r="AY5" s="135"/>
      <c r="AZ5" s="135"/>
      <c r="BA5" s="135"/>
      <c r="BB5" s="135"/>
      <c r="BC5" s="135"/>
      <c r="BD5" s="135"/>
      <c r="BE5" s="135"/>
      <c r="BF5" s="136"/>
      <c r="BG5" s="137"/>
    </row>
    <row r="6" spans="1:63">
      <c r="V6" s="80"/>
      <c r="W6" s="299" t="s">
        <v>284</v>
      </c>
      <c r="X6" s="138"/>
      <c r="Y6" s="43"/>
      <c r="Z6" s="423">
        <v>67857.730006447207</v>
      </c>
      <c r="AA6" s="423">
        <v>67833.953087208443</v>
      </c>
      <c r="AB6" s="423">
        <v>68776.891737580299</v>
      </c>
      <c r="AC6" s="423">
        <v>68979.314395450987</v>
      </c>
      <c r="AD6" s="423">
        <v>67258.611496971687</v>
      </c>
      <c r="AE6" s="423">
        <v>74262.907430690015</v>
      </c>
      <c r="AF6" s="423">
        <v>73301.235912775621</v>
      </c>
      <c r="AG6" s="423">
        <v>71674.072336125886</v>
      </c>
      <c r="AH6" s="423">
        <v>72270.062870111316</v>
      </c>
      <c r="AI6" s="423">
        <v>73146.068992367713</v>
      </c>
      <c r="AJ6" s="423">
        <v>72093.990055277245</v>
      </c>
      <c r="AK6" s="423">
        <v>70766.462102115154</v>
      </c>
      <c r="AL6" s="423">
        <v>68937.502911945572</v>
      </c>
      <c r="AM6" s="423">
        <v>76612.636208222015</v>
      </c>
      <c r="AN6" s="423">
        <v>73792.827660491457</v>
      </c>
      <c r="AO6" s="423">
        <v>73888.811231028521</v>
      </c>
      <c r="AP6" s="423">
        <v>79322.760959610343</v>
      </c>
      <c r="AQ6" s="423">
        <v>76958.550385104259</v>
      </c>
      <c r="AR6" s="423">
        <v>82922.924689207925</v>
      </c>
      <c r="AS6" s="423">
        <v>79095.5689027349</v>
      </c>
      <c r="AT6" s="423">
        <v>80024.124019011389</v>
      </c>
      <c r="AU6" s="423">
        <v>81138.556227884139</v>
      </c>
      <c r="AV6" s="423">
        <v>87637.755185133778</v>
      </c>
      <c r="AW6" s="423">
        <v>87805.307986018015</v>
      </c>
      <c r="AX6" s="139"/>
      <c r="AY6" s="139"/>
      <c r="AZ6" s="139"/>
      <c r="BA6" s="139"/>
      <c r="BB6" s="139"/>
      <c r="BC6" s="139"/>
      <c r="BD6" s="139"/>
      <c r="BE6" s="139"/>
      <c r="BF6" s="139"/>
      <c r="BG6" s="140"/>
    </row>
    <row r="7" spans="1:63">
      <c r="V7" s="80"/>
      <c r="W7" s="42"/>
      <c r="X7" s="969" t="s">
        <v>492</v>
      </c>
      <c r="Y7" s="967"/>
      <c r="Z7" s="970" t="s">
        <v>491</v>
      </c>
      <c r="AA7" s="388">
        <v>29127.590634380533</v>
      </c>
      <c r="AB7" s="388">
        <v>29682.810580043562</v>
      </c>
      <c r="AC7" s="388">
        <v>30474.503422223919</v>
      </c>
      <c r="AD7" s="388">
        <v>28510.434831671431</v>
      </c>
      <c r="AE7" s="388">
        <v>32060.728589526636</v>
      </c>
      <c r="AF7" s="388">
        <v>31114.963209189591</v>
      </c>
      <c r="AG7" s="388">
        <v>30561.692928131772</v>
      </c>
      <c r="AH7" s="388">
        <v>28275.51183574073</v>
      </c>
      <c r="AI7" s="388">
        <v>28387.574799200091</v>
      </c>
      <c r="AJ7" s="388">
        <v>29513.82843692186</v>
      </c>
      <c r="AK7" s="388">
        <v>29171.946191684197</v>
      </c>
      <c r="AL7" s="388">
        <v>28267.536719893644</v>
      </c>
      <c r="AM7" s="388">
        <v>31889.589367492132</v>
      </c>
      <c r="AN7" s="388">
        <v>33017.004635639474</v>
      </c>
      <c r="AO7" s="388">
        <v>30540.806645588942</v>
      </c>
      <c r="AP7" s="388">
        <v>36373.515223152986</v>
      </c>
      <c r="AQ7" s="388">
        <v>37009.140715358822</v>
      </c>
      <c r="AR7" s="388">
        <v>43229.699313452642</v>
      </c>
      <c r="AS7" s="388">
        <v>37845.592479652441</v>
      </c>
      <c r="AT7" s="388">
        <v>35298.291899558353</v>
      </c>
      <c r="AU7" s="388">
        <v>39165.202073389795</v>
      </c>
      <c r="AV7" s="388">
        <v>44966.36337887511</v>
      </c>
      <c r="AW7" s="388">
        <v>47679.735914341101</v>
      </c>
      <c r="AX7" s="56"/>
      <c r="AY7" s="56"/>
      <c r="AZ7" s="56"/>
      <c r="BA7" s="56"/>
      <c r="BB7" s="56"/>
      <c r="BC7" s="56"/>
      <c r="BD7" s="56"/>
      <c r="BE7" s="56"/>
      <c r="BF7" s="56"/>
      <c r="BG7" s="99"/>
      <c r="BH7" s="294"/>
      <c r="BI7" s="294"/>
      <c r="BJ7" s="294"/>
      <c r="BK7" s="294"/>
    </row>
    <row r="8" spans="1:63">
      <c r="V8" s="80"/>
      <c r="W8" s="42"/>
      <c r="X8" s="968" t="s">
        <v>489</v>
      </c>
      <c r="Y8" s="966"/>
      <c r="Z8" s="964" t="s">
        <v>491</v>
      </c>
      <c r="AA8" s="388">
        <v>26245.950391712504</v>
      </c>
      <c r="AB8" s="388">
        <v>26549.973057489096</v>
      </c>
      <c r="AC8" s="388">
        <v>27264.649846267333</v>
      </c>
      <c r="AD8" s="388">
        <v>28547.032525973951</v>
      </c>
      <c r="AE8" s="388">
        <v>28767.410090031382</v>
      </c>
      <c r="AF8" s="388">
        <v>28402.016940030026</v>
      </c>
      <c r="AG8" s="388">
        <v>29007.369239239764</v>
      </c>
      <c r="AH8" s="388">
        <v>30190.629639710005</v>
      </c>
      <c r="AI8" s="388">
        <v>31081.499204836931</v>
      </c>
      <c r="AJ8" s="388">
        <v>31011.515243330978</v>
      </c>
      <c r="AK8" s="388">
        <v>30943.679704808572</v>
      </c>
      <c r="AL8" s="388">
        <v>30218.731233157014</v>
      </c>
      <c r="AM8" s="388">
        <v>29726.281447573121</v>
      </c>
      <c r="AN8" s="388">
        <v>29908.586307038793</v>
      </c>
      <c r="AO8" s="388">
        <v>30412.919518112511</v>
      </c>
      <c r="AP8" s="388">
        <v>31326.741750254419</v>
      </c>
      <c r="AQ8" s="388">
        <v>30953.618069127835</v>
      </c>
      <c r="AR8" s="388">
        <v>30755.369179330657</v>
      </c>
      <c r="AS8" s="388">
        <v>28788.567546571496</v>
      </c>
      <c r="AT8" s="388">
        <v>29198.361825381799</v>
      </c>
      <c r="AU8" s="388">
        <v>29662.072858344945</v>
      </c>
      <c r="AV8" s="388">
        <v>28183.568426358768</v>
      </c>
      <c r="AW8" s="388">
        <v>27407.145607128794</v>
      </c>
      <c r="AX8" s="59"/>
      <c r="AY8" s="59"/>
      <c r="AZ8" s="59"/>
      <c r="BA8" s="59"/>
      <c r="BB8" s="59"/>
      <c r="BC8" s="59"/>
      <c r="BD8" s="59"/>
      <c r="BE8" s="59"/>
      <c r="BF8" s="59"/>
      <c r="BG8" s="100"/>
      <c r="BH8" s="294"/>
      <c r="BI8" s="294"/>
      <c r="BJ8" s="294"/>
      <c r="BK8" s="294"/>
    </row>
    <row r="9" spans="1:63" ht="13.5" customHeight="1">
      <c r="V9" s="80"/>
      <c r="W9" s="42"/>
      <c r="X9" s="965" t="s">
        <v>490</v>
      </c>
      <c r="Y9" s="966"/>
      <c r="Z9" s="971" t="s">
        <v>491</v>
      </c>
      <c r="AA9" s="388">
        <v>12460.412061115352</v>
      </c>
      <c r="AB9" s="388">
        <v>12544.108100047621</v>
      </c>
      <c r="AC9" s="388">
        <v>11240.161126959718</v>
      </c>
      <c r="AD9" s="388">
        <v>10201.144139326461</v>
      </c>
      <c r="AE9" s="388">
        <v>13434.768751132284</v>
      </c>
      <c r="AF9" s="388">
        <v>13784.255763556252</v>
      </c>
      <c r="AG9" s="388">
        <v>12105.010168754419</v>
      </c>
      <c r="AH9" s="388">
        <v>13803.921394660516</v>
      </c>
      <c r="AI9" s="388">
        <v>13676.994988330731</v>
      </c>
      <c r="AJ9" s="388">
        <v>11568.646375024393</v>
      </c>
      <c r="AK9" s="388">
        <v>10650.836205622407</v>
      </c>
      <c r="AL9" s="388">
        <v>10451.234958895289</v>
      </c>
      <c r="AM9" s="388">
        <v>14996.765393156744</v>
      </c>
      <c r="AN9" s="388">
        <v>10867.236717813727</v>
      </c>
      <c r="AO9" s="388">
        <v>12935.085067327011</v>
      </c>
      <c r="AP9" s="388">
        <v>11622.503986203101</v>
      </c>
      <c r="AQ9" s="388">
        <v>8995.7916006177002</v>
      </c>
      <c r="AR9" s="388">
        <v>8937.856196424842</v>
      </c>
      <c r="AS9" s="388">
        <v>12461.408876511179</v>
      </c>
      <c r="AT9" s="388">
        <v>15527.470294071065</v>
      </c>
      <c r="AU9" s="388">
        <v>12311.281296149229</v>
      </c>
      <c r="AV9" s="388">
        <v>14487.823379899923</v>
      </c>
      <c r="AW9" s="388">
        <v>12718.426464548276</v>
      </c>
      <c r="AX9" s="48"/>
      <c r="AY9" s="48"/>
      <c r="AZ9" s="48"/>
      <c r="BA9" s="48"/>
      <c r="BB9" s="48"/>
      <c r="BC9" s="48"/>
      <c r="BD9" s="48"/>
      <c r="BE9" s="48"/>
      <c r="BF9" s="49"/>
      <c r="BG9" s="50"/>
      <c r="BH9" s="294"/>
      <c r="BI9" s="294"/>
      <c r="BJ9" s="294"/>
      <c r="BK9" s="294"/>
    </row>
    <row r="10" spans="1:63">
      <c r="V10" s="80"/>
      <c r="W10" s="769" t="s">
        <v>287</v>
      </c>
      <c r="X10" s="149"/>
      <c r="Y10" s="65"/>
      <c r="Z10" s="424">
        <f>SUM(Z11,Z17)</f>
        <v>482111.76402992208</v>
      </c>
      <c r="AA10" s="424">
        <f t="shared" ref="AA10:AO10" si="2">SUM(AA11,AA17)</f>
        <v>482168.91446457407</v>
      </c>
      <c r="AB10" s="424">
        <f t="shared" si="2"/>
        <v>476070.85077485745</v>
      </c>
      <c r="AC10" s="424">
        <f t="shared" si="2"/>
        <v>466385.68607030151</v>
      </c>
      <c r="AD10" s="424">
        <f t="shared" si="2"/>
        <v>455232.5584989601</v>
      </c>
      <c r="AE10" s="424">
        <f t="shared" si="2"/>
        <v>472644.07929760154</v>
      </c>
      <c r="AF10" s="424">
        <f t="shared" si="2"/>
        <v>471149.04042115831</v>
      </c>
      <c r="AG10" s="424">
        <f t="shared" si="2"/>
        <v>479958.93113300094</v>
      </c>
      <c r="AH10" s="424">
        <f t="shared" si="2"/>
        <v>480442.39260556723</v>
      </c>
      <c r="AI10" s="424">
        <f t="shared" si="2"/>
        <v>444864.56003160507</v>
      </c>
      <c r="AJ10" s="424">
        <f t="shared" si="2"/>
        <v>456452.31906954222</v>
      </c>
      <c r="AK10" s="424">
        <f t="shared" si="2"/>
        <v>467195.57337436121</v>
      </c>
      <c r="AL10" s="424">
        <f t="shared" si="2"/>
        <v>449633.20365291141</v>
      </c>
      <c r="AM10" s="424">
        <f t="shared" si="2"/>
        <v>461164.54735925107</v>
      </c>
      <c r="AN10" s="424">
        <f t="shared" si="2"/>
        <v>465025.51088323956</v>
      </c>
      <c r="AO10" s="424">
        <f t="shared" si="2"/>
        <v>465316.40194060415</v>
      </c>
      <c r="AP10" s="424">
        <f t="shared" ref="AP10:AU10" si="3">SUM(AP11,AP17)</f>
        <v>459266.90244731068</v>
      </c>
      <c r="AQ10" s="424">
        <f t="shared" si="3"/>
        <v>456983.78609931655</v>
      </c>
      <c r="AR10" s="424">
        <f t="shared" si="3"/>
        <v>467463.69281228085</v>
      </c>
      <c r="AS10" s="424">
        <f t="shared" si="3"/>
        <v>418990.58733515727</v>
      </c>
      <c r="AT10" s="424">
        <f t="shared" si="3"/>
        <v>388054.09981520154</v>
      </c>
      <c r="AU10" s="424">
        <f t="shared" si="3"/>
        <v>420938.62915308261</v>
      </c>
      <c r="AV10" s="424">
        <f>SUM(AV11,AV17)</f>
        <v>417137.19495536765</v>
      </c>
      <c r="AW10" s="424">
        <f>SUM(AW11,AW17)</f>
        <v>417545.37644912745</v>
      </c>
      <c r="AX10" s="150"/>
      <c r="AY10" s="150"/>
      <c r="AZ10" s="150"/>
      <c r="BA10" s="150"/>
      <c r="BB10" s="150"/>
      <c r="BC10" s="150"/>
      <c r="BD10" s="150"/>
      <c r="BE10" s="150"/>
      <c r="BF10" s="150"/>
      <c r="BG10" s="151"/>
    </row>
    <row r="11" spans="1:63">
      <c r="V11" s="80"/>
      <c r="W11" s="63"/>
      <c r="X11" s="794" t="s">
        <v>318</v>
      </c>
      <c r="Y11" s="152"/>
      <c r="Z11" s="425">
        <f>SUM(Z12,Z15:Z16)</f>
        <v>38539.825260318568</v>
      </c>
      <c r="AA11" s="425">
        <f>SUM(AA12,AA15:AA16)</f>
        <v>38556.428334305994</v>
      </c>
      <c r="AB11" s="425">
        <f t="shared" ref="AB11:AQ11" si="4">SUM(AB12,AB15:AB16)</f>
        <v>40562.427272897359</v>
      </c>
      <c r="AC11" s="425">
        <f t="shared" si="4"/>
        <v>40911.638012438889</v>
      </c>
      <c r="AD11" s="425">
        <f t="shared" si="4"/>
        <v>40259.244857226593</v>
      </c>
      <c r="AE11" s="425">
        <f t="shared" si="4"/>
        <v>39845.679377330744</v>
      </c>
      <c r="AF11" s="425">
        <f t="shared" si="4"/>
        <v>38598.517939862504</v>
      </c>
      <c r="AG11" s="425">
        <f t="shared" si="4"/>
        <v>39492.191742252166</v>
      </c>
      <c r="AH11" s="425">
        <f t="shared" si="4"/>
        <v>38158.827981374547</v>
      </c>
      <c r="AI11" s="425">
        <f t="shared" si="4"/>
        <v>36424.424853156663</v>
      </c>
      <c r="AJ11" s="425">
        <f t="shared" si="4"/>
        <v>35306.101559893948</v>
      </c>
      <c r="AK11" s="425">
        <f t="shared" si="4"/>
        <v>32706.349387599214</v>
      </c>
      <c r="AL11" s="425">
        <f t="shared" si="4"/>
        <v>31651.250621602339</v>
      </c>
      <c r="AM11" s="425">
        <f t="shared" si="4"/>
        <v>31114.15130773895</v>
      </c>
      <c r="AN11" s="425">
        <f t="shared" si="4"/>
        <v>30041.243685219641</v>
      </c>
      <c r="AO11" s="425">
        <f t="shared" si="4"/>
        <v>29890.381454194161</v>
      </c>
      <c r="AP11" s="425">
        <f t="shared" si="4"/>
        <v>28994.147989169069</v>
      </c>
      <c r="AQ11" s="425">
        <f t="shared" si="4"/>
        <v>27271.871946429852</v>
      </c>
      <c r="AR11" s="425">
        <f t="shared" ref="AR11:AW11" si="5">SUM(AR12,AR15:AR16)</f>
        <v>25962.024119347552</v>
      </c>
      <c r="AS11" s="425">
        <f t="shared" si="5"/>
        <v>23252.992973905923</v>
      </c>
      <c r="AT11" s="425">
        <f t="shared" si="5"/>
        <v>22838.353025382465</v>
      </c>
      <c r="AU11" s="425">
        <f t="shared" si="5"/>
        <v>23019.259530106887</v>
      </c>
      <c r="AV11" s="425">
        <f t="shared" si="5"/>
        <v>23526.637732525411</v>
      </c>
      <c r="AW11" s="425">
        <f t="shared" si="5"/>
        <v>24566.271513043524</v>
      </c>
      <c r="AX11" s="153"/>
      <c r="AY11" s="153"/>
      <c r="AZ11" s="153"/>
      <c r="BA11" s="153"/>
      <c r="BB11" s="153"/>
      <c r="BC11" s="153"/>
      <c r="BD11" s="153"/>
      <c r="BE11" s="153"/>
      <c r="BF11" s="154"/>
      <c r="BG11" s="155"/>
    </row>
    <row r="12" spans="1:63">
      <c r="V12" s="80"/>
      <c r="W12" s="63"/>
      <c r="X12" s="156"/>
      <c r="Y12" s="795" t="s">
        <v>319</v>
      </c>
      <c r="Z12" s="426">
        <f>SUM(Z13:Z14)</f>
        <v>22036.299059907637</v>
      </c>
      <c r="AA12" s="426">
        <f>SUM(AA13:AA14)</f>
        <v>22011.303161877349</v>
      </c>
      <c r="AB12" s="426">
        <f t="shared" ref="AB12:AQ12" si="6">SUM(AB13:AB14)</f>
        <v>22993.322045296532</v>
      </c>
      <c r="AC12" s="426">
        <f t="shared" si="6"/>
        <v>22501.653702861699</v>
      </c>
      <c r="AD12" s="426">
        <f t="shared" si="6"/>
        <v>21341.855570681946</v>
      </c>
      <c r="AE12" s="426">
        <f t="shared" si="6"/>
        <v>20894.482111095876</v>
      </c>
      <c r="AF12" s="426">
        <f t="shared" si="6"/>
        <v>20129.988730479905</v>
      </c>
      <c r="AG12" s="426">
        <f t="shared" si="6"/>
        <v>20870.865235597754</v>
      </c>
      <c r="AH12" s="426">
        <f t="shared" si="6"/>
        <v>20001.739227651989</v>
      </c>
      <c r="AI12" s="426">
        <f t="shared" si="6"/>
        <v>19342.386772127829</v>
      </c>
      <c r="AJ12" s="426">
        <f t="shared" si="6"/>
        <v>18727.049957686791</v>
      </c>
      <c r="AK12" s="426">
        <f t="shared" si="6"/>
        <v>16756.850788582571</v>
      </c>
      <c r="AL12" s="426">
        <f t="shared" si="6"/>
        <v>16447.487315758721</v>
      </c>
      <c r="AM12" s="426">
        <f t="shared" si="6"/>
        <v>16668.286514991283</v>
      </c>
      <c r="AN12" s="426">
        <f t="shared" si="6"/>
        <v>16106.947746253456</v>
      </c>
      <c r="AO12" s="426">
        <f t="shared" si="6"/>
        <v>16122.347857065601</v>
      </c>
      <c r="AP12" s="426">
        <f t="shared" si="6"/>
        <v>15522.996051403268</v>
      </c>
      <c r="AQ12" s="426">
        <f t="shared" si="6"/>
        <v>13991.43967228067</v>
      </c>
      <c r="AR12" s="426">
        <f t="shared" ref="AR12:AW12" si="7">SUM(AR13:AR14)</f>
        <v>13025.652484614293</v>
      </c>
      <c r="AS12" s="426">
        <f t="shared" si="7"/>
        <v>11001.972278993619</v>
      </c>
      <c r="AT12" s="426">
        <f t="shared" si="7"/>
        <v>10767.34395996218</v>
      </c>
      <c r="AU12" s="426">
        <f t="shared" si="7"/>
        <v>10819.608486720803</v>
      </c>
      <c r="AV12" s="426">
        <f t="shared" si="7"/>
        <v>10909.267936222888</v>
      </c>
      <c r="AW12" s="426">
        <f t="shared" si="7"/>
        <v>11602.5754010159</v>
      </c>
      <c r="AX12" s="142"/>
      <c r="AY12" s="142"/>
      <c r="AZ12" s="142"/>
      <c r="BA12" s="142"/>
      <c r="BB12" s="142"/>
      <c r="BC12" s="142"/>
      <c r="BD12" s="142"/>
      <c r="BE12" s="142"/>
      <c r="BF12" s="143"/>
      <c r="BG12" s="144"/>
    </row>
    <row r="13" spans="1:63">
      <c r="V13" s="80"/>
      <c r="W13" s="63"/>
      <c r="X13" s="156"/>
      <c r="Y13" s="796" t="s">
        <v>320</v>
      </c>
      <c r="Z13" s="427">
        <v>6942.0285618880662</v>
      </c>
      <c r="AA13" s="427">
        <v>6915.4265243833033</v>
      </c>
      <c r="AB13" s="427">
        <v>7103.3145396890268</v>
      </c>
      <c r="AC13" s="427">
        <v>7339.5583475421899</v>
      </c>
      <c r="AD13" s="427">
        <v>7332.0522054241583</v>
      </c>
      <c r="AE13" s="427">
        <v>8185.0607159072906</v>
      </c>
      <c r="AF13" s="427">
        <v>7916.5398066668167</v>
      </c>
      <c r="AG13" s="427">
        <v>8237.1635035993168</v>
      </c>
      <c r="AH13" s="427">
        <v>8202.0819029076065</v>
      </c>
      <c r="AI13" s="427">
        <v>8742.6319624701064</v>
      </c>
      <c r="AJ13" s="427">
        <v>8825.9005866784464</v>
      </c>
      <c r="AK13" s="427">
        <v>8869.4980932629096</v>
      </c>
      <c r="AL13" s="427">
        <v>8625.9421428661772</v>
      </c>
      <c r="AM13" s="427">
        <v>8689.4200168635889</v>
      </c>
      <c r="AN13" s="427">
        <v>8524.7065295960165</v>
      </c>
      <c r="AO13" s="427">
        <v>8259.0079019493605</v>
      </c>
      <c r="AP13" s="427">
        <v>7706.2871369267887</v>
      </c>
      <c r="AQ13" s="427">
        <v>6848.967118922852</v>
      </c>
      <c r="AR13" s="427">
        <v>6284.9378288945654</v>
      </c>
      <c r="AS13" s="427">
        <v>5406.442848238732</v>
      </c>
      <c r="AT13" s="427">
        <v>5141.4306060638546</v>
      </c>
      <c r="AU13" s="427">
        <v>5308.3721229137682</v>
      </c>
      <c r="AV13" s="427">
        <v>5277.8724406869042</v>
      </c>
      <c r="AW13" s="427">
        <v>5579.9870567172029</v>
      </c>
      <c r="AX13" s="141"/>
      <c r="AY13" s="141"/>
      <c r="AZ13" s="141"/>
      <c r="BA13" s="141"/>
      <c r="BB13" s="141"/>
      <c r="BC13" s="141"/>
      <c r="BD13" s="141"/>
      <c r="BE13" s="141"/>
      <c r="BF13" s="145"/>
      <c r="BG13" s="146"/>
    </row>
    <row r="14" spans="1:63">
      <c r="V14" s="80"/>
      <c r="W14" s="63"/>
      <c r="X14" s="156"/>
      <c r="Y14" s="797" t="s">
        <v>321</v>
      </c>
      <c r="Z14" s="426">
        <v>15094.270498019569</v>
      </c>
      <c r="AA14" s="426">
        <v>15095.876637494046</v>
      </c>
      <c r="AB14" s="426">
        <v>15890.007505607507</v>
      </c>
      <c r="AC14" s="426">
        <v>15162.095355319509</v>
      </c>
      <c r="AD14" s="426">
        <v>14009.803365257787</v>
      </c>
      <c r="AE14" s="426">
        <v>12709.421395188585</v>
      </c>
      <c r="AF14" s="426">
        <v>12213.448923813086</v>
      </c>
      <c r="AG14" s="426">
        <v>12633.701731998435</v>
      </c>
      <c r="AH14" s="426">
        <v>11799.657324744381</v>
      </c>
      <c r="AI14" s="426">
        <v>10599.754809657721</v>
      </c>
      <c r="AJ14" s="426">
        <v>9901.149371008345</v>
      </c>
      <c r="AK14" s="426">
        <v>7887.3526953196606</v>
      </c>
      <c r="AL14" s="426">
        <v>7821.5451728925436</v>
      </c>
      <c r="AM14" s="426">
        <v>7978.8664981276925</v>
      </c>
      <c r="AN14" s="426">
        <v>7582.2412166574386</v>
      </c>
      <c r="AO14" s="426">
        <v>7863.3399551162393</v>
      </c>
      <c r="AP14" s="426">
        <v>7816.7089144764795</v>
      </c>
      <c r="AQ14" s="426">
        <v>7142.4725533578176</v>
      </c>
      <c r="AR14" s="426">
        <v>6740.7146557197266</v>
      </c>
      <c r="AS14" s="426">
        <v>5595.5294307548866</v>
      </c>
      <c r="AT14" s="426">
        <v>5625.9133538983251</v>
      </c>
      <c r="AU14" s="426">
        <v>5511.2363638070346</v>
      </c>
      <c r="AV14" s="426">
        <v>5631.3954955359832</v>
      </c>
      <c r="AW14" s="426">
        <v>6022.5883442986969</v>
      </c>
      <c r="AX14" s="142"/>
      <c r="AY14" s="142"/>
      <c r="AZ14" s="142"/>
      <c r="BA14" s="142"/>
      <c r="BB14" s="142"/>
      <c r="BC14" s="142"/>
      <c r="BD14" s="142"/>
      <c r="BE14" s="142"/>
      <c r="BF14" s="143"/>
      <c r="BG14" s="144"/>
    </row>
    <row r="15" spans="1:63">
      <c r="V15" s="80"/>
      <c r="W15" s="63"/>
      <c r="X15" s="156"/>
      <c r="Y15" s="798" t="s">
        <v>322</v>
      </c>
      <c r="Z15" s="427">
        <v>1622.5861809455157</v>
      </c>
      <c r="AA15" s="427">
        <v>1627.3053633300415</v>
      </c>
      <c r="AB15" s="427">
        <v>1589.8267147881834</v>
      </c>
      <c r="AC15" s="427">
        <v>1574.2137886905375</v>
      </c>
      <c r="AD15" s="427">
        <v>1454.3674630953014</v>
      </c>
      <c r="AE15" s="427">
        <v>1437.3563285786245</v>
      </c>
      <c r="AF15" s="427">
        <v>1401.8348561574944</v>
      </c>
      <c r="AG15" s="427">
        <v>1444.6962500737118</v>
      </c>
      <c r="AH15" s="427">
        <v>1378.9592262826284</v>
      </c>
      <c r="AI15" s="427">
        <v>1296.1795447795112</v>
      </c>
      <c r="AJ15" s="427">
        <v>1269.93284864315</v>
      </c>
      <c r="AK15" s="427">
        <v>1295.0192684375049</v>
      </c>
      <c r="AL15" s="427">
        <v>1248.4232281293071</v>
      </c>
      <c r="AM15" s="427">
        <v>1169.6323381865425</v>
      </c>
      <c r="AN15" s="427">
        <v>1132.4684020815819</v>
      </c>
      <c r="AO15" s="427">
        <v>1069.3430175622075</v>
      </c>
      <c r="AP15" s="427">
        <v>1089.6013377299842</v>
      </c>
      <c r="AQ15" s="427">
        <v>1044.1308593119793</v>
      </c>
      <c r="AR15" s="427">
        <v>953.90422377544883</v>
      </c>
      <c r="AS15" s="427">
        <v>887.8574724993141</v>
      </c>
      <c r="AT15" s="427">
        <v>871.13372339557509</v>
      </c>
      <c r="AU15" s="427">
        <v>963.30295561795924</v>
      </c>
      <c r="AV15" s="427">
        <v>1076.5168406896214</v>
      </c>
      <c r="AW15" s="427">
        <v>1138.5668791571181</v>
      </c>
      <c r="AX15" s="141"/>
      <c r="AY15" s="141"/>
      <c r="AZ15" s="141"/>
      <c r="BA15" s="141"/>
      <c r="BB15" s="141"/>
      <c r="BC15" s="141"/>
      <c r="BD15" s="141"/>
      <c r="BE15" s="141"/>
      <c r="BF15" s="145"/>
      <c r="BG15" s="146"/>
    </row>
    <row r="16" spans="1:63">
      <c r="V16" s="80"/>
      <c r="W16" s="63"/>
      <c r="X16" s="156"/>
      <c r="Y16" s="795" t="s">
        <v>323</v>
      </c>
      <c r="Z16" s="426">
        <v>14880.940019465417</v>
      </c>
      <c r="AA16" s="426">
        <v>14917.819809098608</v>
      </c>
      <c r="AB16" s="426">
        <v>15979.278512812645</v>
      </c>
      <c r="AC16" s="426">
        <v>16835.770520886654</v>
      </c>
      <c r="AD16" s="426">
        <v>17463.021823449344</v>
      </c>
      <c r="AE16" s="426">
        <v>17513.840937656238</v>
      </c>
      <c r="AF16" s="426">
        <v>17066.694353225106</v>
      </c>
      <c r="AG16" s="426">
        <v>17176.630256580702</v>
      </c>
      <c r="AH16" s="426">
        <v>16778.129527439927</v>
      </c>
      <c r="AI16" s="426">
        <v>15785.85853624932</v>
      </c>
      <c r="AJ16" s="426">
        <v>15309.118753564004</v>
      </c>
      <c r="AK16" s="426">
        <v>14654.479330579137</v>
      </c>
      <c r="AL16" s="426">
        <v>13955.340077714311</v>
      </c>
      <c r="AM16" s="426">
        <v>13276.232454561123</v>
      </c>
      <c r="AN16" s="426">
        <v>12801.827536884603</v>
      </c>
      <c r="AO16" s="426">
        <v>12698.690579566353</v>
      </c>
      <c r="AP16" s="426">
        <v>12381.550600035813</v>
      </c>
      <c r="AQ16" s="426">
        <v>12236.301414837202</v>
      </c>
      <c r="AR16" s="426">
        <v>11982.46741095781</v>
      </c>
      <c r="AS16" s="426">
        <v>11363.163222412988</v>
      </c>
      <c r="AT16" s="426">
        <v>11199.87534202471</v>
      </c>
      <c r="AU16" s="426">
        <v>11236.348087768125</v>
      </c>
      <c r="AV16" s="426">
        <v>11540.852955612901</v>
      </c>
      <c r="AW16" s="426">
        <v>11825.129232870508</v>
      </c>
      <c r="AX16" s="142"/>
      <c r="AY16" s="142"/>
      <c r="AZ16" s="142"/>
      <c r="BA16" s="142"/>
      <c r="BB16" s="142"/>
      <c r="BC16" s="142"/>
      <c r="BD16" s="142"/>
      <c r="BE16" s="142"/>
      <c r="BF16" s="143"/>
      <c r="BG16" s="144"/>
    </row>
    <row r="17" spans="22:60">
      <c r="V17" s="80"/>
      <c r="W17" s="63"/>
      <c r="X17" s="799" t="s">
        <v>324</v>
      </c>
      <c r="Y17" s="157"/>
      <c r="Z17" s="428">
        <f>SUM(Z18:Z29)</f>
        <v>443571.9387696035</v>
      </c>
      <c r="AA17" s="428">
        <f>SUM(AA18:AA29)</f>
        <v>443612.48613026808</v>
      </c>
      <c r="AB17" s="428">
        <f t="shared" ref="AB17:AQ17" si="8">SUM(AB18:AB29)</f>
        <v>435508.42350196006</v>
      </c>
      <c r="AC17" s="428">
        <f t="shared" si="8"/>
        <v>425474.04805786262</v>
      </c>
      <c r="AD17" s="428">
        <f t="shared" si="8"/>
        <v>414973.31364173349</v>
      </c>
      <c r="AE17" s="428">
        <f t="shared" si="8"/>
        <v>432798.39992027078</v>
      </c>
      <c r="AF17" s="428">
        <f t="shared" si="8"/>
        <v>432550.5224812958</v>
      </c>
      <c r="AG17" s="428">
        <f t="shared" si="8"/>
        <v>440466.73939074879</v>
      </c>
      <c r="AH17" s="428">
        <f t="shared" si="8"/>
        <v>442283.56462419272</v>
      </c>
      <c r="AI17" s="428">
        <f t="shared" si="8"/>
        <v>408440.1351784484</v>
      </c>
      <c r="AJ17" s="428">
        <f t="shared" si="8"/>
        <v>421146.2175096483</v>
      </c>
      <c r="AK17" s="428">
        <f t="shared" si="8"/>
        <v>434489.22398676199</v>
      </c>
      <c r="AL17" s="428">
        <f t="shared" si="8"/>
        <v>417981.95303130907</v>
      </c>
      <c r="AM17" s="428">
        <f t="shared" si="8"/>
        <v>430050.3960515121</v>
      </c>
      <c r="AN17" s="428">
        <f t="shared" si="8"/>
        <v>434984.26719801995</v>
      </c>
      <c r="AO17" s="428">
        <f t="shared" si="8"/>
        <v>435426.02048641001</v>
      </c>
      <c r="AP17" s="428">
        <f t="shared" si="8"/>
        <v>430272.75445814163</v>
      </c>
      <c r="AQ17" s="428">
        <f t="shared" si="8"/>
        <v>429711.91415288672</v>
      </c>
      <c r="AR17" s="428">
        <f t="shared" ref="AR17:AW17" si="9">SUM(AR18:AR29)</f>
        <v>441501.66869293328</v>
      </c>
      <c r="AS17" s="428">
        <f t="shared" si="9"/>
        <v>395737.59436125134</v>
      </c>
      <c r="AT17" s="428">
        <f t="shared" si="9"/>
        <v>365215.7467898191</v>
      </c>
      <c r="AU17" s="428">
        <f t="shared" si="9"/>
        <v>397919.3696229757</v>
      </c>
      <c r="AV17" s="428">
        <f t="shared" si="9"/>
        <v>393610.55722284224</v>
      </c>
      <c r="AW17" s="428">
        <f t="shared" si="9"/>
        <v>392979.1049360839</v>
      </c>
      <c r="AX17" s="158"/>
      <c r="AY17" s="158"/>
      <c r="AZ17" s="158"/>
      <c r="BA17" s="158"/>
      <c r="BB17" s="158"/>
      <c r="BC17" s="158"/>
      <c r="BD17" s="158"/>
      <c r="BE17" s="158"/>
      <c r="BF17" s="159"/>
      <c r="BG17" s="160"/>
    </row>
    <row r="18" spans="22:60">
      <c r="V18" s="80"/>
      <c r="W18" s="63"/>
      <c r="X18" s="161"/>
      <c r="Y18" s="800" t="s">
        <v>292</v>
      </c>
      <c r="Z18" s="426">
        <v>17478.278362317473</v>
      </c>
      <c r="AA18" s="426">
        <v>17478.722515954858</v>
      </c>
      <c r="AB18" s="426">
        <v>18242.036775476256</v>
      </c>
      <c r="AC18" s="426">
        <v>19149.218568436663</v>
      </c>
      <c r="AD18" s="426">
        <v>18922.55480394949</v>
      </c>
      <c r="AE18" s="426">
        <v>19419.915350642994</v>
      </c>
      <c r="AF18" s="426">
        <v>19109.21481365975</v>
      </c>
      <c r="AG18" s="426">
        <v>18790.293417133769</v>
      </c>
      <c r="AH18" s="426">
        <v>18603.369224196067</v>
      </c>
      <c r="AI18" s="426">
        <v>18516.998537194871</v>
      </c>
      <c r="AJ18" s="426">
        <v>18701.373235599436</v>
      </c>
      <c r="AK18" s="426">
        <v>18401.941949819473</v>
      </c>
      <c r="AL18" s="426">
        <v>18212.570588637846</v>
      </c>
      <c r="AM18" s="426">
        <v>18241.364106613863</v>
      </c>
      <c r="AN18" s="426">
        <v>18176.494909686142</v>
      </c>
      <c r="AO18" s="426">
        <v>17585.677897853468</v>
      </c>
      <c r="AP18" s="426">
        <v>17160.544367419425</v>
      </c>
      <c r="AQ18" s="426">
        <v>16375.302897206209</v>
      </c>
      <c r="AR18" s="426">
        <v>16758.616811416185</v>
      </c>
      <c r="AS18" s="426">
        <v>15674.103596799832</v>
      </c>
      <c r="AT18" s="426">
        <v>15138.773165797389</v>
      </c>
      <c r="AU18" s="426">
        <v>15512.883292873965</v>
      </c>
      <c r="AV18" s="426">
        <v>16395.837466631168</v>
      </c>
      <c r="AW18" s="426">
        <v>17171.605791297719</v>
      </c>
      <c r="AX18" s="142"/>
      <c r="AY18" s="142"/>
      <c r="AZ18" s="142"/>
      <c r="BA18" s="142"/>
      <c r="BB18" s="142"/>
      <c r="BC18" s="142"/>
      <c r="BD18" s="142"/>
      <c r="BE18" s="142"/>
      <c r="BF18" s="143"/>
      <c r="BG18" s="144"/>
    </row>
    <row r="19" spans="22:60">
      <c r="V19" s="80"/>
      <c r="W19" s="63"/>
      <c r="X19" s="161"/>
      <c r="Y19" s="798" t="s">
        <v>325</v>
      </c>
      <c r="Z19" s="427">
        <v>30022.751181622931</v>
      </c>
      <c r="AA19" s="427">
        <v>30023.216832440856</v>
      </c>
      <c r="AB19" s="427">
        <v>29896.574470291362</v>
      </c>
      <c r="AC19" s="427">
        <v>29305.24883366104</v>
      </c>
      <c r="AD19" s="427">
        <v>29243.943099132084</v>
      </c>
      <c r="AE19" s="427">
        <v>30535.180415880452</v>
      </c>
      <c r="AF19" s="427">
        <v>31678.463592073953</v>
      </c>
      <c r="AG19" s="427">
        <v>31844.579244628367</v>
      </c>
      <c r="AH19" s="427">
        <v>31640.662345178083</v>
      </c>
      <c r="AI19" s="427">
        <v>30035.282766827073</v>
      </c>
      <c r="AJ19" s="427">
        <v>30639.733582439898</v>
      </c>
      <c r="AK19" s="427">
        <v>31304.617879216079</v>
      </c>
      <c r="AL19" s="427">
        <v>30489.170689950573</v>
      </c>
      <c r="AM19" s="427">
        <v>30292.829867603345</v>
      </c>
      <c r="AN19" s="427">
        <v>29961.557240804977</v>
      </c>
      <c r="AO19" s="427">
        <v>29413.09664352113</v>
      </c>
      <c r="AP19" s="427">
        <v>27947.47076198976</v>
      </c>
      <c r="AQ19" s="427">
        <v>26502.892668927587</v>
      </c>
      <c r="AR19" s="427">
        <v>26466.737926881193</v>
      </c>
      <c r="AS19" s="427">
        <v>24171.882139739253</v>
      </c>
      <c r="AT19" s="427">
        <v>21944.842526403816</v>
      </c>
      <c r="AU19" s="427">
        <v>21281.97996247459</v>
      </c>
      <c r="AV19" s="427">
        <v>21793.646225019234</v>
      </c>
      <c r="AW19" s="427">
        <v>22071.900806906076</v>
      </c>
      <c r="AX19" s="141"/>
      <c r="AY19" s="141"/>
      <c r="AZ19" s="141"/>
      <c r="BA19" s="141"/>
      <c r="BB19" s="141"/>
      <c r="BC19" s="141"/>
      <c r="BD19" s="141"/>
      <c r="BE19" s="141"/>
      <c r="BF19" s="145"/>
      <c r="BG19" s="146"/>
    </row>
    <row r="20" spans="22:60">
      <c r="V20" s="80"/>
      <c r="W20" s="63"/>
      <c r="X20" s="161"/>
      <c r="Y20" s="800" t="s">
        <v>294</v>
      </c>
      <c r="Z20" s="426">
        <v>11595.490587720997</v>
      </c>
      <c r="AA20" s="426">
        <v>11595.758599115066</v>
      </c>
      <c r="AB20" s="426">
        <v>11593.081636017469</v>
      </c>
      <c r="AC20" s="426">
        <v>11581.046896238237</v>
      </c>
      <c r="AD20" s="426">
        <v>11374.754178598047</v>
      </c>
      <c r="AE20" s="426">
        <v>11492.760494829348</v>
      </c>
      <c r="AF20" s="426">
        <v>11321.763998595037</v>
      </c>
      <c r="AG20" s="426">
        <v>11287.989580667419</v>
      </c>
      <c r="AH20" s="426">
        <v>11219.011080147928</v>
      </c>
      <c r="AI20" s="426">
        <v>11159.820446475864</v>
      </c>
      <c r="AJ20" s="426">
        <v>11064.111493842564</v>
      </c>
      <c r="AK20" s="426">
        <v>10845.45820036186</v>
      </c>
      <c r="AL20" s="426">
        <v>10334.485173474219</v>
      </c>
      <c r="AM20" s="426">
        <v>9997.8224389749794</v>
      </c>
      <c r="AN20" s="426">
        <v>9913.5478507559783</v>
      </c>
      <c r="AO20" s="426">
        <v>9442.162749894007</v>
      </c>
      <c r="AP20" s="426">
        <v>8279.3669095305722</v>
      </c>
      <c r="AQ20" s="426">
        <v>8074.973318938366</v>
      </c>
      <c r="AR20" s="426">
        <v>7954.3711519328372</v>
      </c>
      <c r="AS20" s="426">
        <v>6890.9856441206484</v>
      </c>
      <c r="AT20" s="426">
        <v>6766.5534927461704</v>
      </c>
      <c r="AU20" s="426">
        <v>7530.2764124568457</v>
      </c>
      <c r="AV20" s="426">
        <v>7949.4655650077566</v>
      </c>
      <c r="AW20" s="426">
        <v>7620.1922358105148</v>
      </c>
      <c r="AX20" s="142"/>
      <c r="AY20" s="142"/>
      <c r="AZ20" s="142"/>
      <c r="BA20" s="142"/>
      <c r="BB20" s="142"/>
      <c r="BC20" s="142"/>
      <c r="BD20" s="142"/>
      <c r="BE20" s="142"/>
      <c r="BF20" s="143"/>
      <c r="BG20" s="144"/>
    </row>
    <row r="21" spans="22:60">
      <c r="V21" s="80"/>
      <c r="W21" s="63"/>
      <c r="X21" s="161"/>
      <c r="Y21" s="798" t="s">
        <v>326</v>
      </c>
      <c r="Z21" s="427">
        <v>625.24754951121724</v>
      </c>
      <c r="AA21" s="427">
        <v>625.24754951121713</v>
      </c>
      <c r="AB21" s="427">
        <v>753.33146992468642</v>
      </c>
      <c r="AC21" s="427">
        <v>820.37087396627442</v>
      </c>
      <c r="AD21" s="427">
        <v>917.56556145418222</v>
      </c>
      <c r="AE21" s="427">
        <v>1232.0908517936489</v>
      </c>
      <c r="AF21" s="427">
        <v>1374.8897144227622</v>
      </c>
      <c r="AG21" s="427">
        <v>1660.0784382018335</v>
      </c>
      <c r="AH21" s="427">
        <v>1801.707572876855</v>
      </c>
      <c r="AI21" s="427">
        <v>739.95759935351282</v>
      </c>
      <c r="AJ21" s="427">
        <v>763.8384809307563</v>
      </c>
      <c r="AK21" s="427">
        <v>528.25071667865632</v>
      </c>
      <c r="AL21" s="427">
        <v>315.16862092221919</v>
      </c>
      <c r="AM21" s="427">
        <v>410.21715880821489</v>
      </c>
      <c r="AN21" s="427">
        <v>632.81807819501068</v>
      </c>
      <c r="AO21" s="427">
        <v>709.51820163688376</v>
      </c>
      <c r="AP21" s="427">
        <v>698.2943505984183</v>
      </c>
      <c r="AQ21" s="427">
        <v>853.23030317562223</v>
      </c>
      <c r="AR21" s="427">
        <v>745.16894802469596</v>
      </c>
      <c r="AS21" s="427">
        <v>647.057412231679</v>
      </c>
      <c r="AT21" s="427">
        <v>565.83722970455187</v>
      </c>
      <c r="AU21" s="427">
        <v>573.52005545563338</v>
      </c>
      <c r="AV21" s="427">
        <v>544.02411767418721</v>
      </c>
      <c r="AW21" s="427">
        <v>529.81252945130291</v>
      </c>
      <c r="AX21" s="141"/>
      <c r="AY21" s="141"/>
      <c r="AZ21" s="141"/>
      <c r="BA21" s="141"/>
      <c r="BB21" s="141"/>
      <c r="BC21" s="141"/>
      <c r="BD21" s="141"/>
      <c r="BE21" s="141"/>
      <c r="BF21" s="145"/>
      <c r="BG21" s="146"/>
    </row>
    <row r="22" spans="22:60">
      <c r="V22" s="80"/>
      <c r="W22" s="63"/>
      <c r="X22" s="161"/>
      <c r="Y22" s="800" t="s">
        <v>296</v>
      </c>
      <c r="Z22" s="426">
        <v>60570.734384292853</v>
      </c>
      <c r="AA22" s="426">
        <v>60571.712967756946</v>
      </c>
      <c r="AB22" s="426">
        <v>63483.83081074628</v>
      </c>
      <c r="AC22" s="426">
        <v>64082.701650325253</v>
      </c>
      <c r="AD22" s="426">
        <v>65417.613510632887</v>
      </c>
      <c r="AE22" s="426">
        <v>69055.984726528768</v>
      </c>
      <c r="AF22" s="426">
        <v>69983.126892451197</v>
      </c>
      <c r="AG22" s="426">
        <v>71190.760409199647</v>
      </c>
      <c r="AH22" s="426">
        <v>71971.758570077916</v>
      </c>
      <c r="AI22" s="426">
        <v>56115.369037909506</v>
      </c>
      <c r="AJ22" s="426">
        <v>59222.447846255985</v>
      </c>
      <c r="AK22" s="426">
        <v>60973.518319798066</v>
      </c>
      <c r="AL22" s="426">
        <v>57991.875115704628</v>
      </c>
      <c r="AM22" s="426">
        <v>58228.872851090418</v>
      </c>
      <c r="AN22" s="426">
        <v>57323.763697534559</v>
      </c>
      <c r="AO22" s="426">
        <v>57586.699413166913</v>
      </c>
      <c r="AP22" s="426">
        <v>56973.850955257731</v>
      </c>
      <c r="AQ22" s="426">
        <v>57962.840038359558</v>
      </c>
      <c r="AR22" s="426">
        <v>60149.015499476685</v>
      </c>
      <c r="AS22" s="426">
        <v>53771.166354133704</v>
      </c>
      <c r="AT22" s="426">
        <v>51503.305859461645</v>
      </c>
      <c r="AU22" s="426">
        <v>52437.311901274821</v>
      </c>
      <c r="AV22" s="426">
        <v>52825.967053479821</v>
      </c>
      <c r="AW22" s="426">
        <v>52005.218385747481</v>
      </c>
      <c r="AX22" s="142"/>
      <c r="AY22" s="142"/>
      <c r="AZ22" s="142"/>
      <c r="BA22" s="142"/>
      <c r="BB22" s="142"/>
      <c r="BC22" s="142"/>
      <c r="BD22" s="142"/>
      <c r="BE22" s="142"/>
      <c r="BF22" s="143"/>
      <c r="BG22" s="144"/>
    </row>
    <row r="23" spans="22:60">
      <c r="V23" s="80"/>
      <c r="W23" s="63"/>
      <c r="X23" s="161"/>
      <c r="Y23" s="798" t="s">
        <v>327</v>
      </c>
      <c r="Z23" s="427">
        <v>4178.5644559776547</v>
      </c>
      <c r="AA23" s="427">
        <v>4178.6678613422127</v>
      </c>
      <c r="AB23" s="427">
        <v>4108.4476897646264</v>
      </c>
      <c r="AC23" s="427">
        <v>3980.7132370048425</v>
      </c>
      <c r="AD23" s="427">
        <v>3948.7874411078133</v>
      </c>
      <c r="AE23" s="427">
        <v>4103.8717592448602</v>
      </c>
      <c r="AF23" s="427">
        <v>4013.4878640815045</v>
      </c>
      <c r="AG23" s="427">
        <v>3958.8170614654982</v>
      </c>
      <c r="AH23" s="427">
        <v>3611.9719293347521</v>
      </c>
      <c r="AI23" s="427">
        <v>2752.7089245442553</v>
      </c>
      <c r="AJ23" s="427">
        <v>2659.6309504945939</v>
      </c>
      <c r="AK23" s="427">
        <v>2663.0830261245537</v>
      </c>
      <c r="AL23" s="427">
        <v>2498.9252596085562</v>
      </c>
      <c r="AM23" s="427">
        <v>2476.8363713293352</v>
      </c>
      <c r="AN23" s="427">
        <v>2358.5255876178794</v>
      </c>
      <c r="AO23" s="427">
        <v>2356.3666753231446</v>
      </c>
      <c r="AP23" s="427">
        <v>2294.2018917758555</v>
      </c>
      <c r="AQ23" s="427">
        <v>2346.606336671909</v>
      </c>
      <c r="AR23" s="427">
        <v>2389.5270211486609</v>
      </c>
      <c r="AS23" s="427">
        <v>2134.390547520155</v>
      </c>
      <c r="AT23" s="427">
        <v>2051.8400763133995</v>
      </c>
      <c r="AU23" s="427">
        <v>2110.091846289185</v>
      </c>
      <c r="AV23" s="427">
        <v>2279.0087587483649</v>
      </c>
      <c r="AW23" s="427">
        <v>2259.8957245180477</v>
      </c>
      <c r="AX23" s="141"/>
      <c r="AY23" s="141"/>
      <c r="AZ23" s="141"/>
      <c r="BA23" s="141"/>
      <c r="BB23" s="141"/>
      <c r="BC23" s="141"/>
      <c r="BD23" s="141"/>
      <c r="BE23" s="141"/>
      <c r="BF23" s="145"/>
      <c r="BG23" s="146"/>
    </row>
    <row r="24" spans="22:60">
      <c r="V24" s="80"/>
      <c r="W24" s="63"/>
      <c r="X24" s="161"/>
      <c r="Y24" s="132" t="s">
        <v>31</v>
      </c>
      <c r="Z24" s="426">
        <v>43718.254535333122</v>
      </c>
      <c r="AA24" s="426">
        <v>43718.737570774334</v>
      </c>
      <c r="AB24" s="426">
        <v>44715.847687838206</v>
      </c>
      <c r="AC24" s="426">
        <v>44789.605186868532</v>
      </c>
      <c r="AD24" s="426">
        <v>45098.174511572965</v>
      </c>
      <c r="AE24" s="426">
        <v>46222.306950531085</v>
      </c>
      <c r="AF24" s="426">
        <v>46358.282537241263</v>
      </c>
      <c r="AG24" s="426">
        <v>46530.845572925202</v>
      </c>
      <c r="AH24" s="426">
        <v>45688.375906085887</v>
      </c>
      <c r="AI24" s="426">
        <v>36932.93075060437</v>
      </c>
      <c r="AJ24" s="426">
        <v>37527.647659468741</v>
      </c>
      <c r="AK24" s="426">
        <v>38929.027439840909</v>
      </c>
      <c r="AL24" s="426">
        <v>37259.861855242794</v>
      </c>
      <c r="AM24" s="426">
        <v>36883.932655298799</v>
      </c>
      <c r="AN24" s="426">
        <v>38395.85934979286</v>
      </c>
      <c r="AO24" s="426">
        <v>36187.1772002496</v>
      </c>
      <c r="AP24" s="426">
        <v>35602.53109515876</v>
      </c>
      <c r="AQ24" s="426">
        <v>35773.068361043253</v>
      </c>
      <c r="AR24" s="426">
        <v>35980.894542365771</v>
      </c>
      <c r="AS24" s="426">
        <v>34058.464088049623</v>
      </c>
      <c r="AT24" s="426">
        <v>31487.823349036789</v>
      </c>
      <c r="AU24" s="426">
        <v>31786.88515915491</v>
      </c>
      <c r="AV24" s="426">
        <v>31692.601454594347</v>
      </c>
      <c r="AW24" s="426">
        <v>31666.987326501352</v>
      </c>
      <c r="AX24" s="142"/>
      <c r="AY24" s="142"/>
      <c r="AZ24" s="142"/>
      <c r="BA24" s="142"/>
      <c r="BB24" s="142"/>
      <c r="BC24" s="142"/>
      <c r="BD24" s="142"/>
      <c r="BE24" s="142"/>
      <c r="BF24" s="143"/>
      <c r="BG24" s="144"/>
    </row>
    <row r="25" spans="22:60">
      <c r="V25" s="80"/>
      <c r="W25" s="63"/>
      <c r="X25" s="161"/>
      <c r="Y25" s="798" t="s">
        <v>328</v>
      </c>
      <c r="Z25" s="427">
        <v>169872.01511485662</v>
      </c>
      <c r="AA25" s="427">
        <v>169873.63364599066</v>
      </c>
      <c r="AB25" s="427">
        <v>164666.66701387728</v>
      </c>
      <c r="AC25" s="427">
        <v>157420.03309761945</v>
      </c>
      <c r="AD25" s="427">
        <v>155344.94410648642</v>
      </c>
      <c r="AE25" s="427">
        <v>159193.25166299852</v>
      </c>
      <c r="AF25" s="427">
        <v>159603.88154999499</v>
      </c>
      <c r="AG25" s="427">
        <v>160838.76828605917</v>
      </c>
      <c r="AH25" s="427">
        <v>162782.55536051746</v>
      </c>
      <c r="AI25" s="427">
        <v>151264.8557635374</v>
      </c>
      <c r="AJ25" s="427">
        <v>158746.84079200489</v>
      </c>
      <c r="AK25" s="427">
        <v>164123.03826835385</v>
      </c>
      <c r="AL25" s="427">
        <v>159567.90704152937</v>
      </c>
      <c r="AM25" s="427">
        <v>166242.08075675121</v>
      </c>
      <c r="AN25" s="427">
        <v>168728.16063646757</v>
      </c>
      <c r="AO25" s="427">
        <v>168214.05546762285</v>
      </c>
      <c r="AP25" s="427">
        <v>166098.55774990242</v>
      </c>
      <c r="AQ25" s="427">
        <v>167812.78380167103</v>
      </c>
      <c r="AR25" s="427">
        <v>176055.00769408752</v>
      </c>
      <c r="AS25" s="427">
        <v>156625.54390290062</v>
      </c>
      <c r="AT25" s="427">
        <v>145699.79619472116</v>
      </c>
      <c r="AU25" s="427">
        <v>165401.52085624685</v>
      </c>
      <c r="AV25" s="427">
        <v>167170.37008438495</v>
      </c>
      <c r="AW25" s="427">
        <v>169139.04761434189</v>
      </c>
      <c r="AX25" s="141"/>
      <c r="AY25" s="141"/>
      <c r="AZ25" s="141"/>
      <c r="BA25" s="141"/>
      <c r="BB25" s="141"/>
      <c r="BC25" s="141"/>
      <c r="BD25" s="141"/>
      <c r="BE25" s="141"/>
      <c r="BF25" s="145"/>
      <c r="BG25" s="146"/>
    </row>
    <row r="26" spans="22:60">
      <c r="V26" s="80"/>
      <c r="W26" s="63"/>
      <c r="X26" s="161"/>
      <c r="Y26" s="800" t="s">
        <v>300</v>
      </c>
      <c r="Z26" s="426">
        <v>10895.848367306604</v>
      </c>
      <c r="AA26" s="426">
        <v>10896.328755193043</v>
      </c>
      <c r="AB26" s="426">
        <v>10760.186293329602</v>
      </c>
      <c r="AC26" s="426">
        <v>10740.931295128732</v>
      </c>
      <c r="AD26" s="426">
        <v>10293.751888710265</v>
      </c>
      <c r="AE26" s="426">
        <v>10290.440649539476</v>
      </c>
      <c r="AF26" s="426">
        <v>9670.7937201006043</v>
      </c>
      <c r="AG26" s="426">
        <v>8965.2860903157725</v>
      </c>
      <c r="AH26" s="426">
        <v>8826.804421763758</v>
      </c>
      <c r="AI26" s="426">
        <v>7570.479211162301</v>
      </c>
      <c r="AJ26" s="426">
        <v>7849.8240952358983</v>
      </c>
      <c r="AK26" s="426">
        <v>8033.0026385830643</v>
      </c>
      <c r="AL26" s="426">
        <v>7482.6471302338668</v>
      </c>
      <c r="AM26" s="426">
        <v>7810.6218090027287</v>
      </c>
      <c r="AN26" s="426">
        <v>8149.5693506579391</v>
      </c>
      <c r="AO26" s="426">
        <v>8018.4618186025746</v>
      </c>
      <c r="AP26" s="426">
        <v>8222.9609099484369</v>
      </c>
      <c r="AQ26" s="426">
        <v>8533.928517129887</v>
      </c>
      <c r="AR26" s="426">
        <v>9817.0966186590394</v>
      </c>
      <c r="AS26" s="426">
        <v>8892.3711824109523</v>
      </c>
      <c r="AT26" s="426">
        <v>7854.0025092996821</v>
      </c>
      <c r="AU26" s="426">
        <v>8304.4459509047429</v>
      </c>
      <c r="AV26" s="426">
        <v>9490.6273197724913</v>
      </c>
      <c r="AW26" s="426">
        <v>10027.850268960807</v>
      </c>
      <c r="AX26" s="142"/>
      <c r="AY26" s="142"/>
      <c r="AZ26" s="142"/>
      <c r="BA26" s="142"/>
      <c r="BB26" s="142"/>
      <c r="BC26" s="142"/>
      <c r="BD26" s="142"/>
      <c r="BE26" s="142"/>
      <c r="BF26" s="143"/>
      <c r="BG26" s="144"/>
    </row>
    <row r="27" spans="22:60">
      <c r="V27" s="80"/>
      <c r="W27" s="63"/>
      <c r="X27" s="161"/>
      <c r="Y27" s="798" t="s">
        <v>329</v>
      </c>
      <c r="Z27" s="427">
        <v>31337.491092380522</v>
      </c>
      <c r="AA27" s="427">
        <v>31339.737083567481</v>
      </c>
      <c r="AB27" s="427">
        <v>32020.340736756691</v>
      </c>
      <c r="AC27" s="427">
        <v>31996.244013608495</v>
      </c>
      <c r="AD27" s="427">
        <v>29905.978135776131</v>
      </c>
      <c r="AE27" s="427">
        <v>33272.614340427819</v>
      </c>
      <c r="AF27" s="427">
        <v>32968.127743681354</v>
      </c>
      <c r="AG27" s="427">
        <v>34232.799965899452</v>
      </c>
      <c r="AH27" s="427">
        <v>31360.739915824153</v>
      </c>
      <c r="AI27" s="427">
        <v>26609.015267380684</v>
      </c>
      <c r="AJ27" s="427">
        <v>27631.976597412275</v>
      </c>
      <c r="AK27" s="427">
        <v>29319.784115724608</v>
      </c>
      <c r="AL27" s="427">
        <v>27527.984729701766</v>
      </c>
      <c r="AM27" s="427">
        <v>30203.203619436194</v>
      </c>
      <c r="AN27" s="427">
        <v>32442.66462323405</v>
      </c>
      <c r="AO27" s="427">
        <v>32823.404223177655</v>
      </c>
      <c r="AP27" s="427">
        <v>34255.147242551968</v>
      </c>
      <c r="AQ27" s="427">
        <v>36436.486330808322</v>
      </c>
      <c r="AR27" s="427">
        <v>40057.039141876863</v>
      </c>
      <c r="AS27" s="427">
        <v>35375.34352436832</v>
      </c>
      <c r="AT27" s="427">
        <v>30290.96955734794</v>
      </c>
      <c r="AU27" s="427">
        <v>32348.840221590577</v>
      </c>
      <c r="AV27" s="427">
        <v>38444.579322330494</v>
      </c>
      <c r="AW27" s="427">
        <v>40904.010591523227</v>
      </c>
      <c r="AX27" s="141"/>
      <c r="AY27" s="141"/>
      <c r="AZ27" s="141"/>
      <c r="BA27" s="141"/>
      <c r="BB27" s="141"/>
      <c r="BC27" s="141"/>
      <c r="BD27" s="141"/>
      <c r="BE27" s="141"/>
      <c r="BF27" s="145"/>
      <c r="BG27" s="146"/>
    </row>
    <row r="28" spans="22:60">
      <c r="V28" s="80"/>
      <c r="W28" s="63"/>
      <c r="X28" s="161"/>
      <c r="Y28" s="800" t="s">
        <v>302</v>
      </c>
      <c r="Z28" s="426">
        <v>-24063.915752283516</v>
      </c>
      <c r="AA28" s="426">
        <v>-23477.454499871379</v>
      </c>
      <c r="AB28" s="426">
        <v>-23640.762950684555</v>
      </c>
      <c r="AC28" s="426">
        <v>-23660.11088429654</v>
      </c>
      <c r="AD28" s="426">
        <v>-24752.892092357306</v>
      </c>
      <c r="AE28" s="426">
        <v>-23948.251421597073</v>
      </c>
      <c r="AF28" s="426">
        <v>-23635.614308118729</v>
      </c>
      <c r="AG28" s="426">
        <v>-22622.975748577323</v>
      </c>
      <c r="AH28" s="426">
        <v>-16441.689279145427</v>
      </c>
      <c r="AI28" s="426">
        <v>-15274.134940681255</v>
      </c>
      <c r="AJ28" s="426">
        <v>-15601.084253840254</v>
      </c>
      <c r="AK28" s="426">
        <v>-13951.159635548211</v>
      </c>
      <c r="AL28" s="426">
        <v>-13436.215928444701</v>
      </c>
      <c r="AM28" s="426">
        <v>-13994.05951801682</v>
      </c>
      <c r="AN28" s="426">
        <v>-13748.022236245735</v>
      </c>
      <c r="AO28" s="426">
        <v>-11928.401758652908</v>
      </c>
      <c r="AP28" s="426">
        <v>-7502.0577815209635</v>
      </c>
      <c r="AQ28" s="426">
        <v>-7527.6750451796361</v>
      </c>
      <c r="AR28" s="426">
        <v>-6365.6741504742349</v>
      </c>
      <c r="AS28" s="426">
        <v>-1538.5770382885189</v>
      </c>
      <c r="AT28" s="426">
        <v>-2897.6278426415342</v>
      </c>
      <c r="AU28" s="426">
        <v>-6005.876697950589</v>
      </c>
      <c r="AV28" s="426">
        <v>-4315.0536320137144</v>
      </c>
      <c r="AW28" s="426">
        <v>-3098.3295680848946</v>
      </c>
      <c r="AX28" s="142"/>
      <c r="AY28" s="142"/>
      <c r="AZ28" s="142"/>
      <c r="BA28" s="142"/>
      <c r="BB28" s="142"/>
      <c r="BC28" s="142"/>
      <c r="BD28" s="142"/>
      <c r="BE28" s="142"/>
      <c r="BF28" s="143"/>
      <c r="BG28" s="144"/>
    </row>
    <row r="29" spans="22:60">
      <c r="V29" s="80"/>
      <c r="W29" s="64"/>
      <c r="X29" s="162"/>
      <c r="Y29" s="798" t="s">
        <v>330</v>
      </c>
      <c r="Z29" s="427">
        <v>87341.178890567011</v>
      </c>
      <c r="AA29" s="427">
        <v>86788.177248492779</v>
      </c>
      <c r="AB29" s="427">
        <v>78908.84186862217</v>
      </c>
      <c r="AC29" s="427">
        <v>75268.045289301648</v>
      </c>
      <c r="AD29" s="427">
        <v>69258.138496670508</v>
      </c>
      <c r="AE29" s="427">
        <v>71928.234139450928</v>
      </c>
      <c r="AF29" s="427">
        <v>70104.104363112056</v>
      </c>
      <c r="AG29" s="427">
        <v>73789.49707283001</v>
      </c>
      <c r="AH29" s="427">
        <v>71218.29757733531</v>
      </c>
      <c r="AI29" s="427">
        <v>82016.851814139809</v>
      </c>
      <c r="AJ29" s="427">
        <v>81939.877029803509</v>
      </c>
      <c r="AK29" s="427">
        <v>83318.661067809022</v>
      </c>
      <c r="AL29" s="427">
        <v>79737.572754747904</v>
      </c>
      <c r="AM29" s="427">
        <v>83256.673934619845</v>
      </c>
      <c r="AN29" s="427">
        <v>82649.328109518698</v>
      </c>
      <c r="AO29" s="427">
        <v>85017.801954014722</v>
      </c>
      <c r="AP29" s="427">
        <v>80241.886005529188</v>
      </c>
      <c r="AQ29" s="427">
        <v>76567.47662413455</v>
      </c>
      <c r="AR29" s="427">
        <v>71493.867487538053</v>
      </c>
      <c r="AS29" s="427">
        <v>59034.863007265005</v>
      </c>
      <c r="AT29" s="427">
        <v>54809.630671628183</v>
      </c>
      <c r="AU29" s="427">
        <v>66637.49066220416</v>
      </c>
      <c r="AV29" s="427">
        <v>49339.48348721322</v>
      </c>
      <c r="AW29" s="427">
        <v>42680.91322911044</v>
      </c>
      <c r="AX29" s="141"/>
      <c r="AY29" s="141"/>
      <c r="AZ29" s="141"/>
      <c r="BA29" s="141"/>
      <c r="BB29" s="141"/>
      <c r="BC29" s="141"/>
      <c r="BD29" s="141"/>
      <c r="BE29" s="141"/>
      <c r="BF29" s="145"/>
      <c r="BG29" s="146"/>
    </row>
    <row r="30" spans="22:60">
      <c r="V30" s="80"/>
      <c r="W30" s="772" t="s">
        <v>304</v>
      </c>
      <c r="X30" s="163"/>
      <c r="Y30" s="74"/>
      <c r="Z30" s="429">
        <f>SUM(Z31,Z44)</f>
        <v>217371.30450071915</v>
      </c>
      <c r="AA30" s="429">
        <f>SUM(AA31,AA44)</f>
        <v>217382.40351899806</v>
      </c>
      <c r="AB30" s="429">
        <f t="shared" ref="AB30:AR30" si="10">SUM(AB31,AB44)</f>
        <v>228859.99745349499</v>
      </c>
      <c r="AC30" s="429">
        <f t="shared" si="10"/>
        <v>233458.74231792917</v>
      </c>
      <c r="AD30" s="429">
        <f t="shared" si="10"/>
        <v>237975.31891320157</v>
      </c>
      <c r="AE30" s="429">
        <f t="shared" si="10"/>
        <v>250409.72765367379</v>
      </c>
      <c r="AF30" s="429">
        <f t="shared" si="10"/>
        <v>257589.48372347484</v>
      </c>
      <c r="AG30" s="429">
        <f t="shared" si="10"/>
        <v>263047.42145164259</v>
      </c>
      <c r="AH30" s="429">
        <f t="shared" si="10"/>
        <v>264813.99580046453</v>
      </c>
      <c r="AI30" s="429">
        <f t="shared" si="10"/>
        <v>263774.32966838841</v>
      </c>
      <c r="AJ30" s="429">
        <f t="shared" si="10"/>
        <v>266229.98159018718</v>
      </c>
      <c r="AK30" s="429">
        <f t="shared" si="10"/>
        <v>265382.46922400198</v>
      </c>
      <c r="AL30" s="429">
        <f t="shared" si="10"/>
        <v>267456.77575813205</v>
      </c>
      <c r="AM30" s="429">
        <f t="shared" si="10"/>
        <v>262388.2892990649</v>
      </c>
      <c r="AN30" s="429">
        <f t="shared" si="10"/>
        <v>260303.30402611999</v>
      </c>
      <c r="AO30" s="429">
        <f t="shared" si="10"/>
        <v>259651.71314465822</v>
      </c>
      <c r="AP30" s="429">
        <f t="shared" si="10"/>
        <v>254388.22653541729</v>
      </c>
      <c r="AQ30" s="429">
        <f t="shared" si="10"/>
        <v>250744.28393064073</v>
      </c>
      <c r="AR30" s="429">
        <f t="shared" si="10"/>
        <v>245681.19928268361</v>
      </c>
      <c r="AS30" s="429">
        <f>SUM(AS31,AS44)</f>
        <v>235734.83011606213</v>
      </c>
      <c r="AT30" s="429">
        <f>SUM(AT31,AT44)</f>
        <v>230067.47744561872</v>
      </c>
      <c r="AU30" s="429">
        <f>SUM(AU31,AU44)</f>
        <v>232501.61891615664</v>
      </c>
      <c r="AV30" s="429">
        <f>SUM(AV31,AV44)</f>
        <v>229588.0229903986</v>
      </c>
      <c r="AW30" s="429">
        <f>SUM(AW31,AW44)</f>
        <v>226341.63080778706</v>
      </c>
      <c r="AX30" s="164"/>
      <c r="AY30" s="164"/>
      <c r="AZ30" s="164"/>
      <c r="BA30" s="164"/>
      <c r="BB30" s="164"/>
      <c r="BC30" s="164"/>
      <c r="BD30" s="164"/>
      <c r="BE30" s="164"/>
      <c r="BF30" s="164"/>
      <c r="BG30" s="165"/>
    </row>
    <row r="31" spans="22:60">
      <c r="V31" s="80"/>
      <c r="W31" s="73"/>
      <c r="X31" s="801" t="s">
        <v>331</v>
      </c>
      <c r="Y31" s="166"/>
      <c r="Z31" s="430">
        <f>SUM(Z32,Z41:Z43)</f>
        <v>111710.76663533841</v>
      </c>
      <c r="AA31" s="430">
        <f>SUM(AA32,AA41:AA43)</f>
        <v>112070.60110825127</v>
      </c>
      <c r="AB31" s="430">
        <f t="shared" ref="AB31:AR31" si="11">SUM(AB32,AB41:AB43)</f>
        <v>119188.73965744924</v>
      </c>
      <c r="AC31" s="430">
        <f t="shared" si="11"/>
        <v>124125.12600001592</v>
      </c>
      <c r="AD31" s="430">
        <f t="shared" si="11"/>
        <v>128338.49842560789</v>
      </c>
      <c r="AE31" s="430">
        <f t="shared" si="11"/>
        <v>136142.79168924203</v>
      </c>
      <c r="AF31" s="430">
        <f t="shared" si="11"/>
        <v>141789.0656123907</v>
      </c>
      <c r="AG31" s="430">
        <f t="shared" si="11"/>
        <v>146754.24543781223</v>
      </c>
      <c r="AH31" s="430">
        <f t="shared" si="11"/>
        <v>151680.39991148276</v>
      </c>
      <c r="AI31" s="430">
        <f t="shared" si="11"/>
        <v>153246.99440803326</v>
      </c>
      <c r="AJ31" s="430">
        <f t="shared" si="11"/>
        <v>156878.75232037622</v>
      </c>
      <c r="AK31" s="430">
        <f t="shared" si="11"/>
        <v>157603.44998812955</v>
      </c>
      <c r="AL31" s="430">
        <f t="shared" si="11"/>
        <v>160542.80804437277</v>
      </c>
      <c r="AM31" s="430">
        <f t="shared" si="11"/>
        <v>160166.65202692267</v>
      </c>
      <c r="AN31" s="430">
        <f t="shared" si="11"/>
        <v>160116.84035428916</v>
      </c>
      <c r="AO31" s="430">
        <f t="shared" si="11"/>
        <v>159484.36757268495</v>
      </c>
      <c r="AP31" s="430">
        <f t="shared" si="11"/>
        <v>155598.59012404757</v>
      </c>
      <c r="AQ31" s="430">
        <f t="shared" si="11"/>
        <v>152097.24063300164</v>
      </c>
      <c r="AR31" s="430">
        <f t="shared" si="11"/>
        <v>149792.92209687104</v>
      </c>
      <c r="AS31" s="430">
        <f>SUM(AS32,AS41:AS43)</f>
        <v>143812.71528971396</v>
      </c>
      <c r="AT31" s="430">
        <f>SUM(AT32,AT41:AT43)</f>
        <v>142830.64236360375</v>
      </c>
      <c r="AU31" s="430">
        <f>SUM(AU32,AU41:AU43)</f>
        <v>143664.23228578205</v>
      </c>
      <c r="AV31" s="430">
        <f>SUM(AV32,AV41:AV43)</f>
        <v>142378.65032241956</v>
      </c>
      <c r="AW31" s="430">
        <f>SUM(AW32,AW41:AW43)</f>
        <v>141948.19150961761</v>
      </c>
      <c r="AX31" s="167"/>
      <c r="AY31" s="167"/>
      <c r="AZ31" s="167"/>
      <c r="BA31" s="167"/>
      <c r="BB31" s="167"/>
      <c r="BC31" s="167"/>
      <c r="BD31" s="167"/>
      <c r="BE31" s="167"/>
      <c r="BF31" s="168"/>
      <c r="BG31" s="169"/>
      <c r="BH31" s="293"/>
    </row>
    <row r="32" spans="22:60">
      <c r="V32" s="80"/>
      <c r="W32" s="73"/>
      <c r="X32" s="284"/>
      <c r="Y32" s="802" t="s">
        <v>332</v>
      </c>
      <c r="Z32" s="427">
        <f>SUM(Z33,Z38)</f>
        <v>94655.81974674479</v>
      </c>
      <c r="AA32" s="427">
        <f>SUM(AA33,AA38)</f>
        <v>94655.848033087081</v>
      </c>
      <c r="AB32" s="427">
        <f t="shared" ref="AB32:AR32" si="12">SUM(AB33,AB38)</f>
        <v>100665.03621502683</v>
      </c>
      <c r="AC32" s="427">
        <f t="shared" si="12"/>
        <v>105064.22059266882</v>
      </c>
      <c r="AD32" s="427">
        <f t="shared" si="12"/>
        <v>109102.98527919827</v>
      </c>
      <c r="AE32" s="427">
        <f t="shared" si="12"/>
        <v>116092.85164790611</v>
      </c>
      <c r="AF32" s="427">
        <f t="shared" si="12"/>
        <v>120813.86375921336</v>
      </c>
      <c r="AG32" s="427">
        <f t="shared" si="12"/>
        <v>125553.60392340845</v>
      </c>
      <c r="AH32" s="427">
        <f t="shared" si="12"/>
        <v>128954.12530493463</v>
      </c>
      <c r="AI32" s="427">
        <f t="shared" si="12"/>
        <v>132179.69267959893</v>
      </c>
      <c r="AJ32" s="427">
        <f t="shared" si="12"/>
        <v>135912.52008715685</v>
      </c>
      <c r="AK32" s="427">
        <f t="shared" si="12"/>
        <v>136485.38069375471</v>
      </c>
      <c r="AL32" s="427">
        <f t="shared" si="12"/>
        <v>139896.95642415265</v>
      </c>
      <c r="AM32" s="427">
        <f t="shared" si="12"/>
        <v>138244.95223403361</v>
      </c>
      <c r="AN32" s="427">
        <f t="shared" si="12"/>
        <v>137765.7013335723</v>
      </c>
      <c r="AO32" s="427">
        <f t="shared" si="12"/>
        <v>138187.43395102932</v>
      </c>
      <c r="AP32" s="427">
        <f t="shared" si="12"/>
        <v>134068.3198823136</v>
      </c>
      <c r="AQ32" s="427">
        <f t="shared" si="12"/>
        <v>130888.78008038316</v>
      </c>
      <c r="AR32" s="427">
        <f t="shared" si="12"/>
        <v>128469.96905572257</v>
      </c>
      <c r="AS32" s="427">
        <f>SUM(AS33,AS38)</f>
        <v>123591.66606681213</v>
      </c>
      <c r="AT32" s="427">
        <f>SUM(AT33,AT38)</f>
        <v>123636.51558110685</v>
      </c>
      <c r="AU32" s="427">
        <f>SUM(AU33,AU38)</f>
        <v>125179.07718434728</v>
      </c>
      <c r="AV32" s="427">
        <f>SUM(AV33,AV38)</f>
        <v>123063.54285128883</v>
      </c>
      <c r="AW32" s="427">
        <f>SUM(AW33,AW38)</f>
        <v>121126.62022435911</v>
      </c>
      <c r="AX32" s="141"/>
      <c r="AY32" s="141"/>
      <c r="AZ32" s="141"/>
      <c r="BA32" s="141"/>
      <c r="BB32" s="141"/>
      <c r="BC32" s="141"/>
      <c r="BD32" s="141"/>
      <c r="BE32" s="141"/>
      <c r="BF32" s="145"/>
      <c r="BG32" s="144"/>
      <c r="BH32" s="293"/>
    </row>
    <row r="33" spans="22:60">
      <c r="V33" s="80"/>
      <c r="W33" s="73"/>
      <c r="X33" s="284"/>
      <c r="Y33" s="803" t="s">
        <v>333</v>
      </c>
      <c r="Z33" s="426">
        <v>89784.611360276729</v>
      </c>
      <c r="AA33" s="426">
        <f>SUM(AA34,AA37)</f>
        <v>89784.63964661902</v>
      </c>
      <c r="AB33" s="426">
        <f t="shared" ref="AB33:AR33" si="13">SUM(AB34,AB37)</f>
        <v>95867.048898562163</v>
      </c>
      <c r="AC33" s="426">
        <f t="shared" si="13"/>
        <v>100235.5211998009</v>
      </c>
      <c r="AD33" s="426">
        <f t="shared" si="13"/>
        <v>104215.35153547127</v>
      </c>
      <c r="AE33" s="426">
        <f t="shared" si="13"/>
        <v>111178.44279284516</v>
      </c>
      <c r="AF33" s="426">
        <f t="shared" si="13"/>
        <v>115909.81091406096</v>
      </c>
      <c r="AG33" s="426">
        <f t="shared" si="13"/>
        <v>120676.94182069242</v>
      </c>
      <c r="AH33" s="426">
        <f t="shared" si="13"/>
        <v>124105.46388913061</v>
      </c>
      <c r="AI33" s="426">
        <f t="shared" si="13"/>
        <v>127392.77626573379</v>
      </c>
      <c r="AJ33" s="426">
        <f t="shared" si="13"/>
        <v>131086.49348996248</v>
      </c>
      <c r="AK33" s="426">
        <f t="shared" si="13"/>
        <v>131754.59286887973</v>
      </c>
      <c r="AL33" s="426">
        <f t="shared" si="13"/>
        <v>135141.21657002519</v>
      </c>
      <c r="AM33" s="426">
        <f t="shared" si="13"/>
        <v>133620.59679987881</v>
      </c>
      <c r="AN33" s="426">
        <f t="shared" si="13"/>
        <v>133127.18328623576</v>
      </c>
      <c r="AO33" s="426">
        <f t="shared" si="13"/>
        <v>133627.33881544851</v>
      </c>
      <c r="AP33" s="426">
        <f t="shared" si="13"/>
        <v>129565.7009059276</v>
      </c>
      <c r="AQ33" s="426">
        <f t="shared" si="13"/>
        <v>126378.65815675913</v>
      </c>
      <c r="AR33" s="426">
        <f t="shared" si="13"/>
        <v>123923.72098300955</v>
      </c>
      <c r="AS33" s="426">
        <f>SUM(AS34,AS37)</f>
        <v>119223.88720249121</v>
      </c>
      <c r="AT33" s="426">
        <f>SUM(AT34,AT37)</f>
        <v>119397.72499961282</v>
      </c>
      <c r="AU33" s="426">
        <f>SUM(AU34,AU37)</f>
        <v>120881.62016164763</v>
      </c>
      <c r="AV33" s="426">
        <f>SUM(AV34,AV37)</f>
        <v>118856.88255389723</v>
      </c>
      <c r="AW33" s="426">
        <f>SUM(AW34,AW37)</f>
        <v>116997.26503185285</v>
      </c>
      <c r="AX33" s="142"/>
      <c r="AY33" s="142"/>
      <c r="AZ33" s="142"/>
      <c r="BA33" s="142"/>
      <c r="BB33" s="142"/>
      <c r="BC33" s="142"/>
      <c r="BD33" s="142"/>
      <c r="BE33" s="142"/>
      <c r="BF33" s="143"/>
      <c r="BG33" s="144"/>
      <c r="BH33" s="293"/>
    </row>
    <row r="34" spans="22:60">
      <c r="V34" s="80"/>
      <c r="W34" s="73"/>
      <c r="X34" s="170"/>
      <c r="Y34" s="804" t="s">
        <v>334</v>
      </c>
      <c r="Z34" s="431" t="s">
        <v>54</v>
      </c>
      <c r="AA34" s="427">
        <f>SUM(AA35:AA36)</f>
        <v>84822.313200854405</v>
      </c>
      <c r="AB34" s="427">
        <f t="shared" ref="AB34:AQ34" si="14">SUM(AB35:AB36)</f>
        <v>90774.50180881159</v>
      </c>
      <c r="AC34" s="427">
        <f t="shared" si="14"/>
        <v>95212.805836173822</v>
      </c>
      <c r="AD34" s="427">
        <f t="shared" si="14"/>
        <v>99255.655071592599</v>
      </c>
      <c r="AE34" s="427">
        <f t="shared" si="14"/>
        <v>106218.76713644975</v>
      </c>
      <c r="AF34" s="427">
        <f t="shared" si="14"/>
        <v>110927.0400352686</v>
      </c>
      <c r="AG34" s="427">
        <f t="shared" si="14"/>
        <v>115736.63462213759</v>
      </c>
      <c r="AH34" s="427">
        <f t="shared" si="14"/>
        <v>119214.29394990197</v>
      </c>
      <c r="AI34" s="427">
        <f t="shared" si="14"/>
        <v>122556.84164543192</v>
      </c>
      <c r="AJ34" s="427">
        <f t="shared" si="14"/>
        <v>126303.20619698278</v>
      </c>
      <c r="AK34" s="427">
        <f t="shared" si="14"/>
        <v>126939.79899133704</v>
      </c>
      <c r="AL34" s="427">
        <f t="shared" si="14"/>
        <v>130394.06564538684</v>
      </c>
      <c r="AM34" s="427">
        <f t="shared" si="14"/>
        <v>128813.93209199527</v>
      </c>
      <c r="AN34" s="427">
        <f t="shared" si="14"/>
        <v>128387.11601515455</v>
      </c>
      <c r="AO34" s="427">
        <f t="shared" si="14"/>
        <v>129144.30931375813</v>
      </c>
      <c r="AP34" s="427">
        <f t="shared" si="14"/>
        <v>125151.55367000151</v>
      </c>
      <c r="AQ34" s="427">
        <f t="shared" si="14"/>
        <v>122002.83152093957</v>
      </c>
      <c r="AR34" s="427">
        <f t="shared" ref="AR34:AW34" si="15">SUM(AR35:AR36)</f>
        <v>119674.49725780735</v>
      </c>
      <c r="AS34" s="427">
        <f t="shared" si="15"/>
        <v>115166.234321886</v>
      </c>
      <c r="AT34" s="427">
        <f t="shared" si="15"/>
        <v>115434.08232328467</v>
      </c>
      <c r="AU34" s="427">
        <f t="shared" si="15"/>
        <v>117127.18210912502</v>
      </c>
      <c r="AV34" s="427">
        <f t="shared" si="15"/>
        <v>115328.95458168053</v>
      </c>
      <c r="AW34" s="427">
        <f t="shared" si="15"/>
        <v>113542.61083606184</v>
      </c>
      <c r="AX34" s="141"/>
      <c r="AY34" s="141"/>
      <c r="AZ34" s="141"/>
      <c r="BA34" s="141"/>
      <c r="BB34" s="141"/>
      <c r="BC34" s="141"/>
      <c r="BD34" s="141"/>
      <c r="BE34" s="141"/>
      <c r="BF34" s="145"/>
      <c r="BG34" s="146"/>
      <c r="BH34" s="293"/>
    </row>
    <row r="35" spans="22:60">
      <c r="V35" s="80"/>
      <c r="W35" s="73"/>
      <c r="X35" s="170"/>
      <c r="Y35" s="805" t="s">
        <v>335</v>
      </c>
      <c r="Z35" s="432" t="s">
        <v>54</v>
      </c>
      <c r="AA35" s="426">
        <v>53949.390340954807</v>
      </c>
      <c r="AB35" s="426">
        <v>55565.566066470827</v>
      </c>
      <c r="AC35" s="426">
        <v>58575.53551778019</v>
      </c>
      <c r="AD35" s="426">
        <v>62798.723647044404</v>
      </c>
      <c r="AE35" s="426">
        <v>71445.736808387301</v>
      </c>
      <c r="AF35" s="426">
        <v>74144.98847698867</v>
      </c>
      <c r="AG35" s="426">
        <v>75252.682628100214</v>
      </c>
      <c r="AH35" s="426">
        <v>72452.049975150541</v>
      </c>
      <c r="AI35" s="426">
        <v>73496.560298292228</v>
      </c>
      <c r="AJ35" s="426">
        <v>73392.106589980205</v>
      </c>
      <c r="AK35" s="426">
        <v>72113.791663443437</v>
      </c>
      <c r="AL35" s="426">
        <v>75389.316126249905</v>
      </c>
      <c r="AM35" s="426">
        <v>78223.594722293346</v>
      </c>
      <c r="AN35" s="426">
        <v>78233.984480237457</v>
      </c>
      <c r="AO35" s="426">
        <v>80831.39659062076</v>
      </c>
      <c r="AP35" s="426">
        <v>78598.855332254127</v>
      </c>
      <c r="AQ35" s="426">
        <v>82862.580763729027</v>
      </c>
      <c r="AR35" s="426">
        <v>77501.341539235538</v>
      </c>
      <c r="AS35" s="426">
        <v>77332.770786255292</v>
      </c>
      <c r="AT35" s="426">
        <v>78652.305331955737</v>
      </c>
      <c r="AU35" s="426">
        <v>70093.423142320768</v>
      </c>
      <c r="AV35" s="426">
        <v>70292.460343021274</v>
      </c>
      <c r="AW35" s="426">
        <v>66819.599406817491</v>
      </c>
      <c r="AX35" s="142"/>
      <c r="AY35" s="142"/>
      <c r="AZ35" s="142"/>
      <c r="BA35" s="142"/>
      <c r="BB35" s="142"/>
      <c r="BC35" s="142"/>
      <c r="BD35" s="142"/>
      <c r="BE35" s="142"/>
      <c r="BF35" s="143"/>
      <c r="BG35" s="144"/>
      <c r="BH35" s="293"/>
    </row>
    <row r="36" spans="22:60">
      <c r="V36" s="80"/>
      <c r="W36" s="73"/>
      <c r="X36" s="170"/>
      <c r="Y36" s="806" t="s">
        <v>336</v>
      </c>
      <c r="Z36" s="431" t="s">
        <v>54</v>
      </c>
      <c r="AA36" s="427">
        <v>30872.922859899598</v>
      </c>
      <c r="AB36" s="427">
        <v>35208.935742340756</v>
      </c>
      <c r="AC36" s="427">
        <v>36637.270318393639</v>
      </c>
      <c r="AD36" s="427">
        <v>36456.931424548195</v>
      </c>
      <c r="AE36" s="427">
        <v>34773.030328062458</v>
      </c>
      <c r="AF36" s="427">
        <v>36782.051558279927</v>
      </c>
      <c r="AG36" s="427">
        <v>40483.951994037379</v>
      </c>
      <c r="AH36" s="427">
        <v>46762.243974751429</v>
      </c>
      <c r="AI36" s="427">
        <v>49060.281347139695</v>
      </c>
      <c r="AJ36" s="427">
        <v>52911.099607002572</v>
      </c>
      <c r="AK36" s="427">
        <v>54826.007327893596</v>
      </c>
      <c r="AL36" s="427">
        <v>55004.749519136945</v>
      </c>
      <c r="AM36" s="427">
        <v>50590.337369701927</v>
      </c>
      <c r="AN36" s="427">
        <v>50153.131534917098</v>
      </c>
      <c r="AO36" s="427">
        <v>48312.912723137371</v>
      </c>
      <c r="AP36" s="427">
        <v>46552.698337747388</v>
      </c>
      <c r="AQ36" s="427">
        <v>39140.250757210531</v>
      </c>
      <c r="AR36" s="427">
        <v>42173.155718571812</v>
      </c>
      <c r="AS36" s="427">
        <v>37833.463535630704</v>
      </c>
      <c r="AT36" s="427">
        <v>36781.776991328945</v>
      </c>
      <c r="AU36" s="427">
        <v>47033.758966804249</v>
      </c>
      <c r="AV36" s="427">
        <v>45036.494238659259</v>
      </c>
      <c r="AW36" s="427">
        <v>46723.011429244347</v>
      </c>
      <c r="AX36" s="141"/>
      <c r="AY36" s="141"/>
      <c r="AZ36" s="141"/>
      <c r="BA36" s="141"/>
      <c r="BB36" s="141"/>
      <c r="BC36" s="141"/>
      <c r="BD36" s="141"/>
      <c r="BE36" s="141"/>
      <c r="BF36" s="145"/>
      <c r="BG36" s="146"/>
      <c r="BH36" s="293"/>
    </row>
    <row r="37" spans="22:60">
      <c r="V37" s="80"/>
      <c r="W37" s="73"/>
      <c r="X37" s="170"/>
      <c r="Y37" s="807" t="s">
        <v>337</v>
      </c>
      <c r="Z37" s="432" t="s">
        <v>54</v>
      </c>
      <c r="AA37" s="426">
        <v>4962.3264457646092</v>
      </c>
      <c r="AB37" s="426">
        <v>5092.5470897505738</v>
      </c>
      <c r="AC37" s="426">
        <v>5022.7153636270787</v>
      </c>
      <c r="AD37" s="426">
        <v>4959.6964638786812</v>
      </c>
      <c r="AE37" s="426">
        <v>4959.6756563954041</v>
      </c>
      <c r="AF37" s="426">
        <v>4982.7708787923666</v>
      </c>
      <c r="AG37" s="426">
        <v>4940.307198554834</v>
      </c>
      <c r="AH37" s="426">
        <v>4891.1699392286355</v>
      </c>
      <c r="AI37" s="426">
        <v>4835.9346203018631</v>
      </c>
      <c r="AJ37" s="426">
        <v>4783.2872929796977</v>
      </c>
      <c r="AK37" s="426">
        <v>4814.7938775426974</v>
      </c>
      <c r="AL37" s="426">
        <v>4747.1509246383366</v>
      </c>
      <c r="AM37" s="426">
        <v>4806.6647078835476</v>
      </c>
      <c r="AN37" s="426">
        <v>4740.0672710812132</v>
      </c>
      <c r="AO37" s="426">
        <v>4483.0295016903692</v>
      </c>
      <c r="AP37" s="426">
        <v>4414.1472359260906</v>
      </c>
      <c r="AQ37" s="426">
        <v>4375.826635819576</v>
      </c>
      <c r="AR37" s="426">
        <v>4249.2237252022042</v>
      </c>
      <c r="AS37" s="426">
        <v>4057.6528806052129</v>
      </c>
      <c r="AT37" s="426">
        <v>3963.6426763281474</v>
      </c>
      <c r="AU37" s="426">
        <v>3754.4380525226129</v>
      </c>
      <c r="AV37" s="426">
        <v>3527.9279722166943</v>
      </c>
      <c r="AW37" s="426">
        <v>3454.6541957910144</v>
      </c>
      <c r="AX37" s="142"/>
      <c r="AY37" s="142"/>
      <c r="AZ37" s="142"/>
      <c r="BA37" s="142"/>
      <c r="BB37" s="142"/>
      <c r="BC37" s="142"/>
      <c r="BD37" s="142"/>
      <c r="BE37" s="142"/>
      <c r="BF37" s="143"/>
      <c r="BG37" s="144"/>
      <c r="BH37" s="293"/>
    </row>
    <row r="38" spans="22:60">
      <c r="V38" s="80"/>
      <c r="W38" s="73"/>
      <c r="X38" s="170"/>
      <c r="Y38" s="808" t="s">
        <v>338</v>
      </c>
      <c r="Z38" s="427">
        <v>4871.2083864680617</v>
      </c>
      <c r="AA38" s="427">
        <f>SUM(AA39:AA40)</f>
        <v>4871.2083864680626</v>
      </c>
      <c r="AB38" s="427">
        <f t="shared" ref="AB38:AQ38" si="16">SUM(AB39:AB40)</f>
        <v>4797.987316464666</v>
      </c>
      <c r="AC38" s="427">
        <f t="shared" si="16"/>
        <v>4828.6993928679185</v>
      </c>
      <c r="AD38" s="427">
        <f t="shared" si="16"/>
        <v>4887.6337437269931</v>
      </c>
      <c r="AE38" s="427">
        <f t="shared" si="16"/>
        <v>4914.4088550609504</v>
      </c>
      <c r="AF38" s="427">
        <f t="shared" si="16"/>
        <v>4904.0528451524015</v>
      </c>
      <c r="AG38" s="427">
        <f t="shared" si="16"/>
        <v>4876.6621027160281</v>
      </c>
      <c r="AH38" s="427">
        <f t="shared" si="16"/>
        <v>4848.6614158040229</v>
      </c>
      <c r="AI38" s="427">
        <f t="shared" si="16"/>
        <v>4786.9164138651486</v>
      </c>
      <c r="AJ38" s="427">
        <f t="shared" si="16"/>
        <v>4826.0265971943609</v>
      </c>
      <c r="AK38" s="427">
        <f t="shared" si="16"/>
        <v>4730.7878248749785</v>
      </c>
      <c r="AL38" s="427">
        <f t="shared" si="16"/>
        <v>4755.7398541274515</v>
      </c>
      <c r="AM38" s="427">
        <f t="shared" si="16"/>
        <v>4624.3554341547888</v>
      </c>
      <c r="AN38" s="427">
        <f t="shared" si="16"/>
        <v>4638.5180473365381</v>
      </c>
      <c r="AO38" s="427">
        <f t="shared" si="16"/>
        <v>4560.0951355808029</v>
      </c>
      <c r="AP38" s="427">
        <f t="shared" si="16"/>
        <v>4502.6189763859911</v>
      </c>
      <c r="AQ38" s="427">
        <f t="shared" si="16"/>
        <v>4510.1219236240286</v>
      </c>
      <c r="AR38" s="427">
        <f t="shared" ref="AR38:AW38" si="17">SUM(AR39:AR40)</f>
        <v>4546.2480727130123</v>
      </c>
      <c r="AS38" s="427">
        <f t="shared" si="17"/>
        <v>4367.7788643209151</v>
      </c>
      <c r="AT38" s="427">
        <f t="shared" si="17"/>
        <v>4238.7905814940277</v>
      </c>
      <c r="AU38" s="427">
        <f t="shared" si="17"/>
        <v>4297.4570226996502</v>
      </c>
      <c r="AV38" s="427">
        <f t="shared" si="17"/>
        <v>4206.6602973916051</v>
      </c>
      <c r="AW38" s="427">
        <f t="shared" si="17"/>
        <v>4129.3551925062584</v>
      </c>
      <c r="AX38" s="141"/>
      <c r="AY38" s="141"/>
      <c r="AZ38" s="141"/>
      <c r="BA38" s="141"/>
      <c r="BB38" s="141"/>
      <c r="BC38" s="141"/>
      <c r="BD38" s="141"/>
      <c r="BE38" s="141"/>
      <c r="BF38" s="145"/>
      <c r="BG38" s="146"/>
      <c r="BH38" s="293"/>
    </row>
    <row r="39" spans="22:60">
      <c r="V39" s="80"/>
      <c r="W39" s="73"/>
      <c r="X39" s="170"/>
      <c r="Y39" s="809" t="s">
        <v>339</v>
      </c>
      <c r="Z39" s="432" t="s">
        <v>54</v>
      </c>
      <c r="AA39" s="426">
        <v>1076.2578082084647</v>
      </c>
      <c r="AB39" s="426">
        <v>1094.499246023732</v>
      </c>
      <c r="AC39" s="426">
        <v>1040.9198826938352</v>
      </c>
      <c r="AD39" s="426">
        <v>1015.1680628043129</v>
      </c>
      <c r="AE39" s="426">
        <v>1021.7312275739047</v>
      </c>
      <c r="AF39" s="426">
        <v>970.15934163830116</v>
      </c>
      <c r="AG39" s="426">
        <v>929.22749037560561</v>
      </c>
      <c r="AH39" s="426">
        <v>887.46163603169521</v>
      </c>
      <c r="AI39" s="426">
        <v>839.71650719802346</v>
      </c>
      <c r="AJ39" s="426">
        <v>858.64889945992752</v>
      </c>
      <c r="AK39" s="426">
        <v>813.34039389334544</v>
      </c>
      <c r="AL39" s="426">
        <v>850.87774982891926</v>
      </c>
      <c r="AM39" s="426">
        <v>745.66998056301384</v>
      </c>
      <c r="AN39" s="426">
        <v>713.66516954031692</v>
      </c>
      <c r="AO39" s="426">
        <v>759.31318966919218</v>
      </c>
      <c r="AP39" s="426">
        <v>762.97384754688721</v>
      </c>
      <c r="AQ39" s="426">
        <v>773.24342227467776</v>
      </c>
      <c r="AR39" s="426">
        <v>773.01549360850527</v>
      </c>
      <c r="AS39" s="426">
        <v>678.75670511594899</v>
      </c>
      <c r="AT39" s="426">
        <v>683.49988662830754</v>
      </c>
      <c r="AU39" s="426">
        <v>719.77825803482676</v>
      </c>
      <c r="AV39" s="426">
        <v>724.33199010306805</v>
      </c>
      <c r="AW39" s="426">
        <v>708.64451792591103</v>
      </c>
      <c r="AX39" s="142"/>
      <c r="AY39" s="142"/>
      <c r="AZ39" s="142"/>
      <c r="BA39" s="142"/>
      <c r="BB39" s="142"/>
      <c r="BC39" s="142"/>
      <c r="BD39" s="142"/>
      <c r="BE39" s="142"/>
      <c r="BF39" s="143"/>
      <c r="BG39" s="144"/>
      <c r="BH39" s="293"/>
    </row>
    <row r="40" spans="22:60">
      <c r="V40" s="80"/>
      <c r="W40" s="73"/>
      <c r="X40" s="170"/>
      <c r="Y40" s="810" t="s">
        <v>340</v>
      </c>
      <c r="Z40" s="431" t="s">
        <v>54</v>
      </c>
      <c r="AA40" s="427">
        <v>3794.9505782595975</v>
      </c>
      <c r="AB40" s="427">
        <v>3703.4880704409338</v>
      </c>
      <c r="AC40" s="427">
        <v>3787.779510174083</v>
      </c>
      <c r="AD40" s="427">
        <v>3872.4656809226803</v>
      </c>
      <c r="AE40" s="427">
        <v>3892.6776274870458</v>
      </c>
      <c r="AF40" s="427">
        <v>3933.8935035141003</v>
      </c>
      <c r="AG40" s="427">
        <v>3947.4346123404225</v>
      </c>
      <c r="AH40" s="427">
        <v>3961.1997797723279</v>
      </c>
      <c r="AI40" s="427">
        <v>3947.1999066671251</v>
      </c>
      <c r="AJ40" s="427">
        <v>3967.3776977344337</v>
      </c>
      <c r="AK40" s="427">
        <v>3917.4474309816328</v>
      </c>
      <c r="AL40" s="427">
        <v>3904.8621042985319</v>
      </c>
      <c r="AM40" s="427">
        <v>3878.6854535917746</v>
      </c>
      <c r="AN40" s="427">
        <v>3924.852877796221</v>
      </c>
      <c r="AO40" s="427">
        <v>3800.7819459116108</v>
      </c>
      <c r="AP40" s="427">
        <v>3739.6451288391036</v>
      </c>
      <c r="AQ40" s="427">
        <v>3736.8785013493507</v>
      </c>
      <c r="AR40" s="427">
        <v>3773.2325791045073</v>
      </c>
      <c r="AS40" s="427">
        <v>3689.0221592049656</v>
      </c>
      <c r="AT40" s="427">
        <v>3555.2906948657201</v>
      </c>
      <c r="AU40" s="427">
        <v>3577.6787646648236</v>
      </c>
      <c r="AV40" s="427">
        <v>3482.328307288537</v>
      </c>
      <c r="AW40" s="427">
        <v>3420.7106745803476</v>
      </c>
      <c r="AX40" s="141"/>
      <c r="AY40" s="141"/>
      <c r="AZ40" s="141"/>
      <c r="BA40" s="141"/>
      <c r="BB40" s="141"/>
      <c r="BC40" s="141"/>
      <c r="BD40" s="141"/>
      <c r="BE40" s="141"/>
      <c r="BF40" s="145"/>
      <c r="BG40" s="146"/>
      <c r="BH40" s="293"/>
    </row>
    <row r="41" spans="22:60">
      <c r="V41" s="80"/>
      <c r="W41" s="73"/>
      <c r="X41" s="284"/>
      <c r="Y41" s="811" t="s">
        <v>341</v>
      </c>
      <c r="Z41" s="426">
        <v>6672.8408011946685</v>
      </c>
      <c r="AA41" s="426">
        <v>6683.256998708729</v>
      </c>
      <c r="AB41" s="426">
        <v>6750.0191032772364</v>
      </c>
      <c r="AC41" s="426">
        <v>6910.8588403893446</v>
      </c>
      <c r="AD41" s="426">
        <v>6560.2357720478603</v>
      </c>
      <c r="AE41" s="426">
        <v>7029.9710090055842</v>
      </c>
      <c r="AF41" s="426">
        <v>6713.0555719804715</v>
      </c>
      <c r="AG41" s="426">
        <v>6589.8477742880896</v>
      </c>
      <c r="AH41" s="426">
        <v>6360.2270041229085</v>
      </c>
      <c r="AI41" s="426">
        <v>6215.9997817890708</v>
      </c>
      <c r="AJ41" s="426">
        <v>6440.8225755372459</v>
      </c>
      <c r="AK41" s="426">
        <v>6507.4942976646689</v>
      </c>
      <c r="AL41" s="426">
        <v>6465.8391960620302</v>
      </c>
      <c r="AM41" s="426">
        <v>6968.0405173424888</v>
      </c>
      <c r="AN41" s="426">
        <v>7329.2073527926277</v>
      </c>
      <c r="AO41" s="426">
        <v>7233.1201580846855</v>
      </c>
      <c r="AP41" s="426">
        <v>7336.898306741894</v>
      </c>
      <c r="AQ41" s="426">
        <v>7045.5118519749376</v>
      </c>
      <c r="AR41" s="426">
        <v>7752.4333275122317</v>
      </c>
      <c r="AS41" s="426">
        <v>7515.6360715136043</v>
      </c>
      <c r="AT41" s="426">
        <v>7177.5782725656181</v>
      </c>
      <c r="AU41" s="426">
        <v>7142.3293742034894</v>
      </c>
      <c r="AV41" s="426">
        <v>8114.7488209178709</v>
      </c>
      <c r="AW41" s="426">
        <v>9071.2639812975485</v>
      </c>
      <c r="AX41" s="142"/>
      <c r="AY41" s="142"/>
      <c r="AZ41" s="142"/>
      <c r="BA41" s="142"/>
      <c r="BB41" s="142"/>
      <c r="BC41" s="142"/>
      <c r="BD41" s="142"/>
      <c r="BE41" s="142"/>
      <c r="BF41" s="143"/>
      <c r="BG41" s="144"/>
      <c r="BH41" s="293"/>
    </row>
    <row r="42" spans="22:60">
      <c r="V42" s="80"/>
      <c r="W42" s="73"/>
      <c r="X42" s="284"/>
      <c r="Y42" s="812" t="s">
        <v>342</v>
      </c>
      <c r="Z42" s="427">
        <v>4445.3052943360753</v>
      </c>
      <c r="AA42" s="427">
        <v>4794.6952833925925</v>
      </c>
      <c r="AB42" s="427">
        <v>5280.403094611811</v>
      </c>
      <c r="AC42" s="427">
        <v>5177.0380641065885</v>
      </c>
      <c r="AD42" s="427">
        <v>5379.0130726085044</v>
      </c>
      <c r="AE42" s="427">
        <v>5325.0817599195807</v>
      </c>
      <c r="AF42" s="427">
        <v>5621.8014215388957</v>
      </c>
      <c r="AG42" s="427">
        <v>6105.5894309649339</v>
      </c>
      <c r="AH42" s="427">
        <v>7250.4038372419627</v>
      </c>
      <c r="AI42" s="427">
        <v>5719.7006850878352</v>
      </c>
      <c r="AJ42" s="427">
        <v>5559.0666867793852</v>
      </c>
      <c r="AK42" s="427">
        <v>5561.2404558293829</v>
      </c>
      <c r="AL42" s="427">
        <v>4956.1087504732732</v>
      </c>
      <c r="AM42" s="427">
        <v>5506.2422660333441</v>
      </c>
      <c r="AN42" s="427">
        <v>5519.1930198494783</v>
      </c>
      <c r="AO42" s="427">
        <v>4969.2960082952741</v>
      </c>
      <c r="AP42" s="427">
        <v>4981.7076963701275</v>
      </c>
      <c r="AQ42" s="427">
        <v>4611.656845560713</v>
      </c>
      <c r="AR42" s="427">
        <v>4363.2793157552424</v>
      </c>
      <c r="AS42" s="427">
        <v>3979.7588341648825</v>
      </c>
      <c r="AT42" s="427">
        <v>3761.7981432331731</v>
      </c>
      <c r="AU42" s="427">
        <v>3596.5098337102231</v>
      </c>
      <c r="AV42" s="427">
        <v>3610.6135192055813</v>
      </c>
      <c r="AW42" s="427">
        <v>3639.1426024238567</v>
      </c>
      <c r="AX42" s="141"/>
      <c r="AY42" s="141"/>
      <c r="AZ42" s="141"/>
      <c r="BA42" s="141"/>
      <c r="BB42" s="141"/>
      <c r="BC42" s="141"/>
      <c r="BD42" s="141"/>
      <c r="BE42" s="141"/>
      <c r="BF42" s="145"/>
      <c r="BG42" s="146"/>
      <c r="BH42" s="293"/>
    </row>
    <row r="43" spans="22:60">
      <c r="V43" s="80"/>
      <c r="W43" s="73"/>
      <c r="X43" s="284"/>
      <c r="Y43" s="811" t="s">
        <v>343</v>
      </c>
      <c r="Z43" s="426">
        <v>5936.8007930628728</v>
      </c>
      <c r="AA43" s="426">
        <v>5936.8007930628728</v>
      </c>
      <c r="AB43" s="426">
        <v>6493.2812445333529</v>
      </c>
      <c r="AC43" s="426">
        <v>6973.0085028511885</v>
      </c>
      <c r="AD43" s="426">
        <v>7296.2643017532509</v>
      </c>
      <c r="AE43" s="426">
        <v>7694.8872724107423</v>
      </c>
      <c r="AF43" s="426">
        <v>8640.3448596579819</v>
      </c>
      <c r="AG43" s="426">
        <v>8505.2043091507676</v>
      </c>
      <c r="AH43" s="426">
        <v>9115.6437651832675</v>
      </c>
      <c r="AI43" s="426">
        <v>9131.60126155742</v>
      </c>
      <c r="AJ43" s="426">
        <v>8966.3429709027405</v>
      </c>
      <c r="AK43" s="426">
        <v>9049.3345408807945</v>
      </c>
      <c r="AL43" s="426">
        <v>9223.9036736848029</v>
      </c>
      <c r="AM43" s="426">
        <v>9447.4170095132376</v>
      </c>
      <c r="AN43" s="426">
        <v>9502.7386480747482</v>
      </c>
      <c r="AO43" s="426">
        <v>9094.5174552756507</v>
      </c>
      <c r="AP43" s="426">
        <v>9211.6642386219155</v>
      </c>
      <c r="AQ43" s="426">
        <v>9551.2918550828126</v>
      </c>
      <c r="AR43" s="426">
        <v>9207.2403978810125</v>
      </c>
      <c r="AS43" s="426">
        <v>8725.6543172233396</v>
      </c>
      <c r="AT43" s="426">
        <v>8254.7503666981193</v>
      </c>
      <c r="AU43" s="426">
        <v>7746.3158935210749</v>
      </c>
      <c r="AV43" s="426">
        <v>7589.745131007252</v>
      </c>
      <c r="AW43" s="426">
        <v>8111.1647015370918</v>
      </c>
      <c r="AX43" s="142"/>
      <c r="AY43" s="142"/>
      <c r="AZ43" s="142"/>
      <c r="BA43" s="142"/>
      <c r="BB43" s="142"/>
      <c r="BC43" s="142"/>
      <c r="BD43" s="142"/>
      <c r="BE43" s="142"/>
      <c r="BF43" s="143"/>
      <c r="BG43" s="144"/>
      <c r="BH43" s="293"/>
    </row>
    <row r="44" spans="22:60">
      <c r="V44" s="80"/>
      <c r="W44" s="73"/>
      <c r="X44" s="813" t="s">
        <v>344</v>
      </c>
      <c r="Y44" s="171"/>
      <c r="Z44" s="433">
        <f>SUM(Z45,Z50:Z52)</f>
        <v>105660.53786538074</v>
      </c>
      <c r="AA44" s="433">
        <f>SUM(AA45,AA50:AA52)</f>
        <v>105311.80241074678</v>
      </c>
      <c r="AB44" s="433">
        <f t="shared" ref="AB44:AQ44" si="18">SUM(AB45,AB50:AB52)</f>
        <v>109671.25779604576</v>
      </c>
      <c r="AC44" s="433">
        <f t="shared" si="18"/>
        <v>109333.61631791324</v>
      </c>
      <c r="AD44" s="433">
        <f t="shared" si="18"/>
        <v>109636.82048759366</v>
      </c>
      <c r="AE44" s="433">
        <f t="shared" si="18"/>
        <v>114266.93596443176</v>
      </c>
      <c r="AF44" s="433">
        <f t="shared" si="18"/>
        <v>115800.41811108416</v>
      </c>
      <c r="AG44" s="433">
        <f t="shared" si="18"/>
        <v>116293.17601383035</v>
      </c>
      <c r="AH44" s="433">
        <f t="shared" si="18"/>
        <v>113133.59588898178</v>
      </c>
      <c r="AI44" s="433">
        <f t="shared" si="18"/>
        <v>110527.33526035513</v>
      </c>
      <c r="AJ44" s="433">
        <f t="shared" si="18"/>
        <v>109351.22926981094</v>
      </c>
      <c r="AK44" s="433">
        <f t="shared" si="18"/>
        <v>107779.0192358724</v>
      </c>
      <c r="AL44" s="433">
        <f t="shared" si="18"/>
        <v>106913.9677137593</v>
      </c>
      <c r="AM44" s="433">
        <f t="shared" si="18"/>
        <v>102221.63727214222</v>
      </c>
      <c r="AN44" s="433">
        <f t="shared" si="18"/>
        <v>100186.46367183085</v>
      </c>
      <c r="AO44" s="433">
        <f t="shared" si="18"/>
        <v>100167.34557197327</v>
      </c>
      <c r="AP44" s="433">
        <f t="shared" si="18"/>
        <v>98789.63641136972</v>
      </c>
      <c r="AQ44" s="433">
        <f t="shared" si="18"/>
        <v>98647.043297639073</v>
      </c>
      <c r="AR44" s="433">
        <f t="shared" ref="AR44:AW44" si="19">SUM(AR45,AR50:AR52)</f>
        <v>95888.277185812578</v>
      </c>
      <c r="AS44" s="433">
        <f t="shared" si="19"/>
        <v>91922.114826348188</v>
      </c>
      <c r="AT44" s="433">
        <f t="shared" si="19"/>
        <v>87236.835082014964</v>
      </c>
      <c r="AU44" s="433">
        <f t="shared" si="19"/>
        <v>88837.386630374574</v>
      </c>
      <c r="AV44" s="433">
        <f t="shared" si="19"/>
        <v>87209.372667979042</v>
      </c>
      <c r="AW44" s="433">
        <f t="shared" si="19"/>
        <v>84393.439298169469</v>
      </c>
      <c r="AX44" s="172"/>
      <c r="AY44" s="172"/>
      <c r="AZ44" s="172"/>
      <c r="BA44" s="172"/>
      <c r="BB44" s="172"/>
      <c r="BC44" s="172"/>
      <c r="BD44" s="172"/>
      <c r="BE44" s="172"/>
      <c r="BF44" s="173"/>
      <c r="BG44" s="174"/>
      <c r="BH44" s="293"/>
    </row>
    <row r="45" spans="22:60">
      <c r="V45" s="80"/>
      <c r="W45" s="73"/>
      <c r="X45" s="175"/>
      <c r="Y45" s="814" t="s">
        <v>345</v>
      </c>
      <c r="Z45" s="426">
        <v>94572.056635680507</v>
      </c>
      <c r="AA45" s="426">
        <f>SUM(AA46:AA47)</f>
        <v>94572.196119867556</v>
      </c>
      <c r="AB45" s="426">
        <f t="shared" ref="AB45:AQ45" si="20">SUM(AB46:AB47)</f>
        <v>98807.664207129128</v>
      </c>
      <c r="AC45" s="426">
        <f t="shared" si="20"/>
        <v>98527.990457572974</v>
      </c>
      <c r="AD45" s="426">
        <f t="shared" si="20"/>
        <v>99209.539930839979</v>
      </c>
      <c r="AE45" s="426">
        <f t="shared" si="20"/>
        <v>103392.01474548665</v>
      </c>
      <c r="AF45" s="426">
        <f t="shared" si="20"/>
        <v>104574.80887802504</v>
      </c>
      <c r="AG45" s="426">
        <f t="shared" si="20"/>
        <v>104759.81101199066</v>
      </c>
      <c r="AH45" s="426">
        <f t="shared" si="20"/>
        <v>101745.18924990704</v>
      </c>
      <c r="AI45" s="426">
        <f t="shared" si="20"/>
        <v>99518.491601116722</v>
      </c>
      <c r="AJ45" s="426">
        <f t="shared" si="20"/>
        <v>98248.814268920891</v>
      </c>
      <c r="AK45" s="426">
        <f t="shared" si="20"/>
        <v>96399.687787784263</v>
      </c>
      <c r="AL45" s="426">
        <f t="shared" si="20"/>
        <v>95513.694690698059</v>
      </c>
      <c r="AM45" s="426">
        <f t="shared" si="20"/>
        <v>91188.25761867495</v>
      </c>
      <c r="AN45" s="426">
        <f t="shared" si="20"/>
        <v>89512.063327826691</v>
      </c>
      <c r="AO45" s="426">
        <f t="shared" si="20"/>
        <v>90176.415325242502</v>
      </c>
      <c r="AP45" s="426">
        <f t="shared" si="20"/>
        <v>88782.721938374307</v>
      </c>
      <c r="AQ45" s="426">
        <f t="shared" si="20"/>
        <v>88525.335234896367</v>
      </c>
      <c r="AR45" s="426">
        <f t="shared" ref="AR45:AW45" si="21">SUM(AR46:AR47)</f>
        <v>85955.942835671754</v>
      </c>
      <c r="AS45" s="426">
        <f t="shared" si="21"/>
        <v>82588.382842924737</v>
      </c>
      <c r="AT45" s="426">
        <f t="shared" si="21"/>
        <v>78652.183903114143</v>
      </c>
      <c r="AU45" s="426">
        <f t="shared" si="21"/>
        <v>79845.922276267374</v>
      </c>
      <c r="AV45" s="426">
        <f t="shared" si="21"/>
        <v>78353.290219355564</v>
      </c>
      <c r="AW45" s="426">
        <f t="shared" si="21"/>
        <v>75253.548059742592</v>
      </c>
      <c r="AX45" s="142"/>
      <c r="AY45" s="142"/>
      <c r="AZ45" s="142"/>
      <c r="BA45" s="142"/>
      <c r="BB45" s="142"/>
      <c r="BC45" s="142"/>
      <c r="BD45" s="142"/>
      <c r="BE45" s="142"/>
      <c r="BF45" s="143"/>
      <c r="BG45" s="144"/>
      <c r="BH45" s="293"/>
    </row>
    <row r="46" spans="22:60">
      <c r="V46" s="80"/>
      <c r="W46" s="73"/>
      <c r="X46" s="175"/>
      <c r="Y46" s="815" t="s">
        <v>340</v>
      </c>
      <c r="Z46" s="431" t="s">
        <v>54</v>
      </c>
      <c r="AA46" s="427">
        <v>34225.587573152159</v>
      </c>
      <c r="AB46" s="427">
        <v>37358.724127416004</v>
      </c>
      <c r="AC46" s="427">
        <v>37850.322488705759</v>
      </c>
      <c r="AD46" s="427">
        <v>38918.140617290483</v>
      </c>
      <c r="AE46" s="427">
        <v>42015.967399228161</v>
      </c>
      <c r="AF46" s="427">
        <v>43219.489448007713</v>
      </c>
      <c r="AG46" s="427">
        <v>44548.45318021025</v>
      </c>
      <c r="AH46" s="427">
        <v>44079.663434433663</v>
      </c>
      <c r="AI46" s="427">
        <v>43430.108468410144</v>
      </c>
      <c r="AJ46" s="427">
        <v>43846.224980899395</v>
      </c>
      <c r="AK46" s="427">
        <v>43609.718523251882</v>
      </c>
      <c r="AL46" s="427">
        <v>44002.240825573572</v>
      </c>
      <c r="AM46" s="427">
        <v>42753.326672016206</v>
      </c>
      <c r="AN46" s="427">
        <v>42651.345239212773</v>
      </c>
      <c r="AO46" s="427">
        <v>43515.263915142408</v>
      </c>
      <c r="AP46" s="427">
        <v>43302.158195617572</v>
      </c>
      <c r="AQ46" s="427">
        <v>44034.86535991991</v>
      </c>
      <c r="AR46" s="427">
        <v>43259.93783413541</v>
      </c>
      <c r="AS46" s="427">
        <v>41247.1333689807</v>
      </c>
      <c r="AT46" s="427">
        <v>39412.736805789922</v>
      </c>
      <c r="AU46" s="427">
        <v>40588.987448253865</v>
      </c>
      <c r="AV46" s="427">
        <v>39667.090999140426</v>
      </c>
      <c r="AW46" s="427">
        <v>36941.103114945341</v>
      </c>
      <c r="AX46" s="141"/>
      <c r="AY46" s="141"/>
      <c r="AZ46" s="141"/>
      <c r="BA46" s="141"/>
      <c r="BB46" s="141"/>
      <c r="BC46" s="141"/>
      <c r="BD46" s="141"/>
      <c r="BE46" s="141"/>
      <c r="BF46" s="145"/>
      <c r="BG46" s="146"/>
      <c r="BH46" s="293"/>
    </row>
    <row r="47" spans="22:60">
      <c r="V47" s="80"/>
      <c r="W47" s="73"/>
      <c r="X47" s="175"/>
      <c r="Y47" s="816" t="s">
        <v>334</v>
      </c>
      <c r="Z47" s="432" t="s">
        <v>54</v>
      </c>
      <c r="AA47" s="426">
        <f>SUM(AA48:AA49)</f>
        <v>60346.608546715404</v>
      </c>
      <c r="AB47" s="426">
        <f t="shared" ref="AB47:AQ47" si="22">SUM(AB48:AB49)</f>
        <v>61448.940079713124</v>
      </c>
      <c r="AC47" s="426">
        <f t="shared" si="22"/>
        <v>60677.667968867208</v>
      </c>
      <c r="AD47" s="426">
        <f t="shared" si="22"/>
        <v>60291.399313549497</v>
      </c>
      <c r="AE47" s="426">
        <f t="shared" si="22"/>
        <v>61376.047346258492</v>
      </c>
      <c r="AF47" s="426">
        <f t="shared" si="22"/>
        <v>61355.319430017335</v>
      </c>
      <c r="AG47" s="426">
        <f t="shared" si="22"/>
        <v>60211.357831780413</v>
      </c>
      <c r="AH47" s="426">
        <f t="shared" si="22"/>
        <v>57665.525815473367</v>
      </c>
      <c r="AI47" s="426">
        <f t="shared" si="22"/>
        <v>56088.383132706585</v>
      </c>
      <c r="AJ47" s="426">
        <f t="shared" si="22"/>
        <v>54402.589288021503</v>
      </c>
      <c r="AK47" s="426">
        <f t="shared" si="22"/>
        <v>52789.969264532381</v>
      </c>
      <c r="AL47" s="426">
        <f t="shared" si="22"/>
        <v>51511.453865124495</v>
      </c>
      <c r="AM47" s="426">
        <f t="shared" si="22"/>
        <v>48434.930946658744</v>
      </c>
      <c r="AN47" s="426">
        <f t="shared" si="22"/>
        <v>46860.718088613918</v>
      </c>
      <c r="AO47" s="426">
        <f t="shared" si="22"/>
        <v>46661.151410100101</v>
      </c>
      <c r="AP47" s="426">
        <f t="shared" si="22"/>
        <v>45480.563742756742</v>
      </c>
      <c r="AQ47" s="426">
        <f t="shared" si="22"/>
        <v>44490.46987497645</v>
      </c>
      <c r="AR47" s="426">
        <f>SUM(AR48:AR49)</f>
        <v>42696.005001536345</v>
      </c>
      <c r="AS47" s="426">
        <f>SUM(AS48:AS49)</f>
        <v>41341.249473944037</v>
      </c>
      <c r="AT47" s="426">
        <f>SUM(AT48:AT49)</f>
        <v>39239.447097324213</v>
      </c>
      <c r="AU47" s="426">
        <v>39256.934828013509</v>
      </c>
      <c r="AV47" s="426">
        <v>38686.199220215138</v>
      </c>
      <c r="AW47" s="426">
        <v>38312.444944797251</v>
      </c>
      <c r="AX47" s="142"/>
      <c r="AY47" s="142"/>
      <c r="AZ47" s="142"/>
      <c r="BA47" s="142"/>
      <c r="BB47" s="142"/>
      <c r="BC47" s="142"/>
      <c r="BD47" s="142"/>
      <c r="BE47" s="142"/>
      <c r="BF47" s="143"/>
      <c r="BG47" s="144"/>
      <c r="BH47" s="293"/>
    </row>
    <row r="48" spans="22:60">
      <c r="V48" s="80"/>
      <c r="W48" s="73"/>
      <c r="X48" s="175"/>
      <c r="Y48" s="810" t="s">
        <v>346</v>
      </c>
      <c r="Z48" s="431" t="s">
        <v>54</v>
      </c>
      <c r="AA48" s="427">
        <v>45008.637578357171</v>
      </c>
      <c r="AB48" s="427">
        <v>46101.266739060186</v>
      </c>
      <c r="AC48" s="427">
        <v>45125.724262004456</v>
      </c>
      <c r="AD48" s="427">
        <v>44409.832195523988</v>
      </c>
      <c r="AE48" s="427">
        <v>45462.151549673727</v>
      </c>
      <c r="AF48" s="427">
        <v>45590.440996934107</v>
      </c>
      <c r="AG48" s="427">
        <v>44894.489377013844</v>
      </c>
      <c r="AH48" s="427">
        <v>42948.836931897771</v>
      </c>
      <c r="AI48" s="427">
        <v>41797.700452736775</v>
      </c>
      <c r="AJ48" s="427">
        <v>40733.026749267141</v>
      </c>
      <c r="AK48" s="427">
        <v>39561.685249130678</v>
      </c>
      <c r="AL48" s="427">
        <v>38781.87095802751</v>
      </c>
      <c r="AM48" s="427">
        <v>36019.065479065495</v>
      </c>
      <c r="AN48" s="427">
        <v>34355.473899896708</v>
      </c>
      <c r="AO48" s="427">
        <v>33927.496802006797</v>
      </c>
      <c r="AP48" s="427">
        <v>33051.658617131092</v>
      </c>
      <c r="AQ48" s="427">
        <v>32431.72128050532</v>
      </c>
      <c r="AR48" s="427">
        <v>31075.684877691565</v>
      </c>
      <c r="AS48" s="427">
        <v>30029.686503793804</v>
      </c>
      <c r="AT48" s="427">
        <v>28425.299891078903</v>
      </c>
      <c r="AU48" s="427">
        <v>28381.721222982433</v>
      </c>
      <c r="AV48" s="427">
        <v>27742.535991981946</v>
      </c>
      <c r="AW48" s="427">
        <v>27560.267095765576</v>
      </c>
      <c r="AX48" s="141"/>
      <c r="AY48" s="141"/>
      <c r="AZ48" s="141"/>
      <c r="BA48" s="141"/>
      <c r="BB48" s="141"/>
      <c r="BC48" s="141"/>
      <c r="BD48" s="141"/>
      <c r="BE48" s="141"/>
      <c r="BF48" s="145"/>
      <c r="BG48" s="146"/>
      <c r="BH48" s="293"/>
    </row>
    <row r="49" spans="22:60">
      <c r="V49" s="80"/>
      <c r="W49" s="73"/>
      <c r="X49" s="175"/>
      <c r="Y49" s="817" t="s">
        <v>347</v>
      </c>
      <c r="Z49" s="432" t="s">
        <v>54</v>
      </c>
      <c r="AA49" s="426">
        <v>15337.970968358231</v>
      </c>
      <c r="AB49" s="426">
        <v>15347.67334065294</v>
      </c>
      <c r="AC49" s="426">
        <v>15551.943706862752</v>
      </c>
      <c r="AD49" s="426">
        <v>15881.567118025512</v>
      </c>
      <c r="AE49" s="426">
        <v>15913.895796584769</v>
      </c>
      <c r="AF49" s="426">
        <v>15764.878433083228</v>
      </c>
      <c r="AG49" s="426">
        <v>15316.868454766569</v>
      </c>
      <c r="AH49" s="426">
        <v>14716.688883575596</v>
      </c>
      <c r="AI49" s="426">
        <v>14290.68267996981</v>
      </c>
      <c r="AJ49" s="426">
        <v>13669.562538754362</v>
      </c>
      <c r="AK49" s="426">
        <v>13228.284015401703</v>
      </c>
      <c r="AL49" s="426">
        <v>12729.582907096988</v>
      </c>
      <c r="AM49" s="426">
        <v>12415.865467593252</v>
      </c>
      <c r="AN49" s="426">
        <v>12505.244188717208</v>
      </c>
      <c r="AO49" s="426">
        <v>12733.654608093302</v>
      </c>
      <c r="AP49" s="426">
        <v>12428.905125625646</v>
      </c>
      <c r="AQ49" s="426">
        <v>12058.748594471132</v>
      </c>
      <c r="AR49" s="426">
        <v>11620.32012384478</v>
      </c>
      <c r="AS49" s="426">
        <v>11311.562970150233</v>
      </c>
      <c r="AT49" s="426">
        <v>10814.147206245314</v>
      </c>
      <c r="AU49" s="426">
        <v>10617.745634560419</v>
      </c>
      <c r="AV49" s="426">
        <v>10707.666146078252</v>
      </c>
      <c r="AW49" s="426">
        <v>10520.700696339838</v>
      </c>
      <c r="AX49" s="142"/>
      <c r="AY49" s="142"/>
      <c r="AZ49" s="142"/>
      <c r="BA49" s="142"/>
      <c r="BB49" s="142"/>
      <c r="BC49" s="142"/>
      <c r="BD49" s="142"/>
      <c r="BE49" s="142"/>
      <c r="BF49" s="143"/>
      <c r="BG49" s="144"/>
      <c r="BH49" s="293"/>
    </row>
    <row r="50" spans="22:60">
      <c r="V50" s="80"/>
      <c r="W50" s="73"/>
      <c r="X50" s="175"/>
      <c r="Y50" s="812" t="s">
        <v>341</v>
      </c>
      <c r="Z50" s="427">
        <v>577.22445553835564</v>
      </c>
      <c r="AA50" s="427">
        <v>577.73950577385006</v>
      </c>
      <c r="AB50" s="427">
        <v>564.76589370265094</v>
      </c>
      <c r="AC50" s="427">
        <v>584.61914064411121</v>
      </c>
      <c r="AD50" s="427">
        <v>533.48536975466402</v>
      </c>
      <c r="AE50" s="427">
        <v>535.71394286631937</v>
      </c>
      <c r="AF50" s="427">
        <v>522.04263686574188</v>
      </c>
      <c r="AG50" s="427">
        <v>503.28683370060423</v>
      </c>
      <c r="AH50" s="427">
        <v>481.89334945695765</v>
      </c>
      <c r="AI50" s="427">
        <v>449.7794217625954</v>
      </c>
      <c r="AJ50" s="427">
        <v>459.38747753465736</v>
      </c>
      <c r="AK50" s="427">
        <v>448.14263295105752</v>
      </c>
      <c r="AL50" s="427">
        <v>458.74004275260268</v>
      </c>
      <c r="AM50" s="427">
        <v>483.89216797824974</v>
      </c>
      <c r="AN50" s="427">
        <v>499.75458484124755</v>
      </c>
      <c r="AO50" s="427">
        <v>483.46208057632072</v>
      </c>
      <c r="AP50" s="427">
        <v>486.49503581345039</v>
      </c>
      <c r="AQ50" s="427">
        <v>466.36703366554792</v>
      </c>
      <c r="AR50" s="427">
        <v>457.11795108739506</v>
      </c>
      <c r="AS50" s="427">
        <v>473.82163986052416</v>
      </c>
      <c r="AT50" s="427">
        <v>436.69529025454671</v>
      </c>
      <c r="AU50" s="427">
        <v>425.4114024390604</v>
      </c>
      <c r="AV50" s="427">
        <v>468.76305031239173</v>
      </c>
      <c r="AW50" s="427">
        <v>516.16097293761641</v>
      </c>
      <c r="AX50" s="141"/>
      <c r="AY50" s="141"/>
      <c r="AZ50" s="141"/>
      <c r="BA50" s="141"/>
      <c r="BB50" s="141"/>
      <c r="BC50" s="141"/>
      <c r="BD50" s="141"/>
      <c r="BE50" s="141"/>
      <c r="BF50" s="145"/>
      <c r="BG50" s="146"/>
      <c r="BH50" s="293"/>
    </row>
    <row r="51" spans="22:60">
      <c r="V51" s="80"/>
      <c r="W51" s="73"/>
      <c r="X51" s="175"/>
      <c r="Y51" s="814" t="s">
        <v>348</v>
      </c>
      <c r="Z51" s="426">
        <v>9285.6438325517829</v>
      </c>
      <c r="AA51" s="426">
        <v>8936.2538434952658</v>
      </c>
      <c r="AB51" s="426">
        <v>9029.1484583304391</v>
      </c>
      <c r="AC51" s="426">
        <v>8902.5431949259946</v>
      </c>
      <c r="AD51" s="426">
        <v>8501.2951670203511</v>
      </c>
      <c r="AE51" s="426">
        <v>8880.9327774840222</v>
      </c>
      <c r="AF51" s="426">
        <v>9065.6208762062124</v>
      </c>
      <c r="AG51" s="426">
        <v>9449.2097804180903</v>
      </c>
      <c r="AH51" s="426">
        <v>9277.9676076925516</v>
      </c>
      <c r="AI51" s="426">
        <v>8981.1912096081232</v>
      </c>
      <c r="AJ51" s="426">
        <v>9077.8529840562969</v>
      </c>
      <c r="AK51" s="426">
        <v>9303.3923713406894</v>
      </c>
      <c r="AL51" s="426">
        <v>9441.2380419291458</v>
      </c>
      <c r="AM51" s="426">
        <v>9063.0671321221598</v>
      </c>
      <c r="AN51" s="426">
        <v>8614.2072395146552</v>
      </c>
      <c r="AO51" s="426">
        <v>7938.5907237463607</v>
      </c>
      <c r="AP51" s="426">
        <v>7933.265519803942</v>
      </c>
      <c r="AQ51" s="426">
        <v>8028.4021645262765</v>
      </c>
      <c r="AR51" s="426">
        <v>7806.6847924047588</v>
      </c>
      <c r="AS51" s="426">
        <v>7308.4264972755691</v>
      </c>
      <c r="AT51" s="426">
        <v>6621.3875852478777</v>
      </c>
      <c r="AU51" s="426">
        <v>7119.3666736359091</v>
      </c>
      <c r="AV51" s="426">
        <v>6975.8411834741673</v>
      </c>
      <c r="AW51" s="426">
        <v>7211.3238955345114</v>
      </c>
      <c r="AX51" s="142"/>
      <c r="AY51" s="142"/>
      <c r="AZ51" s="142"/>
      <c r="BA51" s="142"/>
      <c r="BB51" s="142"/>
      <c r="BC51" s="142"/>
      <c r="BD51" s="142"/>
      <c r="BE51" s="142"/>
      <c r="BF51" s="143"/>
      <c r="BG51" s="144"/>
      <c r="BH51" s="293"/>
    </row>
    <row r="52" spans="22:60">
      <c r="V52" s="80"/>
      <c r="W52" s="73"/>
      <c r="X52" s="175"/>
      <c r="Y52" s="812" t="s">
        <v>349</v>
      </c>
      <c r="Z52" s="427">
        <v>1225.6129416100978</v>
      </c>
      <c r="AA52" s="427">
        <v>1225.6129416100978</v>
      </c>
      <c r="AB52" s="427">
        <v>1269.6792368835277</v>
      </c>
      <c r="AC52" s="427">
        <v>1318.4635247701608</v>
      </c>
      <c r="AD52" s="427">
        <v>1392.5000199786739</v>
      </c>
      <c r="AE52" s="427">
        <v>1458.2744985947688</v>
      </c>
      <c r="AF52" s="427">
        <v>1637.9457199871688</v>
      </c>
      <c r="AG52" s="427">
        <v>1580.8683877209837</v>
      </c>
      <c r="AH52" s="427">
        <v>1628.5456819252242</v>
      </c>
      <c r="AI52" s="427">
        <v>1577.8730278677008</v>
      </c>
      <c r="AJ52" s="427">
        <v>1565.174539299082</v>
      </c>
      <c r="AK52" s="427">
        <v>1627.7964437963951</v>
      </c>
      <c r="AL52" s="427">
        <v>1500.2949383794855</v>
      </c>
      <c r="AM52" s="427">
        <v>1486.4203533668667</v>
      </c>
      <c r="AN52" s="427">
        <v>1560.4385196482615</v>
      </c>
      <c r="AO52" s="427">
        <v>1568.8774424080934</v>
      </c>
      <c r="AP52" s="427">
        <v>1587.1539173780245</v>
      </c>
      <c r="AQ52" s="427">
        <v>1626.9388645508948</v>
      </c>
      <c r="AR52" s="427">
        <v>1668.531606648673</v>
      </c>
      <c r="AS52" s="427">
        <v>1551.4838462873618</v>
      </c>
      <c r="AT52" s="427">
        <v>1526.5683033984023</v>
      </c>
      <c r="AU52" s="427">
        <v>1446.6862780322308</v>
      </c>
      <c r="AV52" s="427">
        <v>1411.4782148369161</v>
      </c>
      <c r="AW52" s="427">
        <v>1412.4063699547376</v>
      </c>
      <c r="AX52" s="141"/>
      <c r="AY52" s="141"/>
      <c r="AZ52" s="141"/>
      <c r="BA52" s="141"/>
      <c r="BB52" s="141"/>
      <c r="BC52" s="141"/>
      <c r="BD52" s="141"/>
      <c r="BE52" s="141"/>
      <c r="BF52" s="145"/>
      <c r="BG52" s="146"/>
      <c r="BH52" s="293"/>
    </row>
    <row r="53" spans="22:60">
      <c r="V53" s="80"/>
      <c r="W53" s="773" t="s">
        <v>305</v>
      </c>
      <c r="X53" s="176"/>
      <c r="Y53" s="70"/>
      <c r="Z53" s="434">
        <f>SUM(Z54,Z64)</f>
        <v>291735.06800938107</v>
      </c>
      <c r="AA53" s="434">
        <f>SUM(AA54,AA64)</f>
        <v>291758.46529932565</v>
      </c>
      <c r="AB53" s="434">
        <f t="shared" ref="AB53:AR53" si="23">SUM(AB54,AB64)</f>
        <v>292920.31078837509</v>
      </c>
      <c r="AC53" s="434">
        <f t="shared" si="23"/>
        <v>304861.15631720948</v>
      </c>
      <c r="AD53" s="434">
        <f t="shared" si="23"/>
        <v>307093.33638397919</v>
      </c>
      <c r="AE53" s="434">
        <f t="shared" si="23"/>
        <v>325633.19510959374</v>
      </c>
      <c r="AF53" s="434">
        <f t="shared" si="23"/>
        <v>333226.75887205801</v>
      </c>
      <c r="AG53" s="434">
        <f t="shared" si="23"/>
        <v>332443.03632757085</v>
      </c>
      <c r="AH53" s="434">
        <f t="shared" si="23"/>
        <v>325845.11791796086</v>
      </c>
      <c r="AI53" s="434">
        <f t="shared" si="23"/>
        <v>331279.69331058371</v>
      </c>
      <c r="AJ53" s="434">
        <f t="shared" si="23"/>
        <v>353147.17559693381</v>
      </c>
      <c r="AK53" s="434">
        <f t="shared" si="23"/>
        <v>363557.44338735228</v>
      </c>
      <c r="AL53" s="434">
        <f t="shared" si="23"/>
        <v>367189.68566685054</v>
      </c>
      <c r="AM53" s="434">
        <f t="shared" si="23"/>
        <v>392706.5042492986</v>
      </c>
      <c r="AN53" s="434">
        <f t="shared" si="23"/>
        <v>398953.8970793488</v>
      </c>
      <c r="AO53" s="434">
        <f t="shared" si="23"/>
        <v>399564.03441600443</v>
      </c>
      <c r="AP53" s="434">
        <f t="shared" si="23"/>
        <v>409595.32341871533</v>
      </c>
      <c r="AQ53" s="434">
        <f t="shared" si="23"/>
        <v>400422.86994687456</v>
      </c>
      <c r="AR53" s="434">
        <f t="shared" si="23"/>
        <v>422428.57731647778</v>
      </c>
      <c r="AS53" s="434">
        <f>SUM(AS54,AS64)</f>
        <v>404620.42089669057</v>
      </c>
      <c r="AT53" s="434">
        <f>SUM(AT54,AT64)</f>
        <v>377095.34186332999</v>
      </c>
      <c r="AU53" s="434">
        <f>SUM(AU54,AU64)</f>
        <v>388891.14127710008</v>
      </c>
      <c r="AV53" s="434">
        <f>SUM(AV54,AV64)</f>
        <v>438763.0094723801</v>
      </c>
      <c r="AW53" s="434">
        <f>SUM(AW54,AW64)</f>
        <v>475863.57902381255</v>
      </c>
      <c r="AX53" s="177"/>
      <c r="AY53" s="177"/>
      <c r="AZ53" s="177"/>
      <c r="BA53" s="177"/>
      <c r="BB53" s="177"/>
      <c r="BC53" s="177"/>
      <c r="BD53" s="177"/>
      <c r="BE53" s="177"/>
      <c r="BF53" s="177"/>
      <c r="BG53" s="178"/>
    </row>
    <row r="54" spans="22:60">
      <c r="V54" s="80"/>
      <c r="W54" s="68"/>
      <c r="X54" s="818" t="s">
        <v>127</v>
      </c>
      <c r="Y54" s="180"/>
      <c r="Z54" s="435">
        <v>164291.9038827403</v>
      </c>
      <c r="AA54" s="435">
        <f>SUM(AA55:AA63)</f>
        <v>164308.08217447824</v>
      </c>
      <c r="AB54" s="435">
        <f t="shared" ref="AB54:AR54" si="24">SUM(AB55:AB63)</f>
        <v>163548.81678512853</v>
      </c>
      <c r="AC54" s="435">
        <f t="shared" si="24"/>
        <v>168452.01534582343</v>
      </c>
      <c r="AD54" s="435">
        <f t="shared" si="24"/>
        <v>169173.56122592586</v>
      </c>
      <c r="AE54" s="435">
        <f t="shared" si="24"/>
        <v>180614.73669106202</v>
      </c>
      <c r="AF54" s="435">
        <f t="shared" si="24"/>
        <v>185122.20401172113</v>
      </c>
      <c r="AG54" s="435">
        <f t="shared" si="24"/>
        <v>184616.84067281359</v>
      </c>
      <c r="AH54" s="435">
        <f t="shared" si="24"/>
        <v>181536.52717685475</v>
      </c>
      <c r="AI54" s="435">
        <f t="shared" si="24"/>
        <v>187352.12877627078</v>
      </c>
      <c r="AJ54" s="435">
        <f t="shared" si="24"/>
        <v>201231.91097388547</v>
      </c>
      <c r="AK54" s="435">
        <f t="shared" si="24"/>
        <v>206020.34069810205</v>
      </c>
      <c r="AL54" s="435">
        <f t="shared" si="24"/>
        <v>213463.29883112331</v>
      </c>
      <c r="AM54" s="435">
        <f t="shared" si="24"/>
        <v>227265.45676564486</v>
      </c>
      <c r="AN54" s="435">
        <f t="shared" si="24"/>
        <v>231429.40770999584</v>
      </c>
      <c r="AO54" s="435">
        <f t="shared" si="24"/>
        <v>232006.23054401288</v>
      </c>
      <c r="AP54" s="435">
        <f t="shared" si="24"/>
        <v>235375.98275475856</v>
      </c>
      <c r="AQ54" s="435">
        <f t="shared" si="24"/>
        <v>234664.13086091902</v>
      </c>
      <c r="AR54" s="435">
        <f t="shared" si="24"/>
        <v>242653.55890881864</v>
      </c>
      <c r="AS54" s="435">
        <f>SUM(AS55:AS63)</f>
        <v>233593.8553868251</v>
      </c>
      <c r="AT54" s="435">
        <f>SUM(AT55:AT63)</f>
        <v>215405.72869596758</v>
      </c>
      <c r="AU54" s="435">
        <f>SUM(AU55:AU63)</f>
        <v>216915.63911673409</v>
      </c>
      <c r="AV54" s="435">
        <f>SUM(AV55:AV63)</f>
        <v>250012.38323849248</v>
      </c>
      <c r="AW54" s="435">
        <f>SUM(AW55:AW63)</f>
        <v>272369.36683937541</v>
      </c>
      <c r="AX54" s="282"/>
      <c r="AY54" s="282"/>
      <c r="AZ54" s="282"/>
      <c r="BA54" s="282"/>
      <c r="BB54" s="282"/>
      <c r="BC54" s="282"/>
      <c r="BD54" s="282"/>
      <c r="BE54" s="282"/>
      <c r="BF54" s="283"/>
      <c r="BG54" s="179"/>
    </row>
    <row r="55" spans="22:60">
      <c r="V55" s="80"/>
      <c r="W55" s="68"/>
      <c r="X55" s="819"/>
      <c r="Y55" s="811" t="s">
        <v>350</v>
      </c>
      <c r="Z55" s="432" t="s">
        <v>54</v>
      </c>
      <c r="AA55" s="426">
        <v>12519.816989033014</v>
      </c>
      <c r="AB55" s="426">
        <v>13315.112479507035</v>
      </c>
      <c r="AC55" s="426">
        <v>13845.771808985182</v>
      </c>
      <c r="AD55" s="426">
        <v>13537.098854098045</v>
      </c>
      <c r="AE55" s="426">
        <v>14282.019672130207</v>
      </c>
      <c r="AF55" s="426">
        <v>14448.015858107248</v>
      </c>
      <c r="AG55" s="426">
        <v>14780.517301787131</v>
      </c>
      <c r="AH55" s="426">
        <v>14672.654532462986</v>
      </c>
      <c r="AI55" s="426">
        <v>14619.06440484761</v>
      </c>
      <c r="AJ55" s="426">
        <v>14914.86694989114</v>
      </c>
      <c r="AK55" s="426">
        <v>14628.055550395276</v>
      </c>
      <c r="AL55" s="426">
        <v>14913.460186446619</v>
      </c>
      <c r="AM55" s="426">
        <v>15237.827032875633</v>
      </c>
      <c r="AN55" s="426">
        <v>15551.38527103844</v>
      </c>
      <c r="AO55" s="426">
        <v>15403.009855035891</v>
      </c>
      <c r="AP55" s="426">
        <v>15428.047985843559</v>
      </c>
      <c r="AQ55" s="426">
        <v>14758.776460608487</v>
      </c>
      <c r="AR55" s="426">
        <v>15019.39677486075</v>
      </c>
      <c r="AS55" s="426">
        <v>13813.730780604816</v>
      </c>
      <c r="AT55" s="426">
        <v>13720.492786862471</v>
      </c>
      <c r="AU55" s="426">
        <v>13157.391702692952</v>
      </c>
      <c r="AV55" s="426">
        <v>14413.4596182609</v>
      </c>
      <c r="AW55" s="426">
        <v>16063.475418433911</v>
      </c>
      <c r="AX55" s="142"/>
      <c r="AY55" s="142"/>
      <c r="AZ55" s="142"/>
      <c r="BA55" s="142"/>
      <c r="BB55" s="142"/>
      <c r="BC55" s="142"/>
      <c r="BD55" s="142"/>
      <c r="BE55" s="142"/>
      <c r="BF55" s="143"/>
      <c r="BG55" s="144"/>
    </row>
    <row r="56" spans="22:60">
      <c r="V56" s="80"/>
      <c r="W56" s="68"/>
      <c r="X56" s="819"/>
      <c r="Y56" s="802" t="s">
        <v>351</v>
      </c>
      <c r="Z56" s="431" t="s">
        <v>54</v>
      </c>
      <c r="AA56" s="427">
        <v>80.095089972702965</v>
      </c>
      <c r="AB56" s="427">
        <v>87.106802541539423</v>
      </c>
      <c r="AC56" s="427">
        <v>93.787018577873468</v>
      </c>
      <c r="AD56" s="427">
        <v>99.989015513993451</v>
      </c>
      <c r="AE56" s="427">
        <v>107.64329709851765</v>
      </c>
      <c r="AF56" s="427">
        <v>110.92041882867085</v>
      </c>
      <c r="AG56" s="427">
        <v>120.99667726858138</v>
      </c>
      <c r="AH56" s="427">
        <v>131.79663023046174</v>
      </c>
      <c r="AI56" s="427">
        <v>140.65879790226907</v>
      </c>
      <c r="AJ56" s="427">
        <v>147.33012453758028</v>
      </c>
      <c r="AK56" s="427">
        <v>149.89471324980374</v>
      </c>
      <c r="AL56" s="427">
        <v>152.98954454912797</v>
      </c>
      <c r="AM56" s="427">
        <v>153.42113644170698</v>
      </c>
      <c r="AN56" s="427">
        <v>149.99332386100579</v>
      </c>
      <c r="AO56" s="427">
        <v>147.33256766909051</v>
      </c>
      <c r="AP56" s="427">
        <v>142.58072974181601</v>
      </c>
      <c r="AQ56" s="427">
        <v>126.59811986923756</v>
      </c>
      <c r="AR56" s="427">
        <v>101.75279710757674</v>
      </c>
      <c r="AS56" s="427">
        <v>90.85232070415438</v>
      </c>
      <c r="AT56" s="427">
        <v>113.89710196189654</v>
      </c>
      <c r="AU56" s="427">
        <v>107.61571811301964</v>
      </c>
      <c r="AV56" s="427">
        <v>77.318593224073396</v>
      </c>
      <c r="AW56" s="427">
        <v>68.589600262136074</v>
      </c>
      <c r="AX56" s="141"/>
      <c r="AY56" s="141"/>
      <c r="AZ56" s="141"/>
      <c r="BA56" s="141"/>
      <c r="BB56" s="141"/>
      <c r="BC56" s="141"/>
      <c r="BD56" s="141"/>
      <c r="BE56" s="141"/>
      <c r="BF56" s="145"/>
      <c r="BG56" s="146"/>
    </row>
    <row r="57" spans="22:60">
      <c r="V57" s="80"/>
      <c r="W57" s="68"/>
      <c r="X57" s="819"/>
      <c r="Y57" s="820" t="s">
        <v>352</v>
      </c>
      <c r="Z57" s="432" t="s">
        <v>54</v>
      </c>
      <c r="AA57" s="426">
        <v>5812.6421253298522</v>
      </c>
      <c r="AB57" s="426">
        <v>6225.203353445414</v>
      </c>
      <c r="AC57" s="426">
        <v>6603.4637511913279</v>
      </c>
      <c r="AD57" s="426">
        <v>6448.4204473800355</v>
      </c>
      <c r="AE57" s="426">
        <v>6969.9076784146591</v>
      </c>
      <c r="AF57" s="426">
        <v>6873.429048396516</v>
      </c>
      <c r="AG57" s="426">
        <v>6800.9672770813195</v>
      </c>
      <c r="AH57" s="426">
        <v>6732.033216914203</v>
      </c>
      <c r="AI57" s="426">
        <v>6567.2446564275806</v>
      </c>
      <c r="AJ57" s="426">
        <v>6895.2928142788014</v>
      </c>
      <c r="AK57" s="426">
        <v>7120.6635384052752</v>
      </c>
      <c r="AL57" s="426">
        <v>7343.4592804328768</v>
      </c>
      <c r="AM57" s="426">
        <v>8058.7603990445959</v>
      </c>
      <c r="AN57" s="426">
        <v>8913.6044469941007</v>
      </c>
      <c r="AO57" s="426">
        <v>9034.6662788954036</v>
      </c>
      <c r="AP57" s="426">
        <v>9321.2546574541975</v>
      </c>
      <c r="AQ57" s="426">
        <v>9535.0035018953113</v>
      </c>
      <c r="AR57" s="426">
        <v>10971.63548473222</v>
      </c>
      <c r="AS57" s="426">
        <v>10701.005861094032</v>
      </c>
      <c r="AT57" s="426">
        <v>9698.9511537350336</v>
      </c>
      <c r="AU57" s="426">
        <v>10131.854388475635</v>
      </c>
      <c r="AV57" s="426">
        <v>12422.473971462303</v>
      </c>
      <c r="AW57" s="426">
        <v>14672.571405190662</v>
      </c>
      <c r="AX57" s="142"/>
      <c r="AY57" s="142"/>
      <c r="AZ57" s="142"/>
      <c r="BA57" s="142"/>
      <c r="BB57" s="142"/>
      <c r="BC57" s="142"/>
      <c r="BD57" s="142"/>
      <c r="BE57" s="142"/>
      <c r="BF57" s="143"/>
      <c r="BG57" s="144"/>
    </row>
    <row r="58" spans="22:60">
      <c r="V58" s="80"/>
      <c r="W58" s="68"/>
      <c r="X58" s="819"/>
      <c r="Y58" s="821" t="s">
        <v>353</v>
      </c>
      <c r="Z58" s="431" t="s">
        <v>54</v>
      </c>
      <c r="AA58" s="427">
        <v>2794.7103404790596</v>
      </c>
      <c r="AB58" s="427">
        <v>2766.3253807626061</v>
      </c>
      <c r="AC58" s="427">
        <v>2762.2735497812318</v>
      </c>
      <c r="AD58" s="427">
        <v>2692.7711612661315</v>
      </c>
      <c r="AE58" s="427">
        <v>2912.1130526277275</v>
      </c>
      <c r="AF58" s="427">
        <v>3078.420493810861</v>
      </c>
      <c r="AG58" s="427">
        <v>3746.4331782564414</v>
      </c>
      <c r="AH58" s="427">
        <v>4203.0090609991485</v>
      </c>
      <c r="AI58" s="427">
        <v>4413.7015444525769</v>
      </c>
      <c r="AJ58" s="427">
        <v>4810.809415323457</v>
      </c>
      <c r="AK58" s="427">
        <v>5121.8474500030761</v>
      </c>
      <c r="AL58" s="427">
        <v>5148.05211218565</v>
      </c>
      <c r="AM58" s="427">
        <v>5380.2900550337336</v>
      </c>
      <c r="AN58" s="427">
        <v>5502.972650376194</v>
      </c>
      <c r="AO58" s="427">
        <v>5159.6276053898137</v>
      </c>
      <c r="AP58" s="427">
        <v>5031.5763175776337</v>
      </c>
      <c r="AQ58" s="427">
        <v>4680.025560645101</v>
      </c>
      <c r="AR58" s="427">
        <v>4797.1892126583407</v>
      </c>
      <c r="AS58" s="427">
        <v>4621.2055438630859</v>
      </c>
      <c r="AT58" s="427">
        <v>4414.2199058487413</v>
      </c>
      <c r="AU58" s="427">
        <v>4511.8518334581395</v>
      </c>
      <c r="AV58" s="427">
        <v>5313.7803794188676</v>
      </c>
      <c r="AW58" s="427">
        <v>5834.3101896439493</v>
      </c>
      <c r="AX58" s="141"/>
      <c r="AY58" s="141"/>
      <c r="AZ58" s="141"/>
      <c r="BA58" s="141"/>
      <c r="BB58" s="141"/>
      <c r="BC58" s="141"/>
      <c r="BD58" s="141"/>
      <c r="BE58" s="141"/>
      <c r="BF58" s="145"/>
      <c r="BG58" s="146"/>
    </row>
    <row r="59" spans="22:60">
      <c r="V59" s="80"/>
      <c r="W59" s="68"/>
      <c r="X59" s="819"/>
      <c r="Y59" s="820" t="s">
        <v>354</v>
      </c>
      <c r="Z59" s="432" t="s">
        <v>54</v>
      </c>
      <c r="AA59" s="426">
        <v>39367.302692133919</v>
      </c>
      <c r="AB59" s="426">
        <v>41398.211003003555</v>
      </c>
      <c r="AC59" s="426">
        <v>42239.218904146313</v>
      </c>
      <c r="AD59" s="426">
        <v>40589.85187213817</v>
      </c>
      <c r="AE59" s="426">
        <v>41859.661837873777</v>
      </c>
      <c r="AF59" s="426">
        <v>40843.454987011668</v>
      </c>
      <c r="AG59" s="426">
        <v>41263.376020638847</v>
      </c>
      <c r="AH59" s="426">
        <v>41525.008420828926</v>
      </c>
      <c r="AI59" s="426">
        <v>40547.566944800121</v>
      </c>
      <c r="AJ59" s="426">
        <v>41883.094053984045</v>
      </c>
      <c r="AK59" s="426">
        <v>42895.056811287897</v>
      </c>
      <c r="AL59" s="426">
        <v>46003.011693938788</v>
      </c>
      <c r="AM59" s="426">
        <v>50403.591176072099</v>
      </c>
      <c r="AN59" s="426">
        <v>55534.530891629984</v>
      </c>
      <c r="AO59" s="426">
        <v>58813.841186063291</v>
      </c>
      <c r="AP59" s="426">
        <v>63916.908257069699</v>
      </c>
      <c r="AQ59" s="426">
        <v>65346.39626033551</v>
      </c>
      <c r="AR59" s="426">
        <v>73386.678193006723</v>
      </c>
      <c r="AS59" s="426">
        <v>71521.052891142259</v>
      </c>
      <c r="AT59" s="426">
        <v>64945.913937960897</v>
      </c>
      <c r="AU59" s="426">
        <v>70046.680142539379</v>
      </c>
      <c r="AV59" s="426">
        <v>85940.753106478864</v>
      </c>
      <c r="AW59" s="426">
        <v>99096.995606533135</v>
      </c>
      <c r="AX59" s="142"/>
      <c r="AY59" s="142"/>
      <c r="AZ59" s="142"/>
      <c r="BA59" s="142"/>
      <c r="BB59" s="142"/>
      <c r="BC59" s="142"/>
      <c r="BD59" s="142"/>
      <c r="BE59" s="142"/>
      <c r="BF59" s="143"/>
      <c r="BG59" s="144"/>
    </row>
    <row r="60" spans="22:60">
      <c r="V60" s="80"/>
      <c r="W60" s="68"/>
      <c r="X60" s="819"/>
      <c r="Y60" s="812" t="s">
        <v>355</v>
      </c>
      <c r="Z60" s="431" t="s">
        <v>54</v>
      </c>
      <c r="AA60" s="427">
        <v>45194.976748006688</v>
      </c>
      <c r="AB60" s="427">
        <v>47365.279571156279</v>
      </c>
      <c r="AC60" s="427">
        <v>50638.759457502456</v>
      </c>
      <c r="AD60" s="427">
        <v>51586.861777402904</v>
      </c>
      <c r="AE60" s="427">
        <v>56034.490159692316</v>
      </c>
      <c r="AF60" s="427">
        <v>57572.952446491916</v>
      </c>
      <c r="AG60" s="427">
        <v>60604.448960285845</v>
      </c>
      <c r="AH60" s="427">
        <v>61430.573357184097</v>
      </c>
      <c r="AI60" s="427">
        <v>61779.021561915928</v>
      </c>
      <c r="AJ60" s="427">
        <v>65863.36979778466</v>
      </c>
      <c r="AK60" s="427">
        <v>71138.59033931981</v>
      </c>
      <c r="AL60" s="427">
        <v>71501.322546164971</v>
      </c>
      <c r="AM60" s="427">
        <v>72613.815142487263</v>
      </c>
      <c r="AN60" s="427">
        <v>75099.196511889357</v>
      </c>
      <c r="AO60" s="427">
        <v>73214.056576732037</v>
      </c>
      <c r="AP60" s="427">
        <v>72900.089269644654</v>
      </c>
      <c r="AQ60" s="427">
        <v>68481.911985888655</v>
      </c>
      <c r="AR60" s="427">
        <v>69752.453222215423</v>
      </c>
      <c r="AS60" s="427">
        <v>65199.417016645799</v>
      </c>
      <c r="AT60" s="427">
        <v>63351.03478507619</v>
      </c>
      <c r="AU60" s="427">
        <v>63335.257454207502</v>
      </c>
      <c r="AV60" s="427">
        <v>69468.662772364172</v>
      </c>
      <c r="AW60" s="427">
        <v>74009.96722598224</v>
      </c>
      <c r="AX60" s="141"/>
      <c r="AY60" s="141"/>
      <c r="AZ60" s="141"/>
      <c r="BA60" s="141"/>
      <c r="BB60" s="141"/>
      <c r="BC60" s="141"/>
      <c r="BD60" s="141"/>
      <c r="BE60" s="141"/>
      <c r="BF60" s="145"/>
      <c r="BG60" s="146"/>
    </row>
    <row r="61" spans="22:60">
      <c r="V61" s="80"/>
      <c r="W61" s="68"/>
      <c r="X61" s="819"/>
      <c r="Y61" s="820" t="s">
        <v>356</v>
      </c>
      <c r="Z61" s="432" t="s">
        <v>54</v>
      </c>
      <c r="AA61" s="426">
        <v>12821.810767491661</v>
      </c>
      <c r="AB61" s="426">
        <v>13850.271469288946</v>
      </c>
      <c r="AC61" s="426">
        <v>14541.652535659992</v>
      </c>
      <c r="AD61" s="426">
        <v>13824.788493896347</v>
      </c>
      <c r="AE61" s="426">
        <v>13768.39452940859</v>
      </c>
      <c r="AF61" s="426">
        <v>13588.143889217268</v>
      </c>
      <c r="AG61" s="426">
        <v>14354.844523159794</v>
      </c>
      <c r="AH61" s="426">
        <v>14599.85262014989</v>
      </c>
      <c r="AI61" s="426">
        <v>14828.689913200315</v>
      </c>
      <c r="AJ61" s="426">
        <v>15358.290634886473</v>
      </c>
      <c r="AK61" s="426">
        <v>16259.474743503717</v>
      </c>
      <c r="AL61" s="426">
        <v>15888.633593516684</v>
      </c>
      <c r="AM61" s="426">
        <v>15804.281343837391</v>
      </c>
      <c r="AN61" s="426">
        <v>15837.02990310104</v>
      </c>
      <c r="AO61" s="426">
        <v>15215.719667454629</v>
      </c>
      <c r="AP61" s="426">
        <v>15440.973902201758</v>
      </c>
      <c r="AQ61" s="426">
        <v>15029.44804598118</v>
      </c>
      <c r="AR61" s="426">
        <v>15686.95182872624</v>
      </c>
      <c r="AS61" s="426">
        <v>14445.120150148616</v>
      </c>
      <c r="AT61" s="426">
        <v>12497.714042693975</v>
      </c>
      <c r="AU61" s="426">
        <v>11730.200415194397</v>
      </c>
      <c r="AV61" s="426">
        <v>13109.933475498254</v>
      </c>
      <c r="AW61" s="426">
        <v>14074.431640837045</v>
      </c>
      <c r="AX61" s="142"/>
      <c r="AY61" s="142"/>
      <c r="AZ61" s="142"/>
      <c r="BA61" s="142"/>
      <c r="BB61" s="142"/>
      <c r="BC61" s="142"/>
      <c r="BD61" s="142"/>
      <c r="BE61" s="142"/>
      <c r="BF61" s="143"/>
      <c r="BG61" s="144"/>
    </row>
    <row r="62" spans="22:60">
      <c r="V62" s="80"/>
      <c r="W62" s="68"/>
      <c r="X62" s="819"/>
      <c r="Y62" s="821" t="s">
        <v>357</v>
      </c>
      <c r="Z62" s="431" t="s">
        <v>54</v>
      </c>
      <c r="AA62" s="427">
        <v>32933.499954180596</v>
      </c>
      <c r="AB62" s="427">
        <v>35300.347779077711</v>
      </c>
      <c r="AC62" s="427">
        <v>38404.115228398572</v>
      </c>
      <c r="AD62" s="427">
        <v>39893.100851403025</v>
      </c>
      <c r="AE62" s="427">
        <v>41579.127418035838</v>
      </c>
      <c r="AF62" s="427">
        <v>41799.805563229951</v>
      </c>
      <c r="AG62" s="427">
        <v>43860.418550655006</v>
      </c>
      <c r="AH62" s="427">
        <v>45164.980944661809</v>
      </c>
      <c r="AI62" s="427">
        <v>45615.499522532067</v>
      </c>
      <c r="AJ62" s="427">
        <v>47463.308805534063</v>
      </c>
      <c r="AK62" s="427">
        <v>48500.36299308436</v>
      </c>
      <c r="AL62" s="427">
        <v>47869.884786532537</v>
      </c>
      <c r="AM62" s="427">
        <v>49571.687600916266</v>
      </c>
      <c r="AN62" s="427">
        <v>50665.207231751447</v>
      </c>
      <c r="AO62" s="427">
        <v>49399.567202421102</v>
      </c>
      <c r="AP62" s="427">
        <v>50332.734864147133</v>
      </c>
      <c r="AQ62" s="427">
        <v>49675.455395518133</v>
      </c>
      <c r="AR62" s="427">
        <v>50820.05293215852</v>
      </c>
      <c r="AS62" s="427">
        <v>47946.329138129469</v>
      </c>
      <c r="AT62" s="427">
        <v>44927.189653949063</v>
      </c>
      <c r="AU62" s="427">
        <v>44382.785765211702</v>
      </c>
      <c r="AV62" s="427">
        <v>48417.909569479685</v>
      </c>
      <c r="AW62" s="427">
        <v>52297.352005013847</v>
      </c>
      <c r="AX62" s="141"/>
      <c r="AY62" s="141"/>
      <c r="AZ62" s="141"/>
      <c r="BA62" s="141"/>
      <c r="BB62" s="141"/>
      <c r="BC62" s="141"/>
      <c r="BD62" s="141"/>
      <c r="BE62" s="141"/>
      <c r="BF62" s="145"/>
      <c r="BG62" s="146"/>
    </row>
    <row r="63" spans="22:60">
      <c r="V63" s="80"/>
      <c r="W63" s="68"/>
      <c r="X63" s="822"/>
      <c r="Y63" s="823" t="s">
        <v>358</v>
      </c>
      <c r="Z63" s="436" t="s">
        <v>54</v>
      </c>
      <c r="AA63" s="437">
        <v>12783.227467850742</v>
      </c>
      <c r="AB63" s="437">
        <v>3240.9589463454718</v>
      </c>
      <c r="AC63" s="437">
        <v>-677.026908419503</v>
      </c>
      <c r="AD63" s="437">
        <v>500.6787528272373</v>
      </c>
      <c r="AE63" s="437">
        <v>3101.3790457803807</v>
      </c>
      <c r="AF63" s="437">
        <v>6807.0613066270198</v>
      </c>
      <c r="AG63" s="437">
        <v>-915.16181631936149</v>
      </c>
      <c r="AH63" s="437">
        <v>-6923.3816065767678</v>
      </c>
      <c r="AI63" s="437">
        <v>-1159.3185698076898</v>
      </c>
      <c r="AJ63" s="437">
        <v>3895.5483776652591</v>
      </c>
      <c r="AK63" s="437">
        <v>206.39455885282138</v>
      </c>
      <c r="AL63" s="437">
        <v>4642.4850873560481</v>
      </c>
      <c r="AM63" s="437">
        <v>10041.782878936181</v>
      </c>
      <c r="AN63" s="437">
        <v>4175.4874793542713</v>
      </c>
      <c r="AO63" s="437">
        <v>5618.4096043516156</v>
      </c>
      <c r="AP63" s="437">
        <v>2861.8167710780972</v>
      </c>
      <c r="AQ63" s="437">
        <v>7030.5155301774103</v>
      </c>
      <c r="AR63" s="437">
        <v>2117.4484633528355</v>
      </c>
      <c r="AS63" s="437">
        <v>5255.1416844928863</v>
      </c>
      <c r="AT63" s="437">
        <v>1736.3153278792952</v>
      </c>
      <c r="AU63" s="437">
        <v>-487.99830315864813</v>
      </c>
      <c r="AV63" s="437">
        <v>848.09175230538119</v>
      </c>
      <c r="AW63" s="437">
        <v>-3748.3262525215496</v>
      </c>
      <c r="AX63" s="276"/>
      <c r="AY63" s="276"/>
      <c r="AZ63" s="276"/>
      <c r="BA63" s="276"/>
      <c r="BB63" s="276"/>
      <c r="BC63" s="276"/>
      <c r="BD63" s="276"/>
      <c r="BE63" s="276"/>
      <c r="BF63" s="277"/>
      <c r="BG63" s="278"/>
    </row>
    <row r="64" spans="22:60">
      <c r="V64" s="80"/>
      <c r="W64" s="68"/>
      <c r="X64" s="824" t="s">
        <v>126</v>
      </c>
      <c r="Y64" s="280"/>
      <c r="Z64" s="438">
        <v>127443.16412664075</v>
      </c>
      <c r="AA64" s="438">
        <v>127450.38312484743</v>
      </c>
      <c r="AB64" s="438">
        <v>129371.49400324654</v>
      </c>
      <c r="AC64" s="438">
        <v>136409.14097138605</v>
      </c>
      <c r="AD64" s="438">
        <v>137919.77515805329</v>
      </c>
      <c r="AE64" s="438">
        <v>145018.45841853172</v>
      </c>
      <c r="AF64" s="438">
        <v>148104.55486033691</v>
      </c>
      <c r="AG64" s="438">
        <v>147826.19565475726</v>
      </c>
      <c r="AH64" s="438">
        <v>144308.59074110608</v>
      </c>
      <c r="AI64" s="438">
        <v>143927.5645343129</v>
      </c>
      <c r="AJ64" s="438">
        <v>151915.26462304834</v>
      </c>
      <c r="AK64" s="438">
        <v>157537.10268925026</v>
      </c>
      <c r="AL64" s="438">
        <v>153726.3868357272</v>
      </c>
      <c r="AM64" s="438">
        <v>165441.04748365376</v>
      </c>
      <c r="AN64" s="438">
        <v>167524.48936935299</v>
      </c>
      <c r="AO64" s="438">
        <v>167557.80387199155</v>
      </c>
      <c r="AP64" s="438">
        <v>174219.34066395677</v>
      </c>
      <c r="AQ64" s="438">
        <v>165758.73908595555</v>
      </c>
      <c r="AR64" s="438">
        <v>179775.01840765914</v>
      </c>
      <c r="AS64" s="438">
        <v>171026.56550986544</v>
      </c>
      <c r="AT64" s="438">
        <v>161689.61316736237</v>
      </c>
      <c r="AU64" s="438">
        <v>171975.50216036601</v>
      </c>
      <c r="AV64" s="438">
        <v>188750.62623388763</v>
      </c>
      <c r="AW64" s="438">
        <v>203494.21218443711</v>
      </c>
      <c r="AX64" s="281"/>
      <c r="AY64" s="281"/>
      <c r="AZ64" s="281"/>
      <c r="BA64" s="281"/>
      <c r="BB64" s="281"/>
      <c r="BC64" s="281"/>
      <c r="BD64" s="281"/>
      <c r="BE64" s="281"/>
      <c r="BF64" s="281"/>
      <c r="BG64" s="181"/>
    </row>
    <row r="65" spans="22:61">
      <c r="V65" s="80"/>
      <c r="W65" s="68"/>
      <c r="X65" s="279"/>
      <c r="Y65" s="825" t="s">
        <v>359</v>
      </c>
      <c r="Z65" s="432" t="s">
        <v>54</v>
      </c>
      <c r="AA65" s="426">
        <v>8821.4012592003146</v>
      </c>
      <c r="AB65" s="426">
        <v>8468.7989907130632</v>
      </c>
      <c r="AC65" s="426">
        <v>9415.9286278927648</v>
      </c>
      <c r="AD65" s="426">
        <v>9518.1669225482437</v>
      </c>
      <c r="AE65" s="426">
        <v>9990.2599778746335</v>
      </c>
      <c r="AF65" s="426">
        <v>10087.432586709147</v>
      </c>
      <c r="AG65" s="426">
        <v>11446.946435020702</v>
      </c>
      <c r="AH65" s="426">
        <v>11300.751898898394</v>
      </c>
      <c r="AI65" s="426">
        <v>10790.321815099605</v>
      </c>
      <c r="AJ65" s="426">
        <v>11303.335853924176</v>
      </c>
      <c r="AK65" s="426">
        <v>11363.103610003569</v>
      </c>
      <c r="AL65" s="426">
        <v>11903.955008519142</v>
      </c>
      <c r="AM65" s="426">
        <v>11236.78173878547</v>
      </c>
      <c r="AN65" s="426">
        <v>11512.966521182938</v>
      </c>
      <c r="AO65" s="426">
        <v>11213.587014043098</v>
      </c>
      <c r="AP65" s="426">
        <v>11355.987369441256</v>
      </c>
      <c r="AQ65" s="426">
        <v>11696.373834535287</v>
      </c>
      <c r="AR65" s="426">
        <v>11944.498451003237</v>
      </c>
      <c r="AS65" s="426">
        <v>11256.663073146545</v>
      </c>
      <c r="AT65" s="426">
        <v>11783.687984371052</v>
      </c>
      <c r="AU65" s="426">
        <v>11420.2674074349</v>
      </c>
      <c r="AV65" s="426">
        <v>13080.649149531087</v>
      </c>
      <c r="AW65" s="426">
        <v>14002.885725585002</v>
      </c>
      <c r="AX65" s="142"/>
      <c r="AY65" s="142"/>
      <c r="AZ65" s="142"/>
      <c r="BA65" s="142"/>
      <c r="BB65" s="142"/>
      <c r="BC65" s="142"/>
      <c r="BD65" s="142"/>
      <c r="BE65" s="142"/>
      <c r="BF65" s="143"/>
      <c r="BG65" s="144"/>
    </row>
    <row r="66" spans="22:61">
      <c r="V66" s="80"/>
      <c r="W66" s="68"/>
      <c r="X66" s="279"/>
      <c r="Y66" s="812" t="s">
        <v>360</v>
      </c>
      <c r="Z66" s="431" t="s">
        <v>54</v>
      </c>
      <c r="AA66" s="427">
        <v>11650.271886388267</v>
      </c>
      <c r="AB66" s="427">
        <v>12039.101262110053</v>
      </c>
      <c r="AC66" s="427">
        <v>12946.97323035989</v>
      </c>
      <c r="AD66" s="427">
        <v>13664.843167023493</v>
      </c>
      <c r="AE66" s="427">
        <v>13637.317143102531</v>
      </c>
      <c r="AF66" s="427">
        <v>14127.178904414184</v>
      </c>
      <c r="AG66" s="427">
        <v>14853.487534309032</v>
      </c>
      <c r="AH66" s="427">
        <v>14704.456608502487</v>
      </c>
      <c r="AI66" s="427">
        <v>14987.471226359385</v>
      </c>
      <c r="AJ66" s="427">
        <v>15241.614891699097</v>
      </c>
      <c r="AK66" s="427">
        <v>15652.730188936948</v>
      </c>
      <c r="AL66" s="427">
        <v>16389.7668799522</v>
      </c>
      <c r="AM66" s="427">
        <v>17659.697770796589</v>
      </c>
      <c r="AN66" s="427">
        <v>17148.322141626377</v>
      </c>
      <c r="AO66" s="427">
        <v>17203.001525604799</v>
      </c>
      <c r="AP66" s="427">
        <v>17000.419814731904</v>
      </c>
      <c r="AQ66" s="427">
        <v>17084.530869656315</v>
      </c>
      <c r="AR66" s="427">
        <v>17931.998622443476</v>
      </c>
      <c r="AS66" s="427">
        <v>15877.716556662337</v>
      </c>
      <c r="AT66" s="427">
        <v>16389.694755481185</v>
      </c>
      <c r="AU66" s="427">
        <v>14842.046471537386</v>
      </c>
      <c r="AV66" s="427">
        <v>18183.816512260142</v>
      </c>
      <c r="AW66" s="427">
        <v>19118.535188118803</v>
      </c>
      <c r="AX66" s="141"/>
      <c r="AY66" s="141"/>
      <c r="AZ66" s="141"/>
      <c r="BA66" s="141"/>
      <c r="BB66" s="141"/>
      <c r="BC66" s="141"/>
      <c r="BD66" s="141"/>
      <c r="BE66" s="141"/>
      <c r="BF66" s="145"/>
      <c r="BG66" s="146"/>
    </row>
    <row r="67" spans="22:61">
      <c r="V67" s="80"/>
      <c r="W67" s="68"/>
      <c r="X67" s="279"/>
      <c r="Y67" s="825" t="s">
        <v>361</v>
      </c>
      <c r="Z67" s="432" t="s">
        <v>54</v>
      </c>
      <c r="AA67" s="426">
        <v>44291.317903031326</v>
      </c>
      <c r="AB67" s="426">
        <v>45070.304969907207</v>
      </c>
      <c r="AC67" s="426">
        <v>48529.14372754161</v>
      </c>
      <c r="AD67" s="426">
        <v>47407.867385291305</v>
      </c>
      <c r="AE67" s="426">
        <v>50957.69344633013</v>
      </c>
      <c r="AF67" s="426">
        <v>51984.345737846787</v>
      </c>
      <c r="AG67" s="426">
        <v>53791.724743399238</v>
      </c>
      <c r="AH67" s="426">
        <v>52825.024798224025</v>
      </c>
      <c r="AI67" s="426">
        <v>53631.355954497085</v>
      </c>
      <c r="AJ67" s="426">
        <v>57048.768459717714</v>
      </c>
      <c r="AK67" s="426">
        <v>56747.285741947737</v>
      </c>
      <c r="AL67" s="426">
        <v>58828.777916741965</v>
      </c>
      <c r="AM67" s="426">
        <v>64046.734187892129</v>
      </c>
      <c r="AN67" s="426">
        <v>64581.17027260024</v>
      </c>
      <c r="AO67" s="426">
        <v>63988.976104537825</v>
      </c>
      <c r="AP67" s="426">
        <v>65779.007969184197</v>
      </c>
      <c r="AQ67" s="426">
        <v>65303.090607801874</v>
      </c>
      <c r="AR67" s="426">
        <v>69030.61538757474</v>
      </c>
      <c r="AS67" s="426">
        <v>65839.058485673275</v>
      </c>
      <c r="AT67" s="426">
        <v>66845.211461341532</v>
      </c>
      <c r="AU67" s="426">
        <v>64893.045091348045</v>
      </c>
      <c r="AV67" s="426">
        <v>72126.100003654341</v>
      </c>
      <c r="AW67" s="426">
        <v>79218.563672404198</v>
      </c>
      <c r="AX67" s="142"/>
      <c r="AY67" s="142"/>
      <c r="AZ67" s="142"/>
      <c r="BA67" s="142"/>
      <c r="BB67" s="142"/>
      <c r="BC67" s="142"/>
      <c r="BD67" s="142"/>
      <c r="BE67" s="142"/>
      <c r="BF67" s="143"/>
      <c r="BG67" s="144"/>
    </row>
    <row r="68" spans="22:61">
      <c r="V68" s="80"/>
      <c r="W68" s="68"/>
      <c r="X68" s="279"/>
      <c r="Y68" s="812" t="s">
        <v>362</v>
      </c>
      <c r="Z68" s="431" t="s">
        <v>54</v>
      </c>
      <c r="AA68" s="427">
        <v>6993.6175590080265</v>
      </c>
      <c r="AB68" s="427">
        <v>7138.7431178499628</v>
      </c>
      <c r="AC68" s="427">
        <v>7563.9396187096681</v>
      </c>
      <c r="AD68" s="427">
        <v>7525.7557347228139</v>
      </c>
      <c r="AE68" s="427">
        <v>7521.9154941420256</v>
      </c>
      <c r="AF68" s="427">
        <v>7933.4610894534389</v>
      </c>
      <c r="AG68" s="427">
        <v>8741.1722971999952</v>
      </c>
      <c r="AH68" s="427">
        <v>8358.4320517379092</v>
      </c>
      <c r="AI68" s="427">
        <v>8264.167049491818</v>
      </c>
      <c r="AJ68" s="427">
        <v>8600.3804883307694</v>
      </c>
      <c r="AK68" s="427">
        <v>8748.9708365973402</v>
      </c>
      <c r="AL68" s="427">
        <v>9502.2557756437382</v>
      </c>
      <c r="AM68" s="427">
        <v>9512.5102586630601</v>
      </c>
      <c r="AN68" s="427">
        <v>9718.7428489494578</v>
      </c>
      <c r="AO68" s="427">
        <v>9687.4483266247044</v>
      </c>
      <c r="AP68" s="427">
        <v>10387.39502716087</v>
      </c>
      <c r="AQ68" s="427">
        <v>10057.356529610972</v>
      </c>
      <c r="AR68" s="427">
        <v>9902.6773921471085</v>
      </c>
      <c r="AS68" s="427">
        <v>9801.2759827222144</v>
      </c>
      <c r="AT68" s="427">
        <v>10192.836625881937</v>
      </c>
      <c r="AU68" s="427">
        <v>9957.1334690820167</v>
      </c>
      <c r="AV68" s="427">
        <v>11532.417017356664</v>
      </c>
      <c r="AW68" s="427">
        <v>12983.661317584811</v>
      </c>
      <c r="AX68" s="141"/>
      <c r="AY68" s="141"/>
      <c r="AZ68" s="141"/>
      <c r="BA68" s="141"/>
      <c r="BB68" s="141"/>
      <c r="BC68" s="141"/>
      <c r="BD68" s="141"/>
      <c r="BE68" s="141"/>
      <c r="BF68" s="145"/>
      <c r="BG68" s="146"/>
    </row>
    <row r="69" spans="22:61">
      <c r="V69" s="80"/>
      <c r="W69" s="68"/>
      <c r="X69" s="279"/>
      <c r="Y69" s="825" t="s">
        <v>363</v>
      </c>
      <c r="Z69" s="432" t="s">
        <v>54</v>
      </c>
      <c r="AA69" s="426">
        <v>14057.136269677099</v>
      </c>
      <c r="AB69" s="426">
        <v>13465.645449534542</v>
      </c>
      <c r="AC69" s="426">
        <v>14317.575065639759</v>
      </c>
      <c r="AD69" s="426">
        <v>14856.934628209336</v>
      </c>
      <c r="AE69" s="426">
        <v>15503.109892728356</v>
      </c>
      <c r="AF69" s="426">
        <v>16572.66213939423</v>
      </c>
      <c r="AG69" s="426">
        <v>17750.749861356435</v>
      </c>
      <c r="AH69" s="426">
        <v>17242.355513034207</v>
      </c>
      <c r="AI69" s="426">
        <v>17378.327240544932</v>
      </c>
      <c r="AJ69" s="426">
        <v>18283.824455612295</v>
      </c>
      <c r="AK69" s="426">
        <v>17952.372499980291</v>
      </c>
      <c r="AL69" s="426">
        <v>18488.540198298153</v>
      </c>
      <c r="AM69" s="426">
        <v>20300.823906504469</v>
      </c>
      <c r="AN69" s="426">
        <v>20599.016253824891</v>
      </c>
      <c r="AO69" s="426">
        <v>20971.526105611614</v>
      </c>
      <c r="AP69" s="426">
        <v>21672.872229256653</v>
      </c>
      <c r="AQ69" s="426">
        <v>21907.740908576176</v>
      </c>
      <c r="AR69" s="426">
        <v>22451.854703604404</v>
      </c>
      <c r="AS69" s="426">
        <v>21958.550253487472</v>
      </c>
      <c r="AT69" s="426">
        <v>21734.992023049625</v>
      </c>
      <c r="AU69" s="426">
        <v>21756.154564505381</v>
      </c>
      <c r="AV69" s="426">
        <v>24806.206041279824</v>
      </c>
      <c r="AW69" s="426">
        <v>27936.914843181035</v>
      </c>
      <c r="AX69" s="142"/>
      <c r="AY69" s="142"/>
      <c r="AZ69" s="142"/>
      <c r="BA69" s="142"/>
      <c r="BB69" s="142"/>
      <c r="BC69" s="142"/>
      <c r="BD69" s="142"/>
      <c r="BE69" s="142"/>
      <c r="BF69" s="143"/>
      <c r="BG69" s="144"/>
    </row>
    <row r="70" spans="22:61">
      <c r="V70" s="80"/>
      <c r="W70" s="68"/>
      <c r="X70" s="279"/>
      <c r="Y70" s="812" t="s">
        <v>364</v>
      </c>
      <c r="Z70" s="431" t="s">
        <v>54</v>
      </c>
      <c r="AA70" s="427">
        <v>21683.7142045457</v>
      </c>
      <c r="AB70" s="427">
        <v>22231.78691746109</v>
      </c>
      <c r="AC70" s="427">
        <v>22638.781201693688</v>
      </c>
      <c r="AD70" s="427">
        <v>22408.315113477736</v>
      </c>
      <c r="AE70" s="427">
        <v>24333.547819129079</v>
      </c>
      <c r="AF70" s="427">
        <v>24853.849786196668</v>
      </c>
      <c r="AG70" s="427">
        <v>26622.752928988855</v>
      </c>
      <c r="AH70" s="427">
        <v>26151.848795252488</v>
      </c>
      <c r="AI70" s="427">
        <v>25771.585900671627</v>
      </c>
      <c r="AJ70" s="427">
        <v>27534.017419789467</v>
      </c>
      <c r="AK70" s="427">
        <v>27731.466154275287</v>
      </c>
      <c r="AL70" s="427">
        <v>27530.544817790935</v>
      </c>
      <c r="AM70" s="427">
        <v>30255.521083506188</v>
      </c>
      <c r="AN70" s="427">
        <v>30211.270928643393</v>
      </c>
      <c r="AO70" s="427">
        <v>29952.313204121572</v>
      </c>
      <c r="AP70" s="427">
        <v>31002.027241857701</v>
      </c>
      <c r="AQ70" s="427">
        <v>31675.133326150175</v>
      </c>
      <c r="AR70" s="427">
        <v>33809.18148787471</v>
      </c>
      <c r="AS70" s="427">
        <v>32130.707850005518</v>
      </c>
      <c r="AT70" s="427">
        <v>31083.104980703334</v>
      </c>
      <c r="AU70" s="427">
        <v>30602.290255459397</v>
      </c>
      <c r="AV70" s="427">
        <v>35203.694783761181</v>
      </c>
      <c r="AW70" s="427">
        <v>37939.485809681639</v>
      </c>
      <c r="AX70" s="141"/>
      <c r="AY70" s="141"/>
      <c r="AZ70" s="141"/>
      <c r="BA70" s="141"/>
      <c r="BB70" s="141"/>
      <c r="BC70" s="141"/>
      <c r="BD70" s="141"/>
      <c r="BE70" s="141"/>
      <c r="BF70" s="145"/>
      <c r="BG70" s="146"/>
    </row>
    <row r="71" spans="22:61">
      <c r="V71" s="80"/>
      <c r="W71" s="68"/>
      <c r="X71" s="279"/>
      <c r="Y71" s="825" t="s">
        <v>365</v>
      </c>
      <c r="Z71" s="432" t="s">
        <v>54</v>
      </c>
      <c r="AA71" s="426">
        <v>8092.161616987436</v>
      </c>
      <c r="AB71" s="426">
        <v>8198.5645950484068</v>
      </c>
      <c r="AC71" s="426">
        <v>8452.771061916339</v>
      </c>
      <c r="AD71" s="426">
        <v>8740.3566044634372</v>
      </c>
      <c r="AE71" s="426">
        <v>9377.2898183942234</v>
      </c>
      <c r="AF71" s="426">
        <v>9658.2887141986575</v>
      </c>
      <c r="AG71" s="426">
        <v>10002.410939608439</v>
      </c>
      <c r="AH71" s="426">
        <v>9753.5310843854695</v>
      </c>
      <c r="AI71" s="426">
        <v>9102.6211027216741</v>
      </c>
      <c r="AJ71" s="426">
        <v>10010.747522519116</v>
      </c>
      <c r="AK71" s="426">
        <v>9813.1198281074612</v>
      </c>
      <c r="AL71" s="426">
        <v>10418.660144666348</v>
      </c>
      <c r="AM71" s="426">
        <v>11083.62007476518</v>
      </c>
      <c r="AN71" s="426">
        <v>11695.086672518177</v>
      </c>
      <c r="AO71" s="426">
        <v>11117.026263771708</v>
      </c>
      <c r="AP71" s="426">
        <v>11722.505883189509</v>
      </c>
      <c r="AQ71" s="426">
        <v>11615.367470090525</v>
      </c>
      <c r="AR71" s="426">
        <v>11495.617915087687</v>
      </c>
      <c r="AS71" s="426">
        <v>11986.699421949497</v>
      </c>
      <c r="AT71" s="426">
        <v>11945.923529801234</v>
      </c>
      <c r="AU71" s="426">
        <v>10969.401077171737</v>
      </c>
      <c r="AV71" s="426">
        <v>12573.966446094853</v>
      </c>
      <c r="AW71" s="426">
        <v>13593.946854468699</v>
      </c>
      <c r="AX71" s="142"/>
      <c r="AY71" s="142"/>
      <c r="AZ71" s="142"/>
      <c r="BA71" s="142"/>
      <c r="BB71" s="142"/>
      <c r="BC71" s="142"/>
      <c r="BD71" s="142"/>
      <c r="BE71" s="142"/>
      <c r="BF71" s="143"/>
      <c r="BG71" s="144"/>
    </row>
    <row r="72" spans="22:61">
      <c r="V72" s="80"/>
      <c r="W72" s="68"/>
      <c r="X72" s="279"/>
      <c r="Y72" s="812" t="s">
        <v>366</v>
      </c>
      <c r="Z72" s="431" t="s">
        <v>54</v>
      </c>
      <c r="AA72" s="427">
        <v>4207.8534438876604</v>
      </c>
      <c r="AB72" s="427">
        <v>4355.7694996860455</v>
      </c>
      <c r="AC72" s="427">
        <v>4514.3152960873567</v>
      </c>
      <c r="AD72" s="427">
        <v>4526.7714080870428</v>
      </c>
      <c r="AE72" s="427">
        <v>4609.6213793002307</v>
      </c>
      <c r="AF72" s="427">
        <v>4977.4927990742272</v>
      </c>
      <c r="AG72" s="427">
        <v>5390.0066661451647</v>
      </c>
      <c r="AH72" s="427">
        <v>5114.4317653822945</v>
      </c>
      <c r="AI72" s="427">
        <v>5114.6217463596031</v>
      </c>
      <c r="AJ72" s="427">
        <v>5426.2977803335552</v>
      </c>
      <c r="AK72" s="427">
        <v>5700.6654684316172</v>
      </c>
      <c r="AL72" s="427">
        <v>5796.8268574810654</v>
      </c>
      <c r="AM72" s="427">
        <v>6196.7733075600272</v>
      </c>
      <c r="AN72" s="427">
        <v>6284.9141073962419</v>
      </c>
      <c r="AO72" s="427">
        <v>6125.496583265739</v>
      </c>
      <c r="AP72" s="427">
        <v>6304.7787687037626</v>
      </c>
      <c r="AQ72" s="427">
        <v>6294.3245991399053</v>
      </c>
      <c r="AR72" s="427">
        <v>6100.4834035871345</v>
      </c>
      <c r="AS72" s="427">
        <v>6569.2152213604195</v>
      </c>
      <c r="AT72" s="427">
        <v>6368.0853173414889</v>
      </c>
      <c r="AU72" s="427">
        <v>6334.2267697302741</v>
      </c>
      <c r="AV72" s="427">
        <v>7372.8294708317162</v>
      </c>
      <c r="AW72" s="427">
        <v>7966.5811662841352</v>
      </c>
      <c r="AX72" s="141"/>
      <c r="AY72" s="141"/>
      <c r="AZ72" s="141"/>
      <c r="BA72" s="141"/>
      <c r="BB72" s="141"/>
      <c r="BC72" s="141"/>
      <c r="BD72" s="141"/>
      <c r="BE72" s="141"/>
      <c r="BF72" s="145"/>
      <c r="BG72" s="146"/>
    </row>
    <row r="73" spans="22:61">
      <c r="V73" s="80"/>
      <c r="W73" s="68"/>
      <c r="X73" s="279"/>
      <c r="Y73" s="825" t="s">
        <v>367</v>
      </c>
      <c r="Z73" s="432" t="s">
        <v>54</v>
      </c>
      <c r="AA73" s="426">
        <v>12080.156887399433</v>
      </c>
      <c r="AB73" s="426">
        <v>12061.85529784668</v>
      </c>
      <c r="AC73" s="426">
        <v>13102.813083115176</v>
      </c>
      <c r="AD73" s="426">
        <v>12967.838807929718</v>
      </c>
      <c r="AE73" s="426">
        <v>14061.748909068971</v>
      </c>
      <c r="AF73" s="426">
        <v>14672.224069988841</v>
      </c>
      <c r="AG73" s="426">
        <v>15355.476208002705</v>
      </c>
      <c r="AH73" s="426">
        <v>14908.348498754192</v>
      </c>
      <c r="AI73" s="426">
        <v>14881.618575296066</v>
      </c>
      <c r="AJ73" s="426">
        <v>15853.104849259871</v>
      </c>
      <c r="AK73" s="426">
        <v>15342.302956443011</v>
      </c>
      <c r="AL73" s="426">
        <v>16114.185115851826</v>
      </c>
      <c r="AM73" s="426">
        <v>17816.973820795152</v>
      </c>
      <c r="AN73" s="426">
        <v>17834.00424949298</v>
      </c>
      <c r="AO73" s="426">
        <v>17906.913107539207</v>
      </c>
      <c r="AP73" s="426">
        <v>18502.934212477125</v>
      </c>
      <c r="AQ73" s="426">
        <v>18201.328902068315</v>
      </c>
      <c r="AR73" s="426">
        <v>19844.199502907279</v>
      </c>
      <c r="AS73" s="426">
        <v>17877.480616941146</v>
      </c>
      <c r="AT73" s="426">
        <v>17518.656972756504</v>
      </c>
      <c r="AU73" s="426">
        <v>17374.901418228783</v>
      </c>
      <c r="AV73" s="426">
        <v>20677.520917845675</v>
      </c>
      <c r="AW73" s="426">
        <v>22061.049793341183</v>
      </c>
      <c r="AX73" s="142"/>
      <c r="AY73" s="142"/>
      <c r="AZ73" s="142"/>
      <c r="BA73" s="142"/>
      <c r="BB73" s="142"/>
      <c r="BC73" s="142"/>
      <c r="BD73" s="142"/>
      <c r="BE73" s="142"/>
      <c r="BF73" s="143"/>
      <c r="BG73" s="144"/>
    </row>
    <row r="74" spans="22:61">
      <c r="V74" s="80"/>
      <c r="W74" s="68"/>
      <c r="X74" s="279"/>
      <c r="Y74" s="812" t="s">
        <v>368</v>
      </c>
      <c r="Z74" s="431" t="s">
        <v>54</v>
      </c>
      <c r="AA74" s="427">
        <v>1028.4870802523715</v>
      </c>
      <c r="AB74" s="427">
        <v>1035.5905102597669</v>
      </c>
      <c r="AC74" s="427">
        <v>1003.7288511490091</v>
      </c>
      <c r="AD74" s="427">
        <v>1037.5945429059952</v>
      </c>
      <c r="AE74" s="427">
        <v>1037.2288996229283</v>
      </c>
      <c r="AF74" s="427">
        <v>1103.5991129487595</v>
      </c>
      <c r="AG74" s="427">
        <v>1231.5958083097207</v>
      </c>
      <c r="AH74" s="427">
        <v>1129.5034622288622</v>
      </c>
      <c r="AI74" s="427">
        <v>1243.0288749793174</v>
      </c>
      <c r="AJ74" s="427">
        <v>1229.1545057613462</v>
      </c>
      <c r="AK74" s="427">
        <v>1221.8037339976113</v>
      </c>
      <c r="AL74" s="427">
        <v>1301.3668414694516</v>
      </c>
      <c r="AM74" s="427">
        <v>1379.4162921443271</v>
      </c>
      <c r="AN74" s="427">
        <v>1492.0903574228362</v>
      </c>
      <c r="AO74" s="427">
        <v>1457.1869022996507</v>
      </c>
      <c r="AP74" s="427">
        <v>1399.1585254079523</v>
      </c>
      <c r="AQ74" s="427">
        <v>1482.7235701382899</v>
      </c>
      <c r="AR74" s="427">
        <v>1576.1533432776048</v>
      </c>
      <c r="AS74" s="427">
        <v>1451.961517055689</v>
      </c>
      <c r="AT74" s="427">
        <v>1507.3248991786882</v>
      </c>
      <c r="AU74" s="427">
        <v>1406.3122755015938</v>
      </c>
      <c r="AV74" s="427">
        <v>1724.6855276261226</v>
      </c>
      <c r="AW74" s="427">
        <v>1748.9860311041887</v>
      </c>
      <c r="AX74" s="141"/>
      <c r="AY74" s="141"/>
      <c r="AZ74" s="141"/>
      <c r="BA74" s="141"/>
      <c r="BB74" s="141"/>
      <c r="BC74" s="141"/>
      <c r="BD74" s="141"/>
      <c r="BE74" s="141"/>
      <c r="BF74" s="145"/>
      <c r="BG74" s="146"/>
    </row>
    <row r="75" spans="22:61" ht="14.4" thickBot="1">
      <c r="V75" s="80"/>
      <c r="W75" s="68"/>
      <c r="X75" s="279"/>
      <c r="Y75" s="940" t="s">
        <v>475</v>
      </c>
      <c r="Z75" s="432" t="s">
        <v>54</v>
      </c>
      <c r="AA75" s="426">
        <f t="shared" ref="AA75:AT75" si="25">AA64-SUM(AA65:AA74)</f>
        <v>-5455.7349855302018</v>
      </c>
      <c r="AB75" s="426">
        <f t="shared" si="25"/>
        <v>-4694.6666071702784</v>
      </c>
      <c r="AC75" s="426">
        <f t="shared" si="25"/>
        <v>-6076.8287927191996</v>
      </c>
      <c r="AD75" s="426">
        <f t="shared" si="25"/>
        <v>-4734.6691566058144</v>
      </c>
      <c r="AE75" s="426">
        <f t="shared" si="25"/>
        <v>-6011.2743611613696</v>
      </c>
      <c r="AF75" s="426">
        <f t="shared" si="25"/>
        <v>-7865.9800798880169</v>
      </c>
      <c r="AG75" s="426">
        <f t="shared" si="25"/>
        <v>-17360.127767583035</v>
      </c>
      <c r="AH75" s="426">
        <f t="shared" si="25"/>
        <v>-17180.093735294271</v>
      </c>
      <c r="AI75" s="426">
        <f t="shared" si="25"/>
        <v>-17237.554951708211</v>
      </c>
      <c r="AJ75" s="426">
        <f t="shared" si="25"/>
        <v>-18615.981603899068</v>
      </c>
      <c r="AK75" s="426">
        <f t="shared" si="25"/>
        <v>-12736.718329470634</v>
      </c>
      <c r="AL75" s="426">
        <f t="shared" si="25"/>
        <v>-22548.492720687616</v>
      </c>
      <c r="AM75" s="426">
        <f t="shared" si="25"/>
        <v>-24047.804957758868</v>
      </c>
      <c r="AN75" s="426">
        <f t="shared" si="25"/>
        <v>-23553.094984304509</v>
      </c>
      <c r="AO75" s="426">
        <f t="shared" si="25"/>
        <v>-22065.671265428362</v>
      </c>
      <c r="AP75" s="426">
        <f t="shared" si="25"/>
        <v>-20907.746377454139</v>
      </c>
      <c r="AQ75" s="426">
        <f t="shared" si="25"/>
        <v>-29559.231531812315</v>
      </c>
      <c r="AR75" s="426">
        <f t="shared" si="25"/>
        <v>-24312.261801848246</v>
      </c>
      <c r="AS75" s="426">
        <f t="shared" si="25"/>
        <v>-23722.763469138677</v>
      </c>
      <c r="AT75" s="426">
        <f t="shared" si="25"/>
        <v>-33679.905382544181</v>
      </c>
      <c r="AU75" s="426">
        <f>AU64-SUM(AU65:AU74)</f>
        <v>-17580.276639633492</v>
      </c>
      <c r="AV75" s="426">
        <f>AV64-SUM(AV65:AV74)</f>
        <v>-28531.259636354021</v>
      </c>
      <c r="AW75" s="426">
        <f>AW64-SUM(AW65:AW74)</f>
        <v>-33076.3982173166</v>
      </c>
      <c r="AX75" s="142"/>
      <c r="AY75" s="142"/>
      <c r="AZ75" s="142"/>
      <c r="BA75" s="142"/>
      <c r="BB75" s="142"/>
      <c r="BC75" s="142"/>
      <c r="BD75" s="142"/>
      <c r="BE75" s="142"/>
      <c r="BF75" s="143"/>
      <c r="BG75" s="144"/>
      <c r="BH75" s="293"/>
      <c r="BI75" s="496"/>
    </row>
    <row r="76" spans="22:61" ht="14.4" thickBot="1">
      <c r="V76" s="368" t="s">
        <v>28</v>
      </c>
      <c r="W76" s="369"/>
      <c r="X76" s="370"/>
      <c r="Y76" s="371"/>
      <c r="Z76" s="439">
        <f>'2.CO2-Sector'!Z$36</f>
        <v>36.623516695699998</v>
      </c>
      <c r="AA76" s="439">
        <f>'2.CO2-Sector'!AA$36</f>
        <v>36.623516695700005</v>
      </c>
      <c r="AB76" s="439">
        <f>'2.CO2-Sector'!AB$36</f>
        <v>53.670357638200002</v>
      </c>
      <c r="AC76" s="439">
        <f>'2.CO2-Sector'!AC$36</f>
        <v>56.950182706100001</v>
      </c>
      <c r="AD76" s="439">
        <f>'2.CO2-Sector'!AD$36</f>
        <v>53.214845969500004</v>
      </c>
      <c r="AE76" s="439">
        <f>'2.CO2-Sector'!AE$36</f>
        <v>51.149659616899996</v>
      </c>
      <c r="AF76" s="439">
        <f>'2.CO2-Sector'!AF$36</f>
        <v>50.922977152499996</v>
      </c>
      <c r="AG76" s="439">
        <f>'2.CO2-Sector'!AG$36</f>
        <v>49.368491384600006</v>
      </c>
      <c r="AH76" s="439">
        <f>'2.CO2-Sector'!AH$36</f>
        <v>47.974169596300001</v>
      </c>
      <c r="AI76" s="439">
        <f>'2.CO2-Sector'!AI$36</f>
        <v>42.729591188399993</v>
      </c>
      <c r="AJ76" s="439">
        <f>'2.CO2-Sector'!AJ$36</f>
        <v>38.058488559099999</v>
      </c>
      <c r="AK76" s="439">
        <f>'2.CO2-Sector'!AK$36</f>
        <v>36.027867609099999</v>
      </c>
      <c r="AL76" s="439">
        <f>'2.CO2-Sector'!AL$36</f>
        <v>32.435788266000003</v>
      </c>
      <c r="AM76" s="439">
        <f>'2.CO2-Sector'!AM$36</f>
        <v>30.936631965400004</v>
      </c>
      <c r="AN76" s="439">
        <f>'2.CO2-Sector'!AN$36</f>
        <v>34.481329096500005</v>
      </c>
      <c r="AO76" s="439">
        <f>'2.CO2-Sector'!AO$36</f>
        <v>34.994685000900006</v>
      </c>
      <c r="AP76" s="439">
        <f>'2.CO2-Sector'!AP$36</f>
        <v>37.599495123300002</v>
      </c>
      <c r="AQ76" s="439">
        <f>'2.CO2-Sector'!AQ$36</f>
        <v>35.889467685800007</v>
      </c>
      <c r="AR76" s="439">
        <f>'2.CO2-Sector'!AR$36</f>
        <v>37.525516790100006</v>
      </c>
      <c r="AS76" s="439">
        <f>'2.CO2-Sector'!AS$36</f>
        <v>37.8482869427</v>
      </c>
      <c r="AT76" s="439">
        <f>'2.CO2-Sector'!AT$36</f>
        <v>35.148066066200002</v>
      </c>
      <c r="AU76" s="439">
        <f>'2.CO2-Sector'!AU$36</f>
        <v>33.1383387769</v>
      </c>
      <c r="AV76" s="439">
        <f>'2.CO2-Sector'!AV$36</f>
        <v>32.524219499600001</v>
      </c>
      <c r="AW76" s="439">
        <f>'2.CO2-Sector'!AW$36</f>
        <v>31.705417222600005</v>
      </c>
      <c r="AX76" s="373"/>
      <c r="AY76" s="373"/>
      <c r="AZ76" s="373"/>
      <c r="BA76" s="373"/>
      <c r="BB76" s="373"/>
      <c r="BC76" s="373"/>
      <c r="BD76" s="373"/>
      <c r="BE76" s="373"/>
      <c r="BF76" s="374"/>
      <c r="BG76" s="182"/>
    </row>
    <row r="77" spans="22:61">
      <c r="V77" s="361" t="s">
        <v>29</v>
      </c>
      <c r="W77" s="363"/>
      <c r="X77" s="364"/>
      <c r="Y77" s="365"/>
      <c r="Z77" s="440">
        <f>'2.CO2-Sector'!Z$37</f>
        <v>62318.392436324706</v>
      </c>
      <c r="AA77" s="440">
        <f>'2.CO2-Sector'!AA$37</f>
        <v>59875.692992826778</v>
      </c>
      <c r="AB77" s="440">
        <f>'2.CO2-Sector'!AB$37</f>
        <v>60982.027643251175</v>
      </c>
      <c r="AC77" s="440">
        <f>'2.CO2-Sector'!AC$37</f>
        <v>60993.19839994498</v>
      </c>
      <c r="AD77" s="440">
        <f>'2.CO2-Sector'!AD$37</f>
        <v>59938.823186426162</v>
      </c>
      <c r="AE77" s="440">
        <f>'2.CO2-Sector'!AE$37</f>
        <v>61181.257854800584</v>
      </c>
      <c r="AF77" s="440">
        <f>'2.CO2-Sector'!AF$37</f>
        <v>61332.91436189432</v>
      </c>
      <c r="AG77" s="440">
        <f>'2.CO2-Sector'!AG$37</f>
        <v>61672.085406683298</v>
      </c>
      <c r="AH77" s="440">
        <f>'2.CO2-Sector'!AH$37</f>
        <v>58981.654713636315</v>
      </c>
      <c r="AI77" s="440">
        <f>'2.CO2-Sector'!AI$37</f>
        <v>53317.065716759193</v>
      </c>
      <c r="AJ77" s="440">
        <f>'2.CO2-Sector'!AJ$37</f>
        <v>53320.068243527341</v>
      </c>
      <c r="AK77" s="440">
        <f>'2.CO2-Sector'!AK$37</f>
        <v>53887.038055313438</v>
      </c>
      <c r="AL77" s="440">
        <f>'2.CO2-Sector'!AL$37</f>
        <v>52657.084711613919</v>
      </c>
      <c r="AM77" s="440">
        <f>'2.CO2-Sector'!AM$37</f>
        <v>49841.056028329978</v>
      </c>
      <c r="AN77" s="440">
        <f>'2.CO2-Sector'!AN$37</f>
        <v>49010.317547691426</v>
      </c>
      <c r="AO77" s="440">
        <f>'2.CO2-Sector'!AO$37</f>
        <v>48837.568177703622</v>
      </c>
      <c r="AP77" s="440">
        <f>'2.CO2-Sector'!AP$37</f>
        <v>49902.658157767808</v>
      </c>
      <c r="AQ77" s="440">
        <f>'2.CO2-Sector'!AQ$37</f>
        <v>49975.178234203369</v>
      </c>
      <c r="AR77" s="440">
        <f>'2.CO2-Sector'!AR$37</f>
        <v>49212.76729411765</v>
      </c>
      <c r="AS77" s="440">
        <f>'2.CO2-Sector'!AS$37</f>
        <v>45613.15088405701</v>
      </c>
      <c r="AT77" s="440">
        <f>'2.CO2-Sector'!AT$37</f>
        <v>40189.351848374754</v>
      </c>
      <c r="AU77" s="440">
        <f>'2.CO2-Sector'!AU$37</f>
        <v>41074.005813796852</v>
      </c>
      <c r="AV77" s="440">
        <f>'2.CO2-Sector'!AV$37</f>
        <v>41182.349862780808</v>
      </c>
      <c r="AW77" s="440">
        <f>'2.CO2-Sector'!AW$37</f>
        <v>41495.862946100278</v>
      </c>
      <c r="AX77" s="366"/>
      <c r="AY77" s="366"/>
      <c r="AZ77" s="366"/>
      <c r="BA77" s="366"/>
      <c r="BB77" s="366"/>
      <c r="BC77" s="366"/>
      <c r="BD77" s="366"/>
      <c r="BE77" s="366"/>
      <c r="BF77" s="367"/>
      <c r="BG77" s="183"/>
    </row>
    <row r="78" spans="22:61">
      <c r="V78" s="362"/>
      <c r="W78" s="299" t="s">
        <v>306</v>
      </c>
      <c r="X78" s="826"/>
      <c r="Y78" s="377"/>
      <c r="Z78" s="441">
        <f>'2.CO2-Sector'!Z$38</f>
        <v>57448.334628457007</v>
      </c>
      <c r="AA78" s="441">
        <f>'2.CO2-Sector'!AA$38</f>
        <v>55310.535008959079</v>
      </c>
      <c r="AB78" s="441">
        <f>'2.CO2-Sector'!AB$38</f>
        <v>56474.61514012079</v>
      </c>
      <c r="AC78" s="441">
        <f>'2.CO2-Sector'!AC$38</f>
        <v>56567.057280754438</v>
      </c>
      <c r="AD78" s="441">
        <f>'2.CO2-Sector'!AD$38</f>
        <v>55713.231951666559</v>
      </c>
      <c r="AE78" s="441">
        <f>'2.CO2-Sector'!AE$38</f>
        <v>56690.401614988012</v>
      </c>
      <c r="AF78" s="441">
        <f>'2.CO2-Sector'!AF$38</f>
        <v>56756.121319239246</v>
      </c>
      <c r="AG78" s="441">
        <f>'2.CO2-Sector'!AG$38</f>
        <v>57088.668838680649</v>
      </c>
      <c r="AH78" s="441">
        <f>'2.CO2-Sector'!AH$38</f>
        <v>54452.987947811031</v>
      </c>
      <c r="AI78" s="441">
        <f>'2.CO2-Sector'!AI$38</f>
        <v>49384.132853699433</v>
      </c>
      <c r="AJ78" s="441">
        <f>'2.CO2-Sector'!AJ$38</f>
        <v>49100.522902079625</v>
      </c>
      <c r="AK78" s="441">
        <f>'2.CO2-Sector'!AK$38</f>
        <v>49745.609454627061</v>
      </c>
      <c r="AL78" s="441">
        <f>'2.CO2-Sector'!AL$38</f>
        <v>48847.775665201189</v>
      </c>
      <c r="AM78" s="441">
        <f>'2.CO2-Sector'!AM$38</f>
        <v>46234.626296862785</v>
      </c>
      <c r="AN78" s="441">
        <f>'2.CO2-Sector'!AN$38</f>
        <v>45640.140985613325</v>
      </c>
      <c r="AO78" s="441">
        <f>'2.CO2-Sector'!AO$38</f>
        <v>45407.926530777528</v>
      </c>
      <c r="AP78" s="441">
        <f>'2.CO2-Sector'!AP$38</f>
        <v>46773.875732966117</v>
      </c>
      <c r="AQ78" s="441">
        <f>'2.CO2-Sector'!AQ$38</f>
        <v>46878.882046270599</v>
      </c>
      <c r="AR78" s="441">
        <f>'2.CO2-Sector'!AR$38</f>
        <v>46010.319632671082</v>
      </c>
      <c r="AS78" s="441">
        <f>'2.CO2-Sector'!AS$38</f>
        <v>42883.28330971492</v>
      </c>
      <c r="AT78" s="441">
        <f>'2.CO2-Sector'!AT$38</f>
        <v>37589.159629392925</v>
      </c>
      <c r="AU78" s="441">
        <f>'2.CO2-Sector'!AU$38</f>
        <v>38176.917175732517</v>
      </c>
      <c r="AV78" s="441">
        <f>'2.CO2-Sector'!AV$38</f>
        <v>38391.409026074973</v>
      </c>
      <c r="AW78" s="441">
        <f>'2.CO2-Sector'!AW$38</f>
        <v>38905.982992266639</v>
      </c>
      <c r="AX78" s="378"/>
      <c r="AY78" s="378"/>
      <c r="AZ78" s="378"/>
      <c r="BA78" s="378"/>
      <c r="BB78" s="378"/>
      <c r="BC78" s="378"/>
      <c r="BD78" s="378"/>
      <c r="BE78" s="378"/>
      <c r="BF78" s="379"/>
      <c r="BG78" s="58"/>
    </row>
    <row r="79" spans="22:61">
      <c r="V79" s="362"/>
      <c r="W79" s="302"/>
      <c r="X79" s="827"/>
      <c r="Y79" s="828" t="s">
        <v>130</v>
      </c>
      <c r="Z79" s="442">
        <f>'2.CO2-Sector'!Z$39</f>
        <v>37966.276019987003</v>
      </c>
      <c r="AA79" s="442">
        <f>'2.CO2-Sector'!AA$39</f>
        <v>37904.867768895201</v>
      </c>
      <c r="AB79" s="442">
        <f>'2.CO2-Sector'!AB$39</f>
        <v>39516.651706583456</v>
      </c>
      <c r="AC79" s="442">
        <f>'2.CO2-Sector'!AC$39</f>
        <v>40808.560078042516</v>
      </c>
      <c r="AD79" s="442">
        <f>'2.CO2-Sector'!AD$39</f>
        <v>40376.342422001995</v>
      </c>
      <c r="AE79" s="442">
        <f>'2.CO2-Sector'!AE$39</f>
        <v>41426.896478130373</v>
      </c>
      <c r="AF79" s="442">
        <f>'2.CO2-Sector'!AF$39</f>
        <v>41274.998126907536</v>
      </c>
      <c r="AG79" s="442">
        <f>'2.CO2-Sector'!AG$39</f>
        <v>41683.920771925194</v>
      </c>
      <c r="AH79" s="442">
        <f>'2.CO2-Sector'!AH$39</f>
        <v>39104.645031319676</v>
      </c>
      <c r="AI79" s="442">
        <f>'2.CO2-Sector'!AI$39</f>
        <v>34635.050043699237</v>
      </c>
      <c r="AJ79" s="442">
        <f>'2.CO2-Sector'!AJ$39</f>
        <v>34289.827405062118</v>
      </c>
      <c r="AK79" s="442">
        <f>'2.CO2-Sector'!AK$39</f>
        <v>34393.528507419564</v>
      </c>
      <c r="AL79" s="442">
        <f>'2.CO2-Sector'!AL$39</f>
        <v>33662.841365802298</v>
      </c>
      <c r="AM79" s="442">
        <f>'2.CO2-Sector'!AM$39</f>
        <v>31744.212934909901</v>
      </c>
      <c r="AN79" s="442">
        <f>'2.CO2-Sector'!AN$39</f>
        <v>31261.331547683632</v>
      </c>
      <c r="AO79" s="442">
        <f>'2.CO2-Sector'!AO$39</f>
        <v>30608.90613648637</v>
      </c>
      <c r="AP79" s="442">
        <f>'2.CO2-Sector'!AP$39</f>
        <v>31579.401073573936</v>
      </c>
      <c r="AQ79" s="442">
        <f>'2.CO2-Sector'!AQ$39</f>
        <v>31288.869829760337</v>
      </c>
      <c r="AR79" s="442">
        <f>'2.CO2-Sector'!AR$39</f>
        <v>29989.245761573984</v>
      </c>
      <c r="AS79" s="442">
        <f>'2.CO2-Sector'!AS$39</f>
        <v>27924.601230688015</v>
      </c>
      <c r="AT79" s="442">
        <f>'2.CO2-Sector'!AT$39</f>
        <v>24755.138882325347</v>
      </c>
      <c r="AU79" s="442">
        <f>'2.CO2-Sector'!AU$39</f>
        <v>23784.435010405366</v>
      </c>
      <c r="AV79" s="442">
        <f>'2.CO2-Sector'!AV$39</f>
        <v>24449.86002511307</v>
      </c>
      <c r="AW79" s="442">
        <f>'2.CO2-Sector'!AW$39</f>
        <v>25059.572746721136</v>
      </c>
      <c r="AX79" s="59"/>
      <c r="AY79" s="59"/>
      <c r="AZ79" s="59"/>
      <c r="BA79" s="59"/>
      <c r="BB79" s="59"/>
      <c r="BC79" s="59"/>
      <c r="BD79" s="59"/>
      <c r="BE79" s="59"/>
      <c r="BF79" s="60"/>
      <c r="BG79" s="61"/>
    </row>
    <row r="80" spans="22:61">
      <c r="V80" s="362"/>
      <c r="W80" s="302"/>
      <c r="X80" s="829"/>
      <c r="Y80" s="828" t="s">
        <v>131</v>
      </c>
      <c r="Z80" s="442">
        <f>'2.CO2-Sector'!Z$40</f>
        <v>7371.0209999999997</v>
      </c>
      <c r="AA80" s="442">
        <f>'2.CO2-Sector'!AA$40</f>
        <v>6674.4490046098017</v>
      </c>
      <c r="AB80" s="442">
        <f>'2.CO2-Sector'!AB$40</f>
        <v>6524.5328569297908</v>
      </c>
      <c r="AC80" s="442">
        <f>'2.CO2-Sector'!AC$40</f>
        <v>5945.8339540571315</v>
      </c>
      <c r="AD80" s="442">
        <f>'2.CO2-Sector'!AD$40</f>
        <v>5842.3534676861227</v>
      </c>
      <c r="AE80" s="442">
        <f>'2.CO2-Sector'!AE$40</f>
        <v>5740.0247792311475</v>
      </c>
      <c r="AF80" s="442">
        <f>'2.CO2-Sector'!AF$40</f>
        <v>5795.1316308500946</v>
      </c>
      <c r="AG80" s="442">
        <f>'2.CO2-Sector'!AG$40</f>
        <v>5789.0719316293616</v>
      </c>
      <c r="AH80" s="442">
        <f>'2.CO2-Sector'!AH$40</f>
        <v>5903.8352801359188</v>
      </c>
      <c r="AI80" s="442">
        <f>'2.CO2-Sector'!AI$40</f>
        <v>5638.1994106625216</v>
      </c>
      <c r="AJ80" s="442">
        <f>'2.CO2-Sector'!AJ$40</f>
        <v>5703.2053582387407</v>
      </c>
      <c r="AK80" s="442">
        <f>'2.CO2-Sector'!AK$40</f>
        <v>5899.9845210859867</v>
      </c>
      <c r="AL80" s="442">
        <f>'2.CO2-Sector'!AL$40</f>
        <v>5594.9262706926866</v>
      </c>
      <c r="AM80" s="442">
        <f>'2.CO2-Sector'!AM$40</f>
        <v>5605.2257994031515</v>
      </c>
      <c r="AN80" s="442">
        <f>'2.CO2-Sector'!AN$40</f>
        <v>6010.9337107231668</v>
      </c>
      <c r="AO80" s="442">
        <f>'2.CO2-Sector'!AO$40</f>
        <v>6398.6869967575658</v>
      </c>
      <c r="AP80" s="442">
        <f>'2.CO2-Sector'!AP$40</f>
        <v>6645.7105523034497</v>
      </c>
      <c r="AQ80" s="442">
        <f>'2.CO2-Sector'!AQ$40</f>
        <v>6788.1886315874181</v>
      </c>
      <c r="AR80" s="442">
        <f>'2.CO2-Sector'!AR$40</f>
        <v>7012.0890129308336</v>
      </c>
      <c r="AS80" s="442">
        <f>'2.CO2-Sector'!AS$40</f>
        <v>6591.818326146341</v>
      </c>
      <c r="AT80" s="442">
        <f>'2.CO2-Sector'!AT$40</f>
        <v>5364.6005099960857</v>
      </c>
      <c r="AU80" s="442">
        <f>'2.CO2-Sector'!AU$40</f>
        <v>6284.7190568659153</v>
      </c>
      <c r="AV80" s="442">
        <f>'2.CO2-Sector'!AV$40</f>
        <v>5895.7907835699853</v>
      </c>
      <c r="AW80" s="442">
        <f>'2.CO2-Sector'!AW$40</f>
        <v>5670.1320525552946</v>
      </c>
      <c r="AX80" s="59"/>
      <c r="AY80" s="59"/>
      <c r="AZ80" s="59"/>
      <c r="BA80" s="59"/>
      <c r="BB80" s="59"/>
      <c r="BC80" s="59"/>
      <c r="BD80" s="59"/>
      <c r="BE80" s="59"/>
      <c r="BF80" s="60"/>
      <c r="BG80" s="61"/>
    </row>
    <row r="81" spans="22:59" ht="15" customHeight="1">
      <c r="V81" s="362"/>
      <c r="W81" s="302"/>
      <c r="X81" s="829"/>
      <c r="Y81" s="828" t="s">
        <v>132</v>
      </c>
      <c r="Z81" s="442">
        <f>'2.CO2-Sector'!Z$41</f>
        <v>11527.406666999999</v>
      </c>
      <c r="AA81" s="442">
        <f>'2.CO2-Sector'!AA$41</f>
        <v>10463.93403369827</v>
      </c>
      <c r="AB81" s="442">
        <f>'2.CO2-Sector'!AB$41</f>
        <v>10169.85971796685</v>
      </c>
      <c r="AC81" s="442">
        <f>'2.CO2-Sector'!AC$41</f>
        <v>9560.0608798071116</v>
      </c>
      <c r="AD81" s="442">
        <f>'2.CO2-Sector'!AD$41</f>
        <v>9243.8199567343199</v>
      </c>
      <c r="AE81" s="442">
        <f>'2.CO2-Sector'!AE$41</f>
        <v>9272.1627002179121</v>
      </c>
      <c r="AF81" s="442">
        <f>'2.CO2-Sector'!AF$41</f>
        <v>9436.0305603911584</v>
      </c>
      <c r="AG81" s="442">
        <f>'2.CO2-Sector'!AG$41</f>
        <v>9373.6147827026562</v>
      </c>
      <c r="AH81" s="442">
        <f>'2.CO2-Sector'!AH$41</f>
        <v>9207.5359017529954</v>
      </c>
      <c r="AI81" s="442">
        <f>'2.CO2-Sector'!AI$41</f>
        <v>8900.545424224194</v>
      </c>
      <c r="AJ81" s="442">
        <f>'2.CO2-Sector'!AJ$41</f>
        <v>8897.8615138233145</v>
      </c>
      <c r="AK81" s="442">
        <f>'2.CO2-Sector'!AK$41</f>
        <v>9243.3783115913811</v>
      </c>
      <c r="AL81" s="442">
        <f>'2.CO2-Sector'!AL$41</f>
        <v>9393.3080704524327</v>
      </c>
      <c r="AM81" s="442">
        <f>'2.CO2-Sector'!AM$41</f>
        <v>8695.7047852210599</v>
      </c>
      <c r="AN81" s="442">
        <f>'2.CO2-Sector'!AN$41</f>
        <v>8166.6137453705887</v>
      </c>
      <c r="AO81" s="442">
        <f>'2.CO2-Sector'!AO$41</f>
        <v>8193.8092755242524</v>
      </c>
      <c r="AP81" s="442">
        <f>'2.CO2-Sector'!AP$41</f>
        <v>8351.6315477704538</v>
      </c>
      <c r="AQ81" s="442">
        <f>'2.CO2-Sector'!AQ$41</f>
        <v>8612.7451948279577</v>
      </c>
      <c r="AR81" s="442">
        <f>'2.CO2-Sector'!AR$41</f>
        <v>8827.3481196575467</v>
      </c>
      <c r="AS81" s="442">
        <f>'2.CO2-Sector'!AS$41</f>
        <v>8208.0756117771125</v>
      </c>
      <c r="AT81" s="442">
        <f>'2.CO2-Sector'!AT$41</f>
        <v>7331.5013648927243</v>
      </c>
      <c r="AU81" s="442">
        <f>'2.CO2-Sector'!AU$41</f>
        <v>7961.4281106352255</v>
      </c>
      <c r="AV81" s="442">
        <f>'2.CO2-Sector'!AV$41</f>
        <v>7899.5354154110501</v>
      </c>
      <c r="AW81" s="442">
        <f>'2.CO2-Sector'!AW$41</f>
        <v>8034.0194092946031</v>
      </c>
      <c r="AX81" s="59"/>
      <c r="AY81" s="59"/>
      <c r="AZ81" s="59"/>
      <c r="BA81" s="59"/>
      <c r="BB81" s="59"/>
      <c r="BC81" s="59"/>
      <c r="BD81" s="59"/>
      <c r="BE81" s="59"/>
      <c r="BF81" s="60"/>
      <c r="BG81" s="61"/>
    </row>
    <row r="82" spans="22:59" ht="15" customHeight="1">
      <c r="V82" s="362"/>
      <c r="W82" s="830"/>
      <c r="X82" s="831"/>
      <c r="Y82" s="832" t="s">
        <v>317</v>
      </c>
      <c r="Z82" s="443">
        <f>'2.CO2-Sector'!Z$42</f>
        <v>583.63094147000004</v>
      </c>
      <c r="AA82" s="443">
        <f>'2.CO2-Sector'!AA$42</f>
        <v>267.28420175580675</v>
      </c>
      <c r="AB82" s="443">
        <f>'2.CO2-Sector'!AB$42</f>
        <v>263.57085864068955</v>
      </c>
      <c r="AC82" s="443">
        <f>'2.CO2-Sector'!AC$42</f>
        <v>252.60236884768054</v>
      </c>
      <c r="AD82" s="443">
        <f>'2.CO2-Sector'!AD$42</f>
        <v>250.71610524412475</v>
      </c>
      <c r="AE82" s="443">
        <f>'2.CO2-Sector'!AE$42</f>
        <v>251.31765740857352</v>
      </c>
      <c r="AF82" s="443">
        <f>'2.CO2-Sector'!AF$42</f>
        <v>249.96100109045651</v>
      </c>
      <c r="AG82" s="443">
        <f>'2.CO2-Sector'!AG$42</f>
        <v>242.0613524234337</v>
      </c>
      <c r="AH82" s="443">
        <f>'2.CO2-Sector'!AH$42</f>
        <v>236.97173460243309</v>
      </c>
      <c r="AI82" s="443">
        <f>'2.CO2-Sector'!AI$42</f>
        <v>210.33797511348715</v>
      </c>
      <c r="AJ82" s="443">
        <f>'2.CO2-Sector'!AJ$42</f>
        <v>209.62862495545741</v>
      </c>
      <c r="AK82" s="443">
        <f>'2.CO2-Sector'!AK$42</f>
        <v>208.7181145301322</v>
      </c>
      <c r="AL82" s="443">
        <f>'2.CO2-Sector'!AL$42</f>
        <v>196.69995825376807</v>
      </c>
      <c r="AM82" s="443">
        <f>'2.CO2-Sector'!AM$42</f>
        <v>189.4827773286712</v>
      </c>
      <c r="AN82" s="443">
        <f>'2.CO2-Sector'!AN$42</f>
        <v>201.2619818359386</v>
      </c>
      <c r="AO82" s="443">
        <f>'2.CO2-Sector'!AO$42</f>
        <v>206.52412200933642</v>
      </c>
      <c r="AP82" s="443">
        <f>'2.CO2-Sector'!AP$42</f>
        <v>197.13255931827615</v>
      </c>
      <c r="AQ82" s="443">
        <f>'2.CO2-Sector'!AQ$42</f>
        <v>189.07839009489101</v>
      </c>
      <c r="AR82" s="443">
        <f>'2.CO2-Sector'!AR$42</f>
        <v>181.63673850871874</v>
      </c>
      <c r="AS82" s="443">
        <f>'2.CO2-Sector'!AS$42</f>
        <v>158.78814110345701</v>
      </c>
      <c r="AT82" s="443">
        <f>'2.CO2-Sector'!AT$42</f>
        <v>137.91887217876254</v>
      </c>
      <c r="AU82" s="443">
        <f>'2.CO2-Sector'!AU$42</f>
        <v>146.33499782600705</v>
      </c>
      <c r="AV82" s="443">
        <f>'2.CO2-Sector'!AV$42</f>
        <v>146.22280198086708</v>
      </c>
      <c r="AW82" s="443">
        <f>'2.CO2-Sector'!AW$42</f>
        <v>142.25878369560988</v>
      </c>
      <c r="AX82" s="331"/>
      <c r="AY82" s="331"/>
      <c r="AZ82" s="331"/>
      <c r="BA82" s="331"/>
      <c r="BB82" s="331"/>
      <c r="BC82" s="331"/>
      <c r="BD82" s="331"/>
      <c r="BE82" s="331"/>
      <c r="BF82" s="332"/>
      <c r="BG82" s="61"/>
    </row>
    <row r="83" spans="22:59" ht="15" customHeight="1">
      <c r="V83" s="362"/>
      <c r="W83" s="777" t="s">
        <v>110</v>
      </c>
      <c r="X83" s="833"/>
      <c r="Y83" s="834"/>
      <c r="Z83" s="444">
        <f>'2.CO2-Sector'!Z$43</f>
        <v>4513.9698097342498</v>
      </c>
      <c r="AA83" s="444">
        <f>'2.CO2-Sector'!AA$43</f>
        <v>4209.0699857342461</v>
      </c>
      <c r="AB83" s="444">
        <f>'2.CO2-Sector'!AB$43</f>
        <v>4184.3686722657621</v>
      </c>
      <c r="AC83" s="444">
        <f>'2.CO2-Sector'!AC$43</f>
        <v>4101.0944499023108</v>
      </c>
      <c r="AD83" s="444">
        <f>'2.CO2-Sector'!AD$43</f>
        <v>3894.8332538946338</v>
      </c>
      <c r="AE83" s="444">
        <f>'2.CO2-Sector'!AE$43</f>
        <v>4145.0982415414364</v>
      </c>
      <c r="AF83" s="444">
        <f>'2.CO2-Sector'!AF$43</f>
        <v>4219.5712951893756</v>
      </c>
      <c r="AG83" s="444">
        <f>'2.CO2-Sector'!AG$43</f>
        <v>4203.4303755395258</v>
      </c>
      <c r="AH83" s="444">
        <f>'2.CO2-Sector'!AH$43</f>
        <v>4144.1865616878003</v>
      </c>
      <c r="AI83" s="444">
        <f>'2.CO2-Sector'!AI$43</f>
        <v>3639.8201929478601</v>
      </c>
      <c r="AJ83" s="444">
        <f>'2.CO2-Sector'!AJ$43</f>
        <v>3965.0582802805152</v>
      </c>
      <c r="AK83" s="444">
        <f>'2.CO2-Sector'!AK$43</f>
        <v>3893.0069897926674</v>
      </c>
      <c r="AL83" s="444">
        <f>'2.CO2-Sector'!AL$43</f>
        <v>3598.5951740193336</v>
      </c>
      <c r="AM83" s="444">
        <f>'2.CO2-Sector'!AM$43</f>
        <v>3385.4814075023332</v>
      </c>
      <c r="AN83" s="444">
        <f>'2.CO2-Sector'!AN$43</f>
        <v>3128.6047142810003</v>
      </c>
      <c r="AO83" s="444">
        <f>'2.CO2-Sector'!AO$43</f>
        <v>3171.8035093053336</v>
      </c>
      <c r="AP83" s="444">
        <f>'2.CO2-Sector'!AP$43</f>
        <v>2886.8533339386668</v>
      </c>
      <c r="AQ83" s="444">
        <f>'2.CO2-Sector'!AQ$43</f>
        <v>2918.7444815110002</v>
      </c>
      <c r="AR83" s="444">
        <f>'2.CO2-Sector'!AR$43</f>
        <v>2990.4311430253333</v>
      </c>
      <c r="AS83" s="444">
        <f>'2.CO2-Sector'!AS$43</f>
        <v>2574.0954076540006</v>
      </c>
      <c r="AT83" s="444">
        <f>'2.CO2-Sector'!AT$43</f>
        <v>2488.2025820823342</v>
      </c>
      <c r="AU83" s="444">
        <f>'2.CO2-Sector'!AU$43</f>
        <v>2737.2306208143332</v>
      </c>
      <c r="AV83" s="444">
        <f>'2.CO2-Sector'!AV$43</f>
        <v>2629.2458255153333</v>
      </c>
      <c r="AW83" s="444">
        <f>'2.CO2-Sector'!AW$43</f>
        <v>2415.6762881770001</v>
      </c>
      <c r="AX83" s="380"/>
      <c r="AY83" s="380"/>
      <c r="AZ83" s="380"/>
      <c r="BA83" s="380"/>
      <c r="BB83" s="380"/>
      <c r="BC83" s="380"/>
      <c r="BD83" s="380"/>
      <c r="BE83" s="380"/>
      <c r="BF83" s="381"/>
      <c r="BG83" s="61"/>
    </row>
    <row r="84" spans="22:59">
      <c r="V84" s="362"/>
      <c r="W84" s="777"/>
      <c r="X84" s="833"/>
      <c r="Y84" s="828" t="s">
        <v>135</v>
      </c>
      <c r="Z84" s="442">
        <f>'2.CO2-Sector'!Z$44</f>
        <v>3384.6779617342499</v>
      </c>
      <c r="AA84" s="442">
        <f>'2.CO2-Sector'!AA$44</f>
        <v>3384.6779617342463</v>
      </c>
      <c r="AB84" s="442">
        <f>'2.CO2-Sector'!AB$44</f>
        <v>3334.3324822657614</v>
      </c>
      <c r="AC84" s="442">
        <f>'2.CO2-Sector'!AC$44</f>
        <v>3363.7227859023114</v>
      </c>
      <c r="AD84" s="442">
        <f>'2.CO2-Sector'!AD$44</f>
        <v>3190.0103578946341</v>
      </c>
      <c r="AE84" s="442">
        <f>'2.CO2-Sector'!AE$44</f>
        <v>3397.3128335414362</v>
      </c>
      <c r="AF84" s="442">
        <f>'2.CO2-Sector'!AF$44</f>
        <v>3435.8641591893752</v>
      </c>
      <c r="AG84" s="442">
        <f>'2.CO2-Sector'!AG$44</f>
        <v>3459.0173835395267</v>
      </c>
      <c r="AH84" s="442">
        <f>'2.CO2-Sector'!AH$44</f>
        <v>3371.7453796878008</v>
      </c>
      <c r="AI84" s="442">
        <f>'2.CO2-Sector'!AI$44</f>
        <v>2993.6697869478603</v>
      </c>
      <c r="AJ84" s="442">
        <f>'2.CO2-Sector'!AJ$44</f>
        <v>3292.654896280515</v>
      </c>
      <c r="AK84" s="442">
        <f>'2.CO2-Sector'!AK$44</f>
        <v>3187.6087737926673</v>
      </c>
      <c r="AL84" s="442">
        <f>'2.CO2-Sector'!AL$44</f>
        <v>2965.4085460193337</v>
      </c>
      <c r="AM84" s="442">
        <f>'2.CO2-Sector'!AM$44</f>
        <v>2725.0677855023337</v>
      </c>
      <c r="AN84" s="442">
        <f>'2.CO2-Sector'!AN$44</f>
        <v>2446.5476922810003</v>
      </c>
      <c r="AO84" s="442">
        <f>'2.CO2-Sector'!AO$44</f>
        <v>2458.1670973053338</v>
      </c>
      <c r="AP84" s="442">
        <f>'2.CO2-Sector'!AP$44</f>
        <v>2155.2159099386668</v>
      </c>
      <c r="AQ84" s="442">
        <f>'2.CO2-Sector'!AQ$44</f>
        <v>2184.0539655110001</v>
      </c>
      <c r="AR84" s="442">
        <f>'2.CO2-Sector'!AR$44</f>
        <v>2241.1430650253333</v>
      </c>
      <c r="AS84" s="442">
        <f>'2.CO2-Sector'!AS$44</f>
        <v>1989.8285056540003</v>
      </c>
      <c r="AT84" s="442">
        <f>'2.CO2-Sector'!AT$44</f>
        <v>1908.7833140823338</v>
      </c>
      <c r="AU84" s="442">
        <f>'2.CO2-Sector'!AU$44</f>
        <v>2106.420595814333</v>
      </c>
      <c r="AV84" s="442">
        <f>'2.CO2-Sector'!AV$44</f>
        <v>1991.2665655153335</v>
      </c>
      <c r="AW84" s="442">
        <f>'2.CO2-Sector'!AW$44</f>
        <v>1837.5557541770002</v>
      </c>
      <c r="AX84" s="59"/>
      <c r="AY84" s="59"/>
      <c r="AZ84" s="59"/>
      <c r="BA84" s="59"/>
      <c r="BB84" s="59"/>
      <c r="BC84" s="59"/>
      <c r="BD84" s="59"/>
      <c r="BE84" s="59"/>
      <c r="BF84" s="60"/>
      <c r="BG84" s="61"/>
    </row>
    <row r="85" spans="22:59">
      <c r="V85" s="362"/>
      <c r="W85" s="835"/>
      <c r="X85" s="836"/>
      <c r="Y85" s="832" t="s">
        <v>136</v>
      </c>
      <c r="Z85" s="443">
        <f>'2.CO2-Sector'!Z$45</f>
        <v>1129.2918479999998</v>
      </c>
      <c r="AA85" s="443">
        <f>'2.CO2-Sector'!AA$45</f>
        <v>824.39202399999976</v>
      </c>
      <c r="AB85" s="443">
        <f>'2.CO2-Sector'!AB$45</f>
        <v>850.03619000000072</v>
      </c>
      <c r="AC85" s="443">
        <f>'2.CO2-Sector'!AC$45</f>
        <v>737.37166399999933</v>
      </c>
      <c r="AD85" s="443">
        <f>'2.CO2-Sector'!AD$45</f>
        <v>704.82289599999967</v>
      </c>
      <c r="AE85" s="443">
        <f>'2.CO2-Sector'!AE$45</f>
        <v>747.78540800000019</v>
      </c>
      <c r="AF85" s="443">
        <f>'2.CO2-Sector'!AF$45</f>
        <v>783.70713600000045</v>
      </c>
      <c r="AG85" s="443">
        <f>'2.CO2-Sector'!AG$45</f>
        <v>744.41299199999912</v>
      </c>
      <c r="AH85" s="443">
        <f>'2.CO2-Sector'!AH$45</f>
        <v>772.44118199999957</v>
      </c>
      <c r="AI85" s="443">
        <f>'2.CO2-Sector'!AI$45</f>
        <v>646.15040599999975</v>
      </c>
      <c r="AJ85" s="442">
        <f>'2.CO2-Sector'!AJ$45</f>
        <v>672.40338400000019</v>
      </c>
      <c r="AK85" s="443">
        <f>'2.CO2-Sector'!AK$45</f>
        <v>705.39821600000005</v>
      </c>
      <c r="AL85" s="443">
        <f>'2.CO2-Sector'!AL$45</f>
        <v>633.18662799999993</v>
      </c>
      <c r="AM85" s="443">
        <f>'2.CO2-Sector'!AM$45</f>
        <v>660.41362199999958</v>
      </c>
      <c r="AN85" s="443">
        <f>'2.CO2-Sector'!AN$45</f>
        <v>682.05702199999996</v>
      </c>
      <c r="AO85" s="443">
        <f>'2.CO2-Sector'!AO$45</f>
        <v>713.63641199999984</v>
      </c>
      <c r="AP85" s="443">
        <f>'2.CO2-Sector'!AP$45</f>
        <v>731.63742400000001</v>
      </c>
      <c r="AQ85" s="443">
        <f>'2.CO2-Sector'!AQ$45</f>
        <v>734.69051600000012</v>
      </c>
      <c r="AR85" s="443">
        <f>'2.CO2-Sector'!AR$45</f>
        <v>749.28807800000004</v>
      </c>
      <c r="AS85" s="443">
        <f>'2.CO2-Sector'!AS$45</f>
        <v>584.2669020000003</v>
      </c>
      <c r="AT85" s="443">
        <f>'2.CO2-Sector'!AT$45</f>
        <v>579.41926800000033</v>
      </c>
      <c r="AU85" s="443">
        <f>'2.CO2-Sector'!AU$45</f>
        <v>630.81002500000022</v>
      </c>
      <c r="AV85" s="443">
        <f>'2.CO2-Sector'!AV$45</f>
        <v>637.97925999999984</v>
      </c>
      <c r="AW85" s="443">
        <f>'2.CO2-Sector'!AW$45</f>
        <v>578.12053399999991</v>
      </c>
      <c r="AX85" s="331"/>
      <c r="AY85" s="331"/>
      <c r="AZ85" s="331"/>
      <c r="BA85" s="331"/>
      <c r="BB85" s="331"/>
      <c r="BC85" s="331"/>
      <c r="BD85" s="331"/>
      <c r="BE85" s="331"/>
      <c r="BF85" s="332"/>
      <c r="BG85" s="61"/>
    </row>
    <row r="86" spans="22:59" ht="14.4" thickBot="1">
      <c r="V86" s="362"/>
      <c r="W86" s="837" t="s">
        <v>307</v>
      </c>
      <c r="X86" s="838"/>
      <c r="Y86" s="839"/>
      <c r="Z86" s="445">
        <f>'2.CO2-Sector'!Z$46</f>
        <v>356.08799813345303</v>
      </c>
      <c r="AA86" s="445">
        <f>'2.CO2-Sector'!AA$46</f>
        <v>356.08799813345269</v>
      </c>
      <c r="AB86" s="445">
        <f>'2.CO2-Sector'!AB$46</f>
        <v>323.04383086462639</v>
      </c>
      <c r="AC86" s="445">
        <f>'2.CO2-Sector'!AC$46</f>
        <v>325.04666928823383</v>
      </c>
      <c r="AD86" s="445">
        <f>'2.CO2-Sector'!AD$46</f>
        <v>330.7579808649665</v>
      </c>
      <c r="AE86" s="445">
        <f>'2.CO2-Sector'!AE$46</f>
        <v>345.75799827112917</v>
      </c>
      <c r="AF86" s="445">
        <f>'2.CO2-Sector'!AF$46</f>
        <v>357.22174746569874</v>
      </c>
      <c r="AG86" s="445">
        <f>'2.CO2-Sector'!AG$46</f>
        <v>379.98619246312848</v>
      </c>
      <c r="AH86" s="445">
        <f>'2.CO2-Sector'!AH$46</f>
        <v>384.48020413748344</v>
      </c>
      <c r="AI86" s="445">
        <f>'2.CO2-Sector'!AI$46</f>
        <v>293.11267011190188</v>
      </c>
      <c r="AJ86" s="445">
        <f>'2.CO2-Sector'!AJ$46</f>
        <v>254.4870611672049</v>
      </c>
      <c r="AK86" s="445">
        <f>'2.CO2-Sector'!AK$46</f>
        <v>248.42161089371251</v>
      </c>
      <c r="AL86" s="445">
        <f>'2.CO2-Sector'!AL$46</f>
        <v>210.71387239339677</v>
      </c>
      <c r="AM86" s="445">
        <f>'2.CO2-Sector'!AM$46</f>
        <v>220.94832396486211</v>
      </c>
      <c r="AN86" s="445">
        <f>'2.CO2-Sector'!AN$46</f>
        <v>241.57184779710454</v>
      </c>
      <c r="AO86" s="445">
        <f>'2.CO2-Sector'!AO$46</f>
        <v>257.83813762076068</v>
      </c>
      <c r="AP86" s="445">
        <f>'2.CO2-Sector'!AP$46</f>
        <v>241.92909086303183</v>
      </c>
      <c r="AQ86" s="445">
        <f>'2.CO2-Sector'!AQ$46</f>
        <v>177.55170642177347</v>
      </c>
      <c r="AR86" s="445">
        <f>'2.CO2-Sector'!AR$46</f>
        <v>212.01651842123457</v>
      </c>
      <c r="AS86" s="445">
        <f>'2.CO2-Sector'!AS$46</f>
        <v>155.77216668809052</v>
      </c>
      <c r="AT86" s="445">
        <f>'2.CO2-Sector'!AT$46</f>
        <v>111.98963689949697</v>
      </c>
      <c r="AU86" s="445">
        <f>'2.CO2-Sector'!AU$46</f>
        <v>159.85801724999712</v>
      </c>
      <c r="AV86" s="445">
        <f>'2.CO2-Sector'!AV$46</f>
        <v>161.69501119050292</v>
      </c>
      <c r="AW86" s="445">
        <f>'2.CO2-Sector'!AW$46</f>
        <v>174.20366565664165</v>
      </c>
      <c r="AX86" s="382"/>
      <c r="AY86" s="382"/>
      <c r="AZ86" s="382"/>
      <c r="BA86" s="382"/>
      <c r="BB86" s="382"/>
      <c r="BC86" s="382"/>
      <c r="BD86" s="382"/>
      <c r="BE86" s="382"/>
      <c r="BF86" s="383"/>
      <c r="BG86" s="62"/>
    </row>
    <row r="87" spans="22:59">
      <c r="V87" s="354" t="s">
        <v>30</v>
      </c>
      <c r="W87" s="356"/>
      <c r="X87" s="357"/>
      <c r="Y87" s="358"/>
      <c r="Z87" s="446">
        <v>22698.626297625015</v>
      </c>
      <c r="AA87" s="446">
        <f t="shared" ref="AA87:AR87" si="26">AA88+AA92+AA93</f>
        <v>22081.682151005203</v>
      </c>
      <c r="AB87" s="446">
        <f t="shared" si="26"/>
        <v>22407.715766730431</v>
      </c>
      <c r="AC87" s="446">
        <f t="shared" si="26"/>
        <v>23809.364950689924</v>
      </c>
      <c r="AD87" s="446">
        <f t="shared" si="26"/>
        <v>23325.284868893177</v>
      </c>
      <c r="AE87" s="446">
        <f t="shared" si="26"/>
        <v>26478.126532060127</v>
      </c>
      <c r="AF87" s="446">
        <f t="shared" si="26"/>
        <v>27036.969521352541</v>
      </c>
      <c r="AG87" s="446">
        <f t="shared" si="26"/>
        <v>27736.920752881953</v>
      </c>
      <c r="AH87" s="446">
        <f t="shared" si="26"/>
        <v>29076.331533543656</v>
      </c>
      <c r="AI87" s="446">
        <f t="shared" si="26"/>
        <v>29445.701584940423</v>
      </c>
      <c r="AJ87" s="446">
        <f t="shared" si="26"/>
        <v>29515.6724011283</v>
      </c>
      <c r="AK87" s="446">
        <f t="shared" si="26"/>
        <v>30635.70600042279</v>
      </c>
      <c r="AL87" s="446">
        <f t="shared" si="26"/>
        <v>30413.829441096415</v>
      </c>
      <c r="AM87" s="446">
        <f t="shared" si="26"/>
        <v>30652.629552509869</v>
      </c>
      <c r="AN87" s="446">
        <f t="shared" si="26"/>
        <v>31384.663505586839</v>
      </c>
      <c r="AO87" s="446">
        <f t="shared" si="26"/>
        <v>30590.119987439535</v>
      </c>
      <c r="AP87" s="446">
        <f t="shared" si="26"/>
        <v>29614.974243400742</v>
      </c>
      <c r="AQ87" s="446">
        <f t="shared" si="26"/>
        <v>27850.173652704347</v>
      </c>
      <c r="AR87" s="446">
        <f t="shared" si="26"/>
        <v>28407.961682788591</v>
      </c>
      <c r="AS87" s="446">
        <f>AS88+AS92+AS93</f>
        <v>29739.280230176442</v>
      </c>
      <c r="AT87" s="446">
        <f>AT88+AT92+AT93</f>
        <v>25997.384167950451</v>
      </c>
      <c r="AU87" s="446">
        <f>AU88+AU92+AU93</f>
        <v>26490.163543295435</v>
      </c>
      <c r="AV87" s="446">
        <f>AV88+AV92+AV93</f>
        <v>26291.049883677715</v>
      </c>
      <c r="AW87" s="446">
        <f>AW88+AW92+AW93</f>
        <v>26527.234057446949</v>
      </c>
      <c r="AX87" s="359"/>
      <c r="AY87" s="359"/>
      <c r="AZ87" s="359"/>
      <c r="BA87" s="359"/>
      <c r="BB87" s="359"/>
      <c r="BC87" s="359"/>
      <c r="BD87" s="359"/>
      <c r="BE87" s="359"/>
      <c r="BF87" s="360"/>
      <c r="BG87" s="184"/>
    </row>
    <row r="88" spans="22:59">
      <c r="V88" s="355"/>
      <c r="W88" s="104" t="s">
        <v>369</v>
      </c>
      <c r="X88" s="840"/>
      <c r="Y88" s="120"/>
      <c r="Z88" s="841" t="s">
        <v>72</v>
      </c>
      <c r="AA88" s="447">
        <f t="shared" ref="AA88:AR88" si="27">SUM(AA89:AA91)</f>
        <v>12262.951532441248</v>
      </c>
      <c r="AB88" s="447">
        <f t="shared" si="27"/>
        <v>12298.121628792669</v>
      </c>
      <c r="AC88" s="447">
        <f t="shared" si="27"/>
        <v>13325.340133774595</v>
      </c>
      <c r="AD88" s="447">
        <f t="shared" si="27"/>
        <v>13093.300822430101</v>
      </c>
      <c r="AE88" s="447">
        <f t="shared" si="27"/>
        <v>15566.991429888181</v>
      </c>
      <c r="AF88" s="447">
        <f t="shared" si="27"/>
        <v>15866.567866631034</v>
      </c>
      <c r="AG88" s="447">
        <f t="shared" si="27"/>
        <v>16310.382198180552</v>
      </c>
      <c r="AH88" s="447">
        <f t="shared" si="27"/>
        <v>16891.994240374293</v>
      </c>
      <c r="AI88" s="447">
        <f t="shared" si="27"/>
        <v>16911.069311872285</v>
      </c>
      <c r="AJ88" s="447">
        <f t="shared" si="27"/>
        <v>16677.265909817947</v>
      </c>
      <c r="AK88" s="447">
        <f t="shared" si="27"/>
        <v>16837.945159374678</v>
      </c>
      <c r="AL88" s="447">
        <f t="shared" si="27"/>
        <v>15615.416280287518</v>
      </c>
      <c r="AM88" s="447">
        <f t="shared" si="27"/>
        <v>15059.232663748828</v>
      </c>
      <c r="AN88" s="447">
        <f t="shared" si="27"/>
        <v>15055.285135229986</v>
      </c>
      <c r="AO88" s="447">
        <f t="shared" si="27"/>
        <v>14517.642067326293</v>
      </c>
      <c r="AP88" s="447">
        <f t="shared" si="27"/>
        <v>13984.47668341885</v>
      </c>
      <c r="AQ88" s="447">
        <f t="shared" si="27"/>
        <v>13132.813142430819</v>
      </c>
      <c r="AR88" s="447">
        <f t="shared" si="27"/>
        <v>12976.379420071264</v>
      </c>
      <c r="AS88" s="447">
        <f>SUM(AS89:AS91)</f>
        <v>14605.505646913884</v>
      </c>
      <c r="AT88" s="447">
        <f>SUM(AT89:AT91)</f>
        <v>11922.377588802305</v>
      </c>
      <c r="AU88" s="447">
        <f>SUM(AU89:AU91)</f>
        <v>12451.785830524563</v>
      </c>
      <c r="AV88" s="447">
        <f>SUM(AV89:AV91)</f>
        <v>11955.514544632642</v>
      </c>
      <c r="AW88" s="447">
        <f>SUM(AW89:AW91)</f>
        <v>11999.928864062957</v>
      </c>
      <c r="AX88" s="56"/>
      <c r="AY88" s="56"/>
      <c r="AZ88" s="56"/>
      <c r="BA88" s="56"/>
      <c r="BB88" s="56"/>
      <c r="BC88" s="56"/>
      <c r="BD88" s="56"/>
      <c r="BE88" s="56"/>
      <c r="BF88" s="57"/>
      <c r="BG88" s="58"/>
    </row>
    <row r="89" spans="22:59">
      <c r="V89" s="355"/>
      <c r="W89" s="107"/>
      <c r="X89" s="842" t="s">
        <v>370</v>
      </c>
      <c r="Y89" s="843" t="s">
        <v>371</v>
      </c>
      <c r="Z89" s="844" t="s">
        <v>72</v>
      </c>
      <c r="AA89" s="448">
        <v>5544.0870081341554</v>
      </c>
      <c r="AB89" s="448">
        <v>5519.7632829288077</v>
      </c>
      <c r="AC89" s="448">
        <v>5528.1918869619858</v>
      </c>
      <c r="AD89" s="448">
        <v>5514.3354890050523</v>
      </c>
      <c r="AE89" s="448">
        <v>5641.7592532485332</v>
      </c>
      <c r="AF89" s="448">
        <v>5570.1097016153453</v>
      </c>
      <c r="AG89" s="448">
        <v>5753.0481585513471</v>
      </c>
      <c r="AH89" s="448">
        <v>5774.4702706501612</v>
      </c>
      <c r="AI89" s="448">
        <v>5790.6592348464192</v>
      </c>
      <c r="AJ89" s="448">
        <v>5766.3234831297314</v>
      </c>
      <c r="AK89" s="448">
        <v>5643.2766810779394</v>
      </c>
      <c r="AL89" s="448">
        <v>5338.8918391370789</v>
      </c>
      <c r="AM89" s="448">
        <v>4927.0284291336266</v>
      </c>
      <c r="AN89" s="448">
        <v>4643.4635172905564</v>
      </c>
      <c r="AO89" s="448">
        <v>4158.4578457406096</v>
      </c>
      <c r="AP89" s="448">
        <v>3488.745886591807</v>
      </c>
      <c r="AQ89" s="448">
        <v>3047.6762982522296</v>
      </c>
      <c r="AR89" s="448">
        <v>2857.159607765373</v>
      </c>
      <c r="AS89" s="448">
        <v>3090.2499785511345</v>
      </c>
      <c r="AT89" s="448">
        <v>3032.2999127130506</v>
      </c>
      <c r="AU89" s="448">
        <v>2675.6553440096013</v>
      </c>
      <c r="AV89" s="448">
        <v>3055.9061981702116</v>
      </c>
      <c r="AW89" s="448">
        <v>3174.6281388276657</v>
      </c>
      <c r="AX89" s="448"/>
      <c r="AY89" s="448"/>
      <c r="AZ89" s="448"/>
      <c r="BA89" s="448"/>
      <c r="BB89" s="448"/>
      <c r="BC89" s="448"/>
      <c r="BD89" s="448"/>
      <c r="BE89" s="448"/>
      <c r="BF89" s="343"/>
      <c r="BG89" s="266"/>
    </row>
    <row r="90" spans="22:59">
      <c r="V90" s="355"/>
      <c r="W90" s="107"/>
      <c r="X90" s="845" t="s">
        <v>372</v>
      </c>
      <c r="Y90" s="846"/>
      <c r="Z90" s="847" t="s">
        <v>72</v>
      </c>
      <c r="AA90" s="449">
        <v>5772.0836584337585</v>
      </c>
      <c r="AB90" s="449">
        <v>5831.5774799905266</v>
      </c>
      <c r="AC90" s="449">
        <v>6850.3673809392749</v>
      </c>
      <c r="AD90" s="449">
        <v>6632.184467551715</v>
      </c>
      <c r="AE90" s="449">
        <v>8943.4262067806467</v>
      </c>
      <c r="AF90" s="449">
        <v>8859.6043651360233</v>
      </c>
      <c r="AG90" s="449">
        <v>8378.2307508785398</v>
      </c>
      <c r="AH90" s="449">
        <v>9251.5060470101325</v>
      </c>
      <c r="AI90" s="449">
        <v>9576.5470230911978</v>
      </c>
      <c r="AJ90" s="449">
        <v>9013.5554998938824</v>
      </c>
      <c r="AK90" s="449">
        <v>9133.2361944504646</v>
      </c>
      <c r="AL90" s="449">
        <v>8391.3095177853338</v>
      </c>
      <c r="AM90" s="449">
        <v>8250.4843112317358</v>
      </c>
      <c r="AN90" s="449">
        <v>8542.9994328890771</v>
      </c>
      <c r="AO90" s="449">
        <v>8494.4213544142185</v>
      </c>
      <c r="AP90" s="449">
        <v>8559.6162928343147</v>
      </c>
      <c r="AQ90" s="449">
        <v>8218.6523323559431</v>
      </c>
      <c r="AR90" s="449">
        <v>8197.1315978481871</v>
      </c>
      <c r="AS90" s="449">
        <v>9376.5676099469565</v>
      </c>
      <c r="AT90" s="449">
        <v>7198.4943537473073</v>
      </c>
      <c r="AU90" s="449">
        <v>7939.9266340543036</v>
      </c>
      <c r="AV90" s="449">
        <v>7226.6633009900552</v>
      </c>
      <c r="AW90" s="449">
        <v>7159.950310029928</v>
      </c>
      <c r="AX90" s="449"/>
      <c r="AY90" s="449"/>
      <c r="AZ90" s="449"/>
      <c r="BA90" s="449"/>
      <c r="BB90" s="449"/>
      <c r="BC90" s="449"/>
      <c r="BD90" s="449"/>
      <c r="BE90" s="449"/>
      <c r="BF90" s="185"/>
      <c r="BG90" s="186"/>
    </row>
    <row r="91" spans="22:59">
      <c r="V91" s="355"/>
      <c r="W91" s="116"/>
      <c r="X91" s="848" t="s">
        <v>373</v>
      </c>
      <c r="Y91" s="849"/>
      <c r="Z91" s="850" t="s">
        <v>72</v>
      </c>
      <c r="AA91" s="484">
        <v>946.78086587333314</v>
      </c>
      <c r="AB91" s="484">
        <v>946.78086587333314</v>
      </c>
      <c r="AC91" s="484">
        <v>946.78086587333314</v>
      </c>
      <c r="AD91" s="484">
        <v>946.78086587333314</v>
      </c>
      <c r="AE91" s="484">
        <v>981.80596985900002</v>
      </c>
      <c r="AF91" s="484">
        <v>1436.8537998796664</v>
      </c>
      <c r="AG91" s="484">
        <v>2179.1032887506663</v>
      </c>
      <c r="AH91" s="484">
        <v>1866.0179227139997</v>
      </c>
      <c r="AI91" s="484">
        <v>1543.8630539346666</v>
      </c>
      <c r="AJ91" s="484">
        <v>1897.3869267943335</v>
      </c>
      <c r="AK91" s="484">
        <v>2061.4322838462735</v>
      </c>
      <c r="AL91" s="484">
        <v>1885.2149233651055</v>
      </c>
      <c r="AM91" s="484">
        <v>1881.7199233834656</v>
      </c>
      <c r="AN91" s="484">
        <v>1868.8221850503517</v>
      </c>
      <c r="AO91" s="484">
        <v>1864.7628671714642</v>
      </c>
      <c r="AP91" s="484">
        <v>1936.1145039927292</v>
      </c>
      <c r="AQ91" s="484">
        <v>1866.4845118226476</v>
      </c>
      <c r="AR91" s="484">
        <v>1922.0882144577029</v>
      </c>
      <c r="AS91" s="484">
        <v>2138.6880584157911</v>
      </c>
      <c r="AT91" s="484">
        <v>1691.5833223419459</v>
      </c>
      <c r="AU91" s="484">
        <v>1836.2038524606578</v>
      </c>
      <c r="AV91" s="484">
        <v>1672.9450454723765</v>
      </c>
      <c r="AW91" s="484">
        <v>1665.3504152053633</v>
      </c>
      <c r="AX91" s="450"/>
      <c r="AY91" s="450"/>
      <c r="AZ91" s="450"/>
      <c r="BA91" s="450"/>
      <c r="BB91" s="450"/>
      <c r="BC91" s="450"/>
      <c r="BD91" s="450"/>
      <c r="BE91" s="450"/>
      <c r="BF91" s="147"/>
      <c r="BG91" s="148"/>
    </row>
    <row r="92" spans="22:59" ht="14.4" thickBot="1">
      <c r="V92" s="355"/>
      <c r="W92" s="116" t="s">
        <v>374</v>
      </c>
      <c r="X92" s="851"/>
      <c r="Y92" s="126"/>
      <c r="Z92" s="852" t="s">
        <v>72</v>
      </c>
      <c r="AA92" s="475">
        <v>702.83026999291678</v>
      </c>
      <c r="AB92" s="475">
        <v>686.44620024230187</v>
      </c>
      <c r="AC92" s="475">
        <v>698.89764571316766</v>
      </c>
      <c r="AD92" s="475">
        <v>680.74547632983922</v>
      </c>
      <c r="AE92" s="475">
        <v>701.91349393186852</v>
      </c>
      <c r="AF92" s="475">
        <v>667.82873473264453</v>
      </c>
      <c r="AG92" s="475">
        <v>640.46784939712438</v>
      </c>
      <c r="AH92" s="475">
        <v>655.23057167867137</v>
      </c>
      <c r="AI92" s="475">
        <v>609.1187236752379</v>
      </c>
      <c r="AJ92" s="475">
        <v>652.57502705106276</v>
      </c>
      <c r="AK92" s="475">
        <v>655.91443265909516</v>
      </c>
      <c r="AL92" s="475">
        <v>630.52981102330273</v>
      </c>
      <c r="AM92" s="475">
        <v>577.04643230948568</v>
      </c>
      <c r="AN92" s="475">
        <v>516.5268173218675</v>
      </c>
      <c r="AO92" s="475">
        <v>506.69926841574829</v>
      </c>
      <c r="AP92" s="475">
        <v>506.81438218982044</v>
      </c>
      <c r="AQ92" s="475">
        <v>522.35987148863205</v>
      </c>
      <c r="AR92" s="475">
        <v>561.19836242802796</v>
      </c>
      <c r="AS92" s="475">
        <v>530.41167542322773</v>
      </c>
      <c r="AT92" s="475">
        <v>513.68788841490209</v>
      </c>
      <c r="AU92" s="475">
        <v>526.91409091663695</v>
      </c>
      <c r="AV92" s="475">
        <v>524.12535460171284</v>
      </c>
      <c r="AW92" s="475">
        <v>515.06514707278666</v>
      </c>
      <c r="AX92" s="476"/>
      <c r="AY92" s="476"/>
      <c r="AZ92" s="476"/>
      <c r="BA92" s="476"/>
      <c r="BB92" s="476"/>
      <c r="BC92" s="476"/>
      <c r="BD92" s="476"/>
      <c r="BE92" s="476"/>
      <c r="BF92" s="477"/>
      <c r="BG92" s="187"/>
    </row>
    <row r="93" spans="22:59" ht="15" thickTop="1" thickBot="1">
      <c r="V93" s="478"/>
      <c r="W93" s="248" t="s">
        <v>375</v>
      </c>
      <c r="X93" s="747"/>
      <c r="Y93" s="853"/>
      <c r="Z93" s="854" t="s">
        <v>72</v>
      </c>
      <c r="AA93" s="471">
        <v>9115.90034857104</v>
      </c>
      <c r="AB93" s="471">
        <v>9423.1479376954594</v>
      </c>
      <c r="AC93" s="471">
        <v>9785.1271712021626</v>
      </c>
      <c r="AD93" s="471">
        <v>9551.2385701332369</v>
      </c>
      <c r="AE93" s="471">
        <v>10209.221608240077</v>
      </c>
      <c r="AF93" s="471">
        <v>10502.572919988865</v>
      </c>
      <c r="AG93" s="471">
        <v>10786.070705304273</v>
      </c>
      <c r="AH93" s="471">
        <v>11529.106721490689</v>
      </c>
      <c r="AI93" s="471">
        <v>11925.513549392901</v>
      </c>
      <c r="AJ93" s="471">
        <v>12185.83146425929</v>
      </c>
      <c r="AK93" s="471">
        <v>13141.846408389018</v>
      </c>
      <c r="AL93" s="471">
        <v>14167.883349785592</v>
      </c>
      <c r="AM93" s="471">
        <v>15016.350456451557</v>
      </c>
      <c r="AN93" s="471">
        <v>15812.851553034985</v>
      </c>
      <c r="AO93" s="471">
        <v>15565.778651697494</v>
      </c>
      <c r="AP93" s="471">
        <v>15123.683177792069</v>
      </c>
      <c r="AQ93" s="471">
        <v>14195.000638784897</v>
      </c>
      <c r="AR93" s="471">
        <v>14870.383900289302</v>
      </c>
      <c r="AS93" s="471">
        <v>14603.362907839331</v>
      </c>
      <c r="AT93" s="471">
        <v>13561.318690733244</v>
      </c>
      <c r="AU93" s="471">
        <v>13511.463621854235</v>
      </c>
      <c r="AV93" s="471">
        <v>13811.40998444336</v>
      </c>
      <c r="AW93" s="471">
        <v>14012.240046311206</v>
      </c>
      <c r="AX93" s="472"/>
      <c r="AY93" s="472"/>
      <c r="AZ93" s="472"/>
      <c r="BA93" s="472"/>
      <c r="BB93" s="472"/>
      <c r="BC93" s="472"/>
      <c r="BD93" s="472"/>
      <c r="BE93" s="472"/>
      <c r="BF93" s="473"/>
      <c r="BG93" s="474"/>
    </row>
    <row r="94" spans="22:59" ht="15" thickTop="1" thickBot="1">
      <c r="V94" s="855" t="s">
        <v>376</v>
      </c>
      <c r="W94" s="572"/>
      <c r="X94" s="573"/>
      <c r="Y94" s="574"/>
      <c r="Z94" s="575">
        <f t="shared" ref="Z94:AO94" si="28">SUM(Z87,Z76:Z77,Z5)</f>
        <v>1144129.5087971149</v>
      </c>
      <c r="AA94" s="575">
        <f t="shared" si="28"/>
        <v>1141137.7350306339</v>
      </c>
      <c r="AB94" s="575">
        <f t="shared" si="28"/>
        <v>1150071.4645219275</v>
      </c>
      <c r="AC94" s="575">
        <f t="shared" si="28"/>
        <v>1158544.4126342323</v>
      </c>
      <c r="AD94" s="575">
        <f t="shared" si="28"/>
        <v>1150877.1481944013</v>
      </c>
      <c r="AE94" s="575">
        <f t="shared" si="28"/>
        <v>1210660.4435380367</v>
      </c>
      <c r="AF94" s="575">
        <f t="shared" si="28"/>
        <v>1223687.3257898663</v>
      </c>
      <c r="AG94" s="575">
        <f t="shared" si="28"/>
        <v>1236581.8358992902</v>
      </c>
      <c r="AH94" s="575">
        <f t="shared" si="28"/>
        <v>1231477.5296108804</v>
      </c>
      <c r="AI94" s="575">
        <f t="shared" si="28"/>
        <v>1195870.1488958329</v>
      </c>
      <c r="AJ94" s="575">
        <f t="shared" si="28"/>
        <v>1230797.2654451551</v>
      </c>
      <c r="AK94" s="575">
        <f t="shared" si="28"/>
        <v>1251460.7200111758</v>
      </c>
      <c r="AL94" s="575">
        <f t="shared" si="28"/>
        <v>1236320.5179308159</v>
      </c>
      <c r="AM94" s="575">
        <f t="shared" si="28"/>
        <v>1273396.5993286418</v>
      </c>
      <c r="AN94" s="575">
        <f t="shared" si="28"/>
        <v>1278505.0020315745</v>
      </c>
      <c r="AO94" s="575">
        <f t="shared" si="28"/>
        <v>1277883.6435824395</v>
      </c>
      <c r="AP94" s="575">
        <f t="shared" ref="AP94:AU94" si="29">SUM(AP5,AP76,AP77,AP87)</f>
        <v>1282128.4452573457</v>
      </c>
      <c r="AQ94" s="575">
        <f t="shared" si="29"/>
        <v>1262970.7317165295</v>
      </c>
      <c r="AR94" s="575">
        <f t="shared" si="29"/>
        <v>1296154.6485943466</v>
      </c>
      <c r="AS94" s="575">
        <f t="shared" si="29"/>
        <v>1213831.686651821</v>
      </c>
      <c r="AT94" s="575">
        <f t="shared" si="29"/>
        <v>1141462.927225553</v>
      </c>
      <c r="AU94" s="575">
        <f t="shared" si="29"/>
        <v>1191067.2532700927</v>
      </c>
      <c r="AV94" s="575">
        <f>SUM(AV5,AV76,AV77,AV87)</f>
        <v>1240631.9065692383</v>
      </c>
      <c r="AW94" s="575">
        <f>SUM(AW5,AW76,AW77,AW87)</f>
        <v>1275610.6966875149</v>
      </c>
      <c r="AX94" s="188"/>
      <c r="AY94" s="188"/>
      <c r="AZ94" s="188"/>
      <c r="BA94" s="188"/>
      <c r="BB94" s="188"/>
      <c r="BC94" s="188"/>
      <c r="BD94" s="188"/>
      <c r="BE94" s="188"/>
      <c r="BF94" s="189"/>
      <c r="BG94" s="190"/>
    </row>
    <row r="95" spans="22:59">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row>
  </sheetData>
  <phoneticPr fontId="9"/>
  <pageMargins left="0.78740157480314965" right="0.78740157480314965" top="0.98425196850393704" bottom="0.98425196850393704" header="0.51181102362204722" footer="0.51181102362204722"/>
  <pageSetup paperSize="9" scale="35"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BG25"/>
  <sheetViews>
    <sheetView zoomScale="80" zoomScaleNormal="80" workbookViewId="0">
      <pane xSplit="25" ySplit="2" topLeftCell="AL3" activePane="bottomRight" state="frozen"/>
      <selection pane="topRight" activeCell="Z1" sqref="Z1"/>
      <selection pane="bottomLeft" activeCell="A3" sqref="A3"/>
      <selection pane="bottomRight"/>
    </sheetView>
  </sheetViews>
  <sheetFormatPr defaultColWidth="9" defaultRowHeight="13.2"/>
  <cols>
    <col min="1" max="1" width="1.6640625" style="101" customWidth="1"/>
    <col min="2" max="23" width="1.6640625" style="101" hidden="1" customWidth="1"/>
    <col min="24" max="24" width="43.44140625" style="101" customWidth="1"/>
    <col min="25" max="25" width="12.6640625" style="597" customWidth="1"/>
    <col min="26" max="49" width="10.6640625" style="101" customWidth="1"/>
    <col min="50" max="57" width="10.6640625" style="101" hidden="1" customWidth="1"/>
    <col min="58" max="58" width="45.44140625" style="101" customWidth="1"/>
    <col min="59" max="59" width="40.6640625" style="101" hidden="1" customWidth="1"/>
    <col min="60" max="16384" width="9" style="101"/>
  </cols>
  <sheetData>
    <row r="1" spans="1:59" ht="24">
      <c r="A1" s="595" t="s">
        <v>171</v>
      </c>
    </row>
    <row r="3" spans="1:59" s="1" customFormat="1" ht="13.8">
      <c r="X3" s="1" t="s">
        <v>219</v>
      </c>
      <c r="Y3" s="661"/>
    </row>
    <row r="4" spans="1:59" s="1" customFormat="1" ht="39.6">
      <c r="X4" s="14"/>
      <c r="Y4" s="14" t="s">
        <v>220</v>
      </c>
      <c r="Z4" s="604" t="s">
        <v>218</v>
      </c>
      <c r="AA4" s="14">
        <v>1990</v>
      </c>
      <c r="AB4" s="14">
        <f t="shared" ref="AB4:AT4" si="0">AA4+1</f>
        <v>1991</v>
      </c>
      <c r="AC4" s="14">
        <f t="shared" si="0"/>
        <v>1992</v>
      </c>
      <c r="AD4" s="14">
        <f t="shared" si="0"/>
        <v>1993</v>
      </c>
      <c r="AE4" s="14">
        <f t="shared" si="0"/>
        <v>1994</v>
      </c>
      <c r="AF4" s="14">
        <f t="shared" si="0"/>
        <v>1995</v>
      </c>
      <c r="AG4" s="14">
        <f t="shared" si="0"/>
        <v>1996</v>
      </c>
      <c r="AH4" s="14">
        <f t="shared" si="0"/>
        <v>1997</v>
      </c>
      <c r="AI4" s="14">
        <f t="shared" si="0"/>
        <v>1998</v>
      </c>
      <c r="AJ4" s="14">
        <f t="shared" si="0"/>
        <v>1999</v>
      </c>
      <c r="AK4" s="14">
        <f t="shared" si="0"/>
        <v>2000</v>
      </c>
      <c r="AL4" s="14">
        <f t="shared" si="0"/>
        <v>2001</v>
      </c>
      <c r="AM4" s="14">
        <f t="shared" si="0"/>
        <v>2002</v>
      </c>
      <c r="AN4" s="14">
        <f t="shared" si="0"/>
        <v>2003</v>
      </c>
      <c r="AO4" s="14">
        <f t="shared" si="0"/>
        <v>2004</v>
      </c>
      <c r="AP4" s="14">
        <f t="shared" si="0"/>
        <v>2005</v>
      </c>
      <c r="AQ4" s="14">
        <f t="shared" si="0"/>
        <v>2006</v>
      </c>
      <c r="AR4" s="14">
        <f t="shared" si="0"/>
        <v>2007</v>
      </c>
      <c r="AS4" s="14">
        <f t="shared" si="0"/>
        <v>2008</v>
      </c>
      <c r="AT4" s="14">
        <f t="shared" si="0"/>
        <v>2009</v>
      </c>
      <c r="AU4" s="14">
        <f>AT4+1</f>
        <v>2010</v>
      </c>
      <c r="AV4" s="14">
        <f>AU4+1</f>
        <v>2011</v>
      </c>
      <c r="AW4" s="14">
        <f>AV4+1</f>
        <v>2012</v>
      </c>
      <c r="AX4" s="14">
        <f t="shared" ref="AX4:BE4" si="1">AW4+1</f>
        <v>2013</v>
      </c>
      <c r="AY4" s="14">
        <f t="shared" si="1"/>
        <v>2014</v>
      </c>
      <c r="AZ4" s="14">
        <f t="shared" si="1"/>
        <v>2015</v>
      </c>
      <c r="BA4" s="14">
        <f t="shared" si="1"/>
        <v>2016</v>
      </c>
      <c r="BB4" s="14">
        <f t="shared" si="1"/>
        <v>2017</v>
      </c>
      <c r="BC4" s="14">
        <f t="shared" si="1"/>
        <v>2018</v>
      </c>
      <c r="BD4" s="14">
        <f t="shared" si="1"/>
        <v>2019</v>
      </c>
      <c r="BE4" s="14">
        <f t="shared" si="1"/>
        <v>2020</v>
      </c>
      <c r="BF4" s="14" t="s">
        <v>205</v>
      </c>
      <c r="BG4" s="14" t="s">
        <v>23</v>
      </c>
    </row>
    <row r="5" spans="1:59" s="1" customFormat="1" ht="16.2">
      <c r="X5" s="105" t="s">
        <v>175</v>
      </c>
      <c r="Y5" s="662" t="s">
        <v>221</v>
      </c>
      <c r="Z5" s="599">
        <f>'1.Total'!Z5</f>
        <v>1144.129508797115</v>
      </c>
      <c r="AA5" s="599">
        <f>'1.Total'!AA5</f>
        <v>1141.1377350306338</v>
      </c>
      <c r="AB5" s="599">
        <f>'1.Total'!AB5</f>
        <v>1150.0714645219277</v>
      </c>
      <c r="AC5" s="599">
        <f>'1.Total'!AC5</f>
        <v>1158.5444126342322</v>
      </c>
      <c r="AD5" s="599">
        <f>'1.Total'!AD5</f>
        <v>1150.8771481944016</v>
      </c>
      <c r="AE5" s="599">
        <f>'1.Total'!AE5</f>
        <v>1210.6604435380366</v>
      </c>
      <c r="AF5" s="599">
        <f>'1.Total'!AF5</f>
        <v>1223.6873257898662</v>
      </c>
      <c r="AG5" s="599">
        <f>'1.Total'!AG5</f>
        <v>1236.5818358992904</v>
      </c>
      <c r="AH5" s="599">
        <f>'1.Total'!AH5</f>
        <v>1231.4775296108803</v>
      </c>
      <c r="AI5" s="599">
        <f>'1.Total'!AI5</f>
        <v>1195.8701488958329</v>
      </c>
      <c r="AJ5" s="599">
        <f>'1.Total'!AJ5</f>
        <v>1230.7972654451553</v>
      </c>
      <c r="AK5" s="599">
        <f>'1.Total'!AK5</f>
        <v>1251.4607200111761</v>
      </c>
      <c r="AL5" s="599">
        <f>'1.Total'!AL5</f>
        <v>1236.3205179308159</v>
      </c>
      <c r="AM5" s="599">
        <f>'1.Total'!AM5</f>
        <v>1273.3965993286417</v>
      </c>
      <c r="AN5" s="599">
        <f>'1.Total'!AN5</f>
        <v>1278.5050020315746</v>
      </c>
      <c r="AO5" s="599">
        <f>'1.Total'!AO5</f>
        <v>1277.8836435824396</v>
      </c>
      <c r="AP5" s="599">
        <f>'1.Total'!AP5</f>
        <v>1282.1284452573457</v>
      </c>
      <c r="AQ5" s="599">
        <f>'1.Total'!AQ5</f>
        <v>1262.9707317165294</v>
      </c>
      <c r="AR5" s="599">
        <f>'1.Total'!AR5</f>
        <v>1296.1546485943466</v>
      </c>
      <c r="AS5" s="599">
        <f>'1.Total'!AS5</f>
        <v>1213.831686651821</v>
      </c>
      <c r="AT5" s="599">
        <f>'1.Total'!AT5</f>
        <v>1141.4629272255529</v>
      </c>
      <c r="AU5" s="599">
        <f>'1.Total'!AU5</f>
        <v>1191.0672532700926</v>
      </c>
      <c r="AV5" s="599">
        <f>'1.Total'!AV5</f>
        <v>1240.6319065692383</v>
      </c>
      <c r="AW5" s="599">
        <f>'1.Total'!AW5</f>
        <v>1275.610696687515</v>
      </c>
      <c r="AX5" s="599"/>
      <c r="AY5" s="599"/>
      <c r="AZ5" s="599"/>
      <c r="BA5" s="599"/>
      <c r="BB5" s="599"/>
      <c r="BC5" s="599"/>
      <c r="BD5" s="599"/>
      <c r="BE5" s="599"/>
      <c r="BF5" s="106"/>
      <c r="BG5" s="106"/>
    </row>
    <row r="6" spans="1:59" s="1" customFormat="1" ht="16.2">
      <c r="X6" s="105" t="s">
        <v>176</v>
      </c>
      <c r="Y6" s="662" t="s">
        <v>221</v>
      </c>
      <c r="Z6" s="599">
        <f>'2.CO2-Sector'!Z5/1000</f>
        <v>1059.0758665464698</v>
      </c>
      <c r="AA6" s="599">
        <f>'2.CO2-Sector'!AA5/1000</f>
        <v>1059.1437363701061</v>
      </c>
      <c r="AB6" s="599">
        <f>'2.CO2-Sector'!AB5/1000</f>
        <v>1066.6280507543079</v>
      </c>
      <c r="AC6" s="599">
        <f>'2.CO2-Sector'!AC5/1000</f>
        <v>1073.6848991008912</v>
      </c>
      <c r="AD6" s="599">
        <f>'2.CO2-Sector'!AD5/1000</f>
        <v>1067.5598252931125</v>
      </c>
      <c r="AE6" s="599">
        <f>'2.CO2-Sector'!AE5/1000</f>
        <v>1122.9499094915595</v>
      </c>
      <c r="AF6" s="599">
        <f>'2.CO2-Sector'!AF5/1000</f>
        <v>1135.2665189294669</v>
      </c>
      <c r="AG6" s="599">
        <f>'2.CO2-Sector'!AG5/1000</f>
        <v>1147.1234612483406</v>
      </c>
      <c r="AH6" s="599">
        <f>'2.CO2-Sector'!AH5/1000</f>
        <v>1143.371569194104</v>
      </c>
      <c r="AI6" s="599">
        <f>'2.CO2-Sector'!AI5/1000</f>
        <v>1113.0646520029445</v>
      </c>
      <c r="AJ6" s="599">
        <f>'2.CO2-Sector'!AJ5/1000</f>
        <v>1147.9234663119405</v>
      </c>
      <c r="AK6" s="599">
        <f>'2.CO2-Sector'!AK5/1000</f>
        <v>1166.9019480878305</v>
      </c>
      <c r="AL6" s="599">
        <f>'2.CO2-Sector'!AL5/1000</f>
        <v>1153.2171679898397</v>
      </c>
      <c r="AM6" s="599">
        <f>'2.CO2-Sector'!AM5/1000</f>
        <v>1192.8719771158364</v>
      </c>
      <c r="AN6" s="599">
        <f>'2.CO2-Sector'!AN5/1000</f>
        <v>1198.0755396492004</v>
      </c>
      <c r="AO6" s="599">
        <f>'2.CO2-Sector'!AO5/1000</f>
        <v>1198.4209607322957</v>
      </c>
      <c r="AP6" s="599">
        <f>'2.CO2-Sector'!AP5/1000</f>
        <v>1202.5732133610538</v>
      </c>
      <c r="AQ6" s="599">
        <f>'2.CO2-Sector'!AQ5/1000</f>
        <v>1185.1094903619362</v>
      </c>
      <c r="AR6" s="599">
        <f>'2.CO2-Sector'!AR5/1000</f>
        <v>1218.4963941006504</v>
      </c>
      <c r="AS6" s="599">
        <f>'2.CO2-Sector'!AS5/1000</f>
        <v>1138.4414072506452</v>
      </c>
      <c r="AT6" s="599">
        <f>'2.CO2-Sector'!AT5/1000</f>
        <v>1075.2410431431615</v>
      </c>
      <c r="AU6" s="599">
        <f>'2.CO2-Sector'!AU5/1000</f>
        <v>1123.4699455742234</v>
      </c>
      <c r="AV6" s="599">
        <f>'2.CO2-Sector'!AV5/1000</f>
        <v>1173.1259826032801</v>
      </c>
      <c r="AW6" s="599">
        <f>'2.CO2-Sector'!AW5/1000</f>
        <v>1207.5558942667451</v>
      </c>
      <c r="AX6" s="599"/>
      <c r="AY6" s="599"/>
      <c r="AZ6" s="599"/>
      <c r="BA6" s="599"/>
      <c r="BB6" s="599"/>
      <c r="BC6" s="599"/>
      <c r="BD6" s="599"/>
      <c r="BE6" s="599"/>
      <c r="BF6" s="106"/>
    </row>
    <row r="7" spans="1:59" s="1" customFormat="1" ht="16.2">
      <c r="X7" s="105" t="s">
        <v>178</v>
      </c>
      <c r="Y7" s="662" t="s">
        <v>222</v>
      </c>
      <c r="Z7" s="600">
        <f>Z5*10^6/Z9/10^3</f>
        <v>9.2558874921901371</v>
      </c>
      <c r="AA7" s="600">
        <f>AA5*10^6/AA9/10^3</f>
        <v>9.2316843568180342</v>
      </c>
      <c r="AB7" s="600">
        <f t="shared" ref="AB7:AQ7" si="2">AB5*10^6/AB9/10^3</f>
        <v>9.2672215737337158</v>
      </c>
      <c r="AC7" s="600">
        <f t="shared" si="2"/>
        <v>9.3005724841589856</v>
      </c>
      <c r="AD7" s="600">
        <f t="shared" si="2"/>
        <v>9.2115861322768211</v>
      </c>
      <c r="AE7" s="600">
        <f t="shared" si="2"/>
        <v>9.6647941846328695</v>
      </c>
      <c r="AF7" s="600">
        <f t="shared" si="2"/>
        <v>9.745061127577177</v>
      </c>
      <c r="AG7" s="600">
        <f t="shared" si="2"/>
        <v>9.8251363501957769</v>
      </c>
      <c r="AH7" s="600">
        <f t="shared" si="2"/>
        <v>9.7614680882620881</v>
      </c>
      <c r="AI7" s="600">
        <f t="shared" si="2"/>
        <v>9.4556119053690377</v>
      </c>
      <c r="AJ7" s="600">
        <f t="shared" si="2"/>
        <v>9.7167949461592631</v>
      </c>
      <c r="AK7" s="600">
        <f t="shared" si="2"/>
        <v>9.8597664781934053</v>
      </c>
      <c r="AL7" s="600">
        <f t="shared" si="2"/>
        <v>9.710645307194822</v>
      </c>
      <c r="AM7" s="600">
        <f t="shared" si="2"/>
        <v>9.9885210872459851</v>
      </c>
      <c r="AN7" s="600">
        <f t="shared" si="2"/>
        <v>10.012255877579014</v>
      </c>
      <c r="AO7" s="600">
        <f t="shared" si="2"/>
        <v>10.000106768156696</v>
      </c>
      <c r="AP7" s="600">
        <f t="shared" si="2"/>
        <v>10.034816583630844</v>
      </c>
      <c r="AQ7" s="600">
        <f t="shared" si="2"/>
        <v>9.874596224552814</v>
      </c>
      <c r="AR7" s="600">
        <f t="shared" ref="AR7:AW7" si="3">AR5*10^6/AR9/10^3</f>
        <v>10.123598201981883</v>
      </c>
      <c r="AS7" s="600">
        <f t="shared" si="3"/>
        <v>9.4768408751430382</v>
      </c>
      <c r="AT7" s="600">
        <f t="shared" si="3"/>
        <v>8.9154502563855349</v>
      </c>
      <c r="AU7" s="600">
        <f t="shared" si="3"/>
        <v>9.3010710329782249</v>
      </c>
      <c r="AV7" s="600">
        <f t="shared" si="3"/>
        <v>9.7076808626768454</v>
      </c>
      <c r="AW7" s="600">
        <f t="shared" si="3"/>
        <v>10.003612882308081</v>
      </c>
      <c r="AX7" s="600"/>
      <c r="AY7" s="600"/>
      <c r="AZ7" s="600"/>
      <c r="BA7" s="600"/>
      <c r="BB7" s="600"/>
      <c r="BC7" s="600"/>
      <c r="BD7" s="600"/>
      <c r="BE7" s="600"/>
      <c r="BF7" s="227"/>
      <c r="BG7" s="227"/>
    </row>
    <row r="8" spans="1:59" s="1" customFormat="1" ht="16.2">
      <c r="A8" s="248"/>
      <c r="X8" s="105" t="s">
        <v>177</v>
      </c>
      <c r="Y8" s="662" t="s">
        <v>222</v>
      </c>
      <c r="Z8" s="600">
        <f>Z6*10^6/Z9/10^3</f>
        <v>8.5678124644770275</v>
      </c>
      <c r="AA8" s="600">
        <f t="shared" ref="AA8:AR8" si="4">AA6*10^6/AA9/10^3</f>
        <v>8.5683615242179592</v>
      </c>
      <c r="AB8" s="600">
        <f t="shared" si="4"/>
        <v>8.594838484414371</v>
      </c>
      <c r="AC8" s="600">
        <f t="shared" si="4"/>
        <v>8.6193365747018973</v>
      </c>
      <c r="AD8" s="600">
        <f t="shared" si="4"/>
        <v>8.544716781868706</v>
      </c>
      <c r="AE8" s="600">
        <f t="shared" si="4"/>
        <v>8.9645943359402835</v>
      </c>
      <c r="AF8" s="600">
        <f t="shared" si="4"/>
        <v>9.0409056218003254</v>
      </c>
      <c r="AG8" s="600">
        <f t="shared" si="4"/>
        <v>9.1143538503272765</v>
      </c>
      <c r="AH8" s="600">
        <f t="shared" si="4"/>
        <v>9.0630846421055029</v>
      </c>
      <c r="AI8" s="600">
        <f t="shared" si="4"/>
        <v>8.8008780758029008</v>
      </c>
      <c r="AJ8" s="600">
        <f t="shared" si="4"/>
        <v>9.0625298326473391</v>
      </c>
      <c r="AK8" s="600">
        <f t="shared" si="4"/>
        <v>9.1935611938281401</v>
      </c>
      <c r="AL8" s="600">
        <f t="shared" si="4"/>
        <v>9.0579123440089209</v>
      </c>
      <c r="AM8" s="600">
        <f t="shared" si="4"/>
        <v>9.356886066829583</v>
      </c>
      <c r="AN8" s="600">
        <f t="shared" si="4"/>
        <v>9.3823949414162016</v>
      </c>
      <c r="AO8" s="600">
        <f t="shared" si="4"/>
        <v>9.3782697827814694</v>
      </c>
      <c r="AP8" s="600">
        <f t="shared" si="4"/>
        <v>9.4121627744118559</v>
      </c>
      <c r="AQ8" s="600">
        <f t="shared" si="4"/>
        <v>9.2658344372752062</v>
      </c>
      <c r="AR8" s="600">
        <f t="shared" si="4"/>
        <v>9.5170494645962389</v>
      </c>
      <c r="AS8" s="600">
        <f>AS6*10^6/AS9/10^3</f>
        <v>8.8882405862609328</v>
      </c>
      <c r="AT8" s="600">
        <f>AT6*10^6/AT9/10^3</f>
        <v>8.3982210942823787</v>
      </c>
      <c r="AU8" s="600">
        <f>AU6*10^6/AU9/10^3</f>
        <v>8.7732021332236716</v>
      </c>
      <c r="AV8" s="600">
        <f>AV6*10^6/AV9/10^3</f>
        <v>9.1794613620081549</v>
      </c>
      <c r="AW8" s="600">
        <f>AW6*10^6/AW9/10^3</f>
        <v>9.4699125143453333</v>
      </c>
      <c r="AX8" s="600"/>
      <c r="AY8" s="600"/>
      <c r="AZ8" s="600"/>
      <c r="BA8" s="600"/>
      <c r="BB8" s="600"/>
      <c r="BC8" s="600"/>
      <c r="BD8" s="600"/>
      <c r="BE8" s="600"/>
      <c r="BF8" s="227"/>
      <c r="BG8" s="227"/>
    </row>
    <row r="9" spans="1:59" s="1" customFormat="1" ht="30" customHeight="1">
      <c r="X9" s="105" t="s">
        <v>180</v>
      </c>
      <c r="Y9" s="662" t="s">
        <v>172</v>
      </c>
      <c r="Z9" s="601">
        <f>AA9</f>
        <v>123611</v>
      </c>
      <c r="AA9" s="602">
        <v>123611</v>
      </c>
      <c r="AB9" s="602">
        <v>124101</v>
      </c>
      <c r="AC9" s="602">
        <v>124567</v>
      </c>
      <c r="AD9" s="602">
        <v>124938</v>
      </c>
      <c r="AE9" s="602">
        <v>125265</v>
      </c>
      <c r="AF9" s="602">
        <v>125570</v>
      </c>
      <c r="AG9" s="602">
        <v>125859</v>
      </c>
      <c r="AH9" s="602">
        <v>126157</v>
      </c>
      <c r="AI9" s="602">
        <v>126472</v>
      </c>
      <c r="AJ9" s="602">
        <v>126667</v>
      </c>
      <c r="AK9" s="602">
        <v>126926</v>
      </c>
      <c r="AL9" s="602">
        <v>127316</v>
      </c>
      <c r="AM9" s="602">
        <v>127486</v>
      </c>
      <c r="AN9" s="602">
        <v>127694</v>
      </c>
      <c r="AO9" s="602">
        <v>127787</v>
      </c>
      <c r="AP9" s="602">
        <v>127768</v>
      </c>
      <c r="AQ9" s="602">
        <v>127901</v>
      </c>
      <c r="AR9" s="602">
        <v>128033</v>
      </c>
      <c r="AS9" s="602">
        <v>128084</v>
      </c>
      <c r="AT9" s="602">
        <v>128032</v>
      </c>
      <c r="AU9" s="602">
        <v>128057</v>
      </c>
      <c r="AV9" s="602">
        <v>127799</v>
      </c>
      <c r="AW9" s="602">
        <v>127515</v>
      </c>
      <c r="AX9" s="599"/>
      <c r="AY9" s="599"/>
      <c r="AZ9" s="599"/>
      <c r="BA9" s="599"/>
      <c r="BB9" s="599"/>
      <c r="BC9" s="599"/>
      <c r="BD9" s="599"/>
      <c r="BE9" s="599"/>
      <c r="BF9" s="121" t="s">
        <v>474</v>
      </c>
      <c r="BG9" s="603" t="s">
        <v>50</v>
      </c>
    </row>
    <row r="10" spans="1:59" s="1" customFormat="1" ht="13.8">
      <c r="Y10" s="661"/>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row>
    <row r="11" spans="1:59" s="1" customFormat="1" ht="13.8">
      <c r="X11" s="937" t="s">
        <v>458</v>
      </c>
      <c r="Y11" s="661"/>
    </row>
    <row r="12" spans="1:59" s="1" customFormat="1" ht="39.6">
      <c r="X12" s="14"/>
      <c r="Y12" s="14" t="s">
        <v>220</v>
      </c>
      <c r="Z12" s="604" t="s">
        <v>218</v>
      </c>
      <c r="AA12" s="14">
        <v>1990</v>
      </c>
      <c r="AB12" s="14">
        <f t="shared" ref="AB12:AT12" si="5">AA12+1</f>
        <v>1991</v>
      </c>
      <c r="AC12" s="14">
        <f t="shared" si="5"/>
        <v>1992</v>
      </c>
      <c r="AD12" s="14">
        <f t="shared" si="5"/>
        <v>1993</v>
      </c>
      <c r="AE12" s="14">
        <f t="shared" si="5"/>
        <v>1994</v>
      </c>
      <c r="AF12" s="14">
        <f t="shared" si="5"/>
        <v>1995</v>
      </c>
      <c r="AG12" s="14">
        <f t="shared" si="5"/>
        <v>1996</v>
      </c>
      <c r="AH12" s="14">
        <f t="shared" si="5"/>
        <v>1997</v>
      </c>
      <c r="AI12" s="14">
        <f t="shared" si="5"/>
        <v>1998</v>
      </c>
      <c r="AJ12" s="14">
        <f t="shared" si="5"/>
        <v>1999</v>
      </c>
      <c r="AK12" s="14">
        <f t="shared" si="5"/>
        <v>2000</v>
      </c>
      <c r="AL12" s="14">
        <f t="shared" si="5"/>
        <v>2001</v>
      </c>
      <c r="AM12" s="14">
        <f t="shared" si="5"/>
        <v>2002</v>
      </c>
      <c r="AN12" s="14">
        <f t="shared" si="5"/>
        <v>2003</v>
      </c>
      <c r="AO12" s="14">
        <f t="shared" si="5"/>
        <v>2004</v>
      </c>
      <c r="AP12" s="14">
        <f t="shared" si="5"/>
        <v>2005</v>
      </c>
      <c r="AQ12" s="14">
        <f>AP12+1</f>
        <v>2006</v>
      </c>
      <c r="AR12" s="14">
        <f>AQ12+1</f>
        <v>2007</v>
      </c>
      <c r="AS12" s="14">
        <f>AR12+1</f>
        <v>2008</v>
      </c>
      <c r="AT12" s="14">
        <f t="shared" si="5"/>
        <v>2009</v>
      </c>
      <c r="AU12" s="14">
        <f>AT12+1</f>
        <v>2010</v>
      </c>
      <c r="AV12" s="14">
        <f>AU12+1</f>
        <v>2011</v>
      </c>
      <c r="AW12" s="14">
        <f>AV12+1</f>
        <v>2012</v>
      </c>
      <c r="AX12" s="14">
        <f t="shared" ref="AX12:BE12" si="6">AW12+1</f>
        <v>2013</v>
      </c>
      <c r="AY12" s="14">
        <f t="shared" si="6"/>
        <v>2014</v>
      </c>
      <c r="AZ12" s="14">
        <f t="shared" si="6"/>
        <v>2015</v>
      </c>
      <c r="BA12" s="14">
        <f t="shared" si="6"/>
        <v>2016</v>
      </c>
      <c r="BB12" s="14">
        <f t="shared" si="6"/>
        <v>2017</v>
      </c>
      <c r="BC12" s="14">
        <f t="shared" si="6"/>
        <v>2018</v>
      </c>
      <c r="BD12" s="14">
        <f t="shared" si="6"/>
        <v>2019</v>
      </c>
      <c r="BE12" s="14">
        <f t="shared" si="6"/>
        <v>2020</v>
      </c>
    </row>
    <row r="13" spans="1:59" s="1" customFormat="1" ht="16.2">
      <c r="X13" s="105" t="s">
        <v>175</v>
      </c>
      <c r="Y13" s="230"/>
      <c r="Z13" s="230"/>
      <c r="AA13" s="21">
        <f>AA5/$Z5-1</f>
        <v>-2.6148908348903044E-3</v>
      </c>
      <c r="AB13" s="21">
        <f t="shared" ref="AB13:AR17" si="7">AB5/$Z5-1</f>
        <v>5.1934293094666462E-3</v>
      </c>
      <c r="AC13" s="21">
        <f t="shared" si="7"/>
        <v>1.2599014120588725E-2</v>
      </c>
      <c r="AD13" s="21">
        <f t="shared" si="7"/>
        <v>5.8976185347938692E-3</v>
      </c>
      <c r="AE13" s="21">
        <f t="shared" si="7"/>
        <v>5.8149828519735713E-2</v>
      </c>
      <c r="AF13" s="21">
        <f t="shared" si="7"/>
        <v>6.9535674397904979E-2</v>
      </c>
      <c r="AG13" s="21">
        <f t="shared" si="7"/>
        <v>8.0805823459072723E-2</v>
      </c>
      <c r="AH13" s="21">
        <f t="shared" si="7"/>
        <v>7.6344522313386509E-2</v>
      </c>
      <c r="AI13" s="21">
        <f t="shared" si="7"/>
        <v>4.5222712726914693E-2</v>
      </c>
      <c r="AJ13" s="21">
        <f t="shared" si="7"/>
        <v>7.5749953114275348E-2</v>
      </c>
      <c r="AK13" s="21">
        <f t="shared" si="7"/>
        <v>9.3810368833947999E-2</v>
      </c>
      <c r="AL13" s="21">
        <f t="shared" si="7"/>
        <v>8.0577424517811913E-2</v>
      </c>
      <c r="AM13" s="21">
        <f t="shared" si="7"/>
        <v>0.11298291805045069</v>
      </c>
      <c r="AN13" s="21">
        <f t="shared" si="7"/>
        <v>0.11744779957273876</v>
      </c>
      <c r="AO13" s="21">
        <f t="shared" si="7"/>
        <v>0.11690471555615023</v>
      </c>
      <c r="AP13" s="21">
        <f t="shared" si="7"/>
        <v>0.12061478652474955</v>
      </c>
      <c r="AQ13" s="21">
        <f t="shared" si="7"/>
        <v>0.10387042900795262</v>
      </c>
      <c r="AR13" s="21">
        <f t="shared" si="7"/>
        <v>0.1328740659412444</v>
      </c>
      <c r="AS13" s="21">
        <f t="shared" ref="AS13:AT17" si="8">AS5/$Z5-1</f>
        <v>6.0921580396949615E-2</v>
      </c>
      <c r="AT13" s="21">
        <f t="shared" si="8"/>
        <v>-2.3306640997011741E-3</v>
      </c>
      <c r="AU13" s="21">
        <f t="shared" ref="AU13:AV17" si="9">AU5/$Z5-1</f>
        <v>4.1024852616838636E-2</v>
      </c>
      <c r="AV13" s="21">
        <f t="shared" si="9"/>
        <v>8.4345694285589579E-2</v>
      </c>
      <c r="AW13" s="21">
        <f t="shared" ref="AW13" si="10">AW5/$Z5-1</f>
        <v>0.11491809876369086</v>
      </c>
      <c r="AX13" s="21"/>
      <c r="AY13" s="21"/>
      <c r="AZ13" s="21"/>
      <c r="BA13" s="21"/>
      <c r="BB13" s="21"/>
      <c r="BC13" s="21"/>
      <c r="BD13" s="21"/>
      <c r="BE13" s="21"/>
      <c r="BF13" s="942"/>
    </row>
    <row r="14" spans="1:59" s="1" customFormat="1" ht="16.2">
      <c r="X14" s="105" t="s">
        <v>176</v>
      </c>
      <c r="Y14" s="230"/>
      <c r="Z14" s="230"/>
      <c r="AA14" s="21">
        <f>AA6/$Z6-1</f>
        <v>6.4084005480857797E-5</v>
      </c>
      <c r="AB14" s="21">
        <f t="shared" ref="AB14:AP14" si="11">AB6/$Z6-1</f>
        <v>7.1309189892740932E-3</v>
      </c>
      <c r="AC14" s="21">
        <f t="shared" si="11"/>
        <v>1.3794132239137724E-2</v>
      </c>
      <c r="AD14" s="21">
        <f t="shared" si="11"/>
        <v>8.0107186034821254E-3</v>
      </c>
      <c r="AE14" s="21">
        <f t="shared" si="11"/>
        <v>6.0311111755738445E-2</v>
      </c>
      <c r="AF14" s="21">
        <f t="shared" si="11"/>
        <v>7.1940693570373249E-2</v>
      </c>
      <c r="AG14" s="21">
        <f t="shared" si="11"/>
        <v>8.3136248764674736E-2</v>
      </c>
      <c r="AH14" s="21">
        <f t="shared" si="11"/>
        <v>7.9593639426902785E-2</v>
      </c>
      <c r="AI14" s="21">
        <f t="shared" si="11"/>
        <v>5.0977259667455366E-2</v>
      </c>
      <c r="AJ14" s="21">
        <f t="shared" si="11"/>
        <v>8.389162908148684E-2</v>
      </c>
      <c r="AK14" s="21">
        <f t="shared" si="11"/>
        <v>0.10181148012839691</v>
      </c>
      <c r="AL14" s="21">
        <f t="shared" si="11"/>
        <v>8.8890045007214091E-2</v>
      </c>
      <c r="AM14" s="21">
        <f t="shared" si="11"/>
        <v>0.12633288586365499</v>
      </c>
      <c r="AN14" s="21">
        <f t="shared" si="11"/>
        <v>0.13124619065864773</v>
      </c>
      <c r="AO14" s="21">
        <f t="shared" si="11"/>
        <v>0.13157234395323814</v>
      </c>
      <c r="AP14" s="21">
        <f t="shared" si="11"/>
        <v>0.13549298152030698</v>
      </c>
      <c r="AQ14" s="21">
        <f t="shared" si="7"/>
        <v>0.11900339512640223</v>
      </c>
      <c r="AR14" s="21">
        <f t="shared" si="7"/>
        <v>0.15052795799609098</v>
      </c>
      <c r="AS14" s="21">
        <f t="shared" si="8"/>
        <v>7.4938484778222403E-2</v>
      </c>
      <c r="AT14" s="21">
        <f t="shared" si="8"/>
        <v>1.5263473663510663E-2</v>
      </c>
      <c r="AU14" s="21">
        <f t="shared" si="9"/>
        <v>6.0802139923871179E-2</v>
      </c>
      <c r="AV14" s="21">
        <f t="shared" si="9"/>
        <v>0.10768833438601066</v>
      </c>
      <c r="AW14" s="21">
        <f t="shared" ref="AW14" si="12">AW6/$Z6-1</f>
        <v>0.14019772559302335</v>
      </c>
      <c r="AX14" s="21"/>
      <c r="AY14" s="21"/>
      <c r="AZ14" s="21"/>
      <c r="BA14" s="21"/>
      <c r="BB14" s="21"/>
      <c r="BC14" s="21"/>
      <c r="BD14" s="21"/>
      <c r="BE14" s="21"/>
      <c r="BF14" s="942"/>
    </row>
    <row r="15" spans="1:59" s="1" customFormat="1" ht="16.2">
      <c r="X15" s="105" t="s">
        <v>178</v>
      </c>
      <c r="Y15" s="230"/>
      <c r="Z15" s="230"/>
      <c r="AA15" s="21">
        <f>AA7/$Z7-1</f>
        <v>-2.6148908348901934E-3</v>
      </c>
      <c r="AB15" s="21">
        <f t="shared" si="7"/>
        <v>1.2245267191441922E-3</v>
      </c>
      <c r="AC15" s="21">
        <f t="shared" si="7"/>
        <v>4.8277371571934236E-3</v>
      </c>
      <c r="AD15" s="21">
        <f t="shared" si="7"/>
        <v>-4.7862898021066025E-3</v>
      </c>
      <c r="AE15" s="21">
        <f t="shared" si="7"/>
        <v>4.417801024350787E-2</v>
      </c>
      <c r="AF15" s="21">
        <f t="shared" si="7"/>
        <v>5.2849997993146713E-2</v>
      </c>
      <c r="AG15" s="21">
        <f t="shared" si="7"/>
        <v>6.150127240482961E-2</v>
      </c>
      <c r="AH15" s="21">
        <f t="shared" si="7"/>
        <v>5.4622595239899541E-2</v>
      </c>
      <c r="AI15" s="21">
        <f t="shared" si="7"/>
        <v>2.1578094304562701E-2</v>
      </c>
      <c r="AJ15" s="21">
        <f t="shared" si="7"/>
        <v>4.9796138334441409E-2</v>
      </c>
      <c r="AK15" s="21">
        <f t="shared" si="7"/>
        <v>6.5242688668461613E-2</v>
      </c>
      <c r="AL15" s="21">
        <f t="shared" si="7"/>
        <v>4.9131735383386665E-2</v>
      </c>
      <c r="AM15" s="21">
        <f t="shared" si="7"/>
        <v>7.9153251989506623E-2</v>
      </c>
      <c r="AN15" s="21">
        <f t="shared" si="7"/>
        <v>8.1717543134256942E-2</v>
      </c>
      <c r="AO15" s="21">
        <f t="shared" si="7"/>
        <v>8.0404961338878644E-2</v>
      </c>
      <c r="AP15" s="21">
        <f t="shared" si="7"/>
        <v>8.4154986985088831E-2</v>
      </c>
      <c r="AQ15" s="21">
        <f t="shared" si="7"/>
        <v>6.6844884716319886E-2</v>
      </c>
      <c r="AR15" s="21">
        <f t="shared" si="7"/>
        <v>9.3746894668274239E-2</v>
      </c>
      <c r="AS15" s="21">
        <f t="shared" si="8"/>
        <v>2.3871658243397542E-2</v>
      </c>
      <c r="AT15" s="21">
        <f t="shared" si="8"/>
        <v>-3.6780615158930274E-2</v>
      </c>
      <c r="AU15" s="21">
        <f t="shared" si="9"/>
        <v>4.8816000438869356E-3</v>
      </c>
      <c r="AV15" s="21">
        <f t="shared" si="9"/>
        <v>4.8811458746437886E-2</v>
      </c>
      <c r="AW15" s="21">
        <f t="shared" ref="AW15" si="13">AW7/$Z7-1</f>
        <v>8.0783759606937178E-2</v>
      </c>
      <c r="AX15" s="21"/>
      <c r="AY15" s="21"/>
      <c r="AZ15" s="21"/>
      <c r="BA15" s="21"/>
      <c r="BB15" s="21"/>
      <c r="BC15" s="21"/>
      <c r="BD15" s="21"/>
      <c r="BE15" s="21"/>
      <c r="BF15" s="942"/>
    </row>
    <row r="16" spans="1:59" s="1" customFormat="1" ht="16.2">
      <c r="X16" s="105" t="s">
        <v>177</v>
      </c>
      <c r="Y16" s="230"/>
      <c r="Z16" s="230"/>
      <c r="AA16" s="21">
        <f>AA8/$Z8-1</f>
        <v>6.4084005480857797E-5</v>
      </c>
      <c r="AB16" s="21">
        <f t="shared" si="7"/>
        <v>3.1543664207633881E-3</v>
      </c>
      <c r="AC16" s="21">
        <f t="shared" si="7"/>
        <v>6.0136832404413809E-3</v>
      </c>
      <c r="AD16" s="21">
        <f t="shared" si="7"/>
        <v>-2.6956335358737649E-3</v>
      </c>
      <c r="AE16" s="21">
        <f t="shared" si="7"/>
        <v>4.6310755879444443E-2</v>
      </c>
      <c r="AF16" s="21">
        <f t="shared" si="7"/>
        <v>5.5217496798020127E-2</v>
      </c>
      <c r="AG16" s="21">
        <f t="shared" si="7"/>
        <v>6.3790073384106138E-2</v>
      </c>
      <c r="AH16" s="21">
        <f t="shared" si="7"/>
        <v>5.7806141262069177E-2</v>
      </c>
      <c r="AI16" s="21">
        <f t="shared" si="7"/>
        <v>2.7202464140314131E-2</v>
      </c>
      <c r="AJ16" s="21">
        <f t="shared" si="7"/>
        <v>5.7741386173128406E-2</v>
      </c>
      <c r="AK16" s="21">
        <f t="shared" si="7"/>
        <v>7.3034830296009323E-2</v>
      </c>
      <c r="AL16" s="21">
        <f t="shared" si="7"/>
        <v>5.720245180014083E-2</v>
      </c>
      <c r="AM16" s="21">
        <f t="shared" si="7"/>
        <v>9.2097440930707819E-2</v>
      </c>
      <c r="AN16" s="21">
        <f t="shared" si="7"/>
        <v>9.5074732356305702E-2</v>
      </c>
      <c r="AO16" s="21">
        <f t="shared" si="7"/>
        <v>9.4593260726080874E-2</v>
      </c>
      <c r="AP16" s="21">
        <f t="shared" si="7"/>
        <v>9.8549111974099102E-2</v>
      </c>
      <c r="AQ16" s="21">
        <f t="shared" si="7"/>
        <v>8.1470267433168653E-2</v>
      </c>
      <c r="AR16" s="21">
        <f t="shared" si="7"/>
        <v>0.11079105711695236</v>
      </c>
      <c r="AS16" s="21">
        <f t="shared" si="8"/>
        <v>3.7399058757697112E-2</v>
      </c>
      <c r="AT16" s="21">
        <f t="shared" si="8"/>
        <v>-1.9794010536270612E-2</v>
      </c>
      <c r="AU16" s="21">
        <f t="shared" si="9"/>
        <v>2.3972241409135675E-2</v>
      </c>
      <c r="AV16" s="21">
        <f t="shared" si="9"/>
        <v>7.1389155641195634E-2</v>
      </c>
      <c r="AW16" s="21">
        <f t="shared" ref="AW16" si="14">AW8/$Z8-1</f>
        <v>0.10528942523059404</v>
      </c>
      <c r="AX16" s="21"/>
      <c r="AY16" s="21"/>
      <c r="AZ16" s="21"/>
      <c r="BA16" s="21"/>
      <c r="BB16" s="21"/>
      <c r="BC16" s="21"/>
      <c r="BD16" s="21"/>
      <c r="BE16" s="21"/>
      <c r="BF16" s="942"/>
    </row>
    <row r="17" spans="24:58" s="1" customFormat="1" ht="18.75" customHeight="1">
      <c r="X17" s="105" t="s">
        <v>179</v>
      </c>
      <c r="Y17" s="230"/>
      <c r="Z17" s="230"/>
      <c r="AA17" s="21">
        <f>AA9/$Z9-1</f>
        <v>0</v>
      </c>
      <c r="AB17" s="21">
        <f t="shared" si="7"/>
        <v>3.9640485070098208E-3</v>
      </c>
      <c r="AC17" s="21">
        <f t="shared" si="7"/>
        <v>7.7339395361253338E-3</v>
      </c>
      <c r="AD17" s="21">
        <f t="shared" si="7"/>
        <v>1.0735290548575804E-2</v>
      </c>
      <c r="AE17" s="21">
        <f t="shared" si="7"/>
        <v>1.3380686184886414E-2</v>
      </c>
      <c r="AF17" s="21">
        <f t="shared" si="7"/>
        <v>1.5848104133127316E-2</v>
      </c>
      <c r="AG17" s="21">
        <f t="shared" si="7"/>
        <v>1.8186083762771865E-2</v>
      </c>
      <c r="AH17" s="21">
        <f t="shared" si="7"/>
        <v>2.0596872446627001E-2</v>
      </c>
      <c r="AI17" s="21">
        <f t="shared" si="7"/>
        <v>2.3145189343990458E-2</v>
      </c>
      <c r="AJ17" s="21">
        <f t="shared" si="7"/>
        <v>2.4722718851882153E-2</v>
      </c>
      <c r="AK17" s="21">
        <f t="shared" si="7"/>
        <v>2.6818001634158817E-2</v>
      </c>
      <c r="AL17" s="21">
        <f t="shared" si="7"/>
        <v>2.9973060649942207E-2</v>
      </c>
      <c r="AM17" s="21">
        <f t="shared" si="7"/>
        <v>3.1348342785027183E-2</v>
      </c>
      <c r="AN17" s="21">
        <f t="shared" si="7"/>
        <v>3.3031040926778443E-2</v>
      </c>
      <c r="AO17" s="21">
        <f t="shared" si="7"/>
        <v>3.3783401153619108E-2</v>
      </c>
      <c r="AP17" s="21">
        <f t="shared" si="7"/>
        <v>3.3629693150285966E-2</v>
      </c>
      <c r="AQ17" s="21">
        <f t="shared" si="7"/>
        <v>3.4705649173617292E-2</v>
      </c>
      <c r="AR17" s="21">
        <f t="shared" si="7"/>
        <v>3.5773515302036207E-2</v>
      </c>
      <c r="AS17" s="21">
        <f t="shared" si="8"/>
        <v>3.6186099942561833E-2</v>
      </c>
      <c r="AT17" s="21">
        <f t="shared" si="8"/>
        <v>3.5765425407124019E-2</v>
      </c>
      <c r="AU17" s="21">
        <f t="shared" si="9"/>
        <v>3.5967672779930515E-2</v>
      </c>
      <c r="AV17" s="21">
        <f t="shared" si="9"/>
        <v>3.3880479892566262E-2</v>
      </c>
      <c r="AW17" s="21">
        <f t="shared" ref="AW17" si="15">AW9/$Z9-1</f>
        <v>3.1582949737482879E-2</v>
      </c>
      <c r="AX17" s="21"/>
      <c r="AY17" s="21"/>
      <c r="AZ17" s="21"/>
      <c r="BA17" s="21"/>
      <c r="BB17" s="21"/>
      <c r="BC17" s="21"/>
      <c r="BD17" s="21"/>
      <c r="BE17" s="21"/>
      <c r="BF17" s="942"/>
    </row>
    <row r="18" spans="24:58" s="1" customFormat="1" ht="13.8">
      <c r="Y18" s="661"/>
    </row>
    <row r="19" spans="24:58" s="1" customFormat="1" ht="13.8">
      <c r="X19" s="1" t="s">
        <v>223</v>
      </c>
      <c r="Y19" s="661"/>
    </row>
    <row r="20" spans="24:58" s="1" customFormat="1" ht="39.6">
      <c r="X20" s="14"/>
      <c r="Y20" s="14" t="s">
        <v>220</v>
      </c>
      <c r="Z20" s="604" t="s">
        <v>218</v>
      </c>
      <c r="AA20" s="14">
        <v>1990</v>
      </c>
      <c r="AB20" s="14">
        <f t="shared" ref="AB20:AT20" si="16">AA20+1</f>
        <v>1991</v>
      </c>
      <c r="AC20" s="14">
        <f t="shared" si="16"/>
        <v>1992</v>
      </c>
      <c r="AD20" s="14">
        <f t="shared" si="16"/>
        <v>1993</v>
      </c>
      <c r="AE20" s="14">
        <f t="shared" si="16"/>
        <v>1994</v>
      </c>
      <c r="AF20" s="14">
        <f t="shared" si="16"/>
        <v>1995</v>
      </c>
      <c r="AG20" s="14">
        <f t="shared" si="16"/>
        <v>1996</v>
      </c>
      <c r="AH20" s="14">
        <f t="shared" si="16"/>
        <v>1997</v>
      </c>
      <c r="AI20" s="14">
        <f t="shared" si="16"/>
        <v>1998</v>
      </c>
      <c r="AJ20" s="14">
        <f t="shared" si="16"/>
        <v>1999</v>
      </c>
      <c r="AK20" s="14">
        <f t="shared" si="16"/>
        <v>2000</v>
      </c>
      <c r="AL20" s="14">
        <f t="shared" si="16"/>
        <v>2001</v>
      </c>
      <c r="AM20" s="14">
        <f t="shared" si="16"/>
        <v>2002</v>
      </c>
      <c r="AN20" s="14">
        <f t="shared" si="16"/>
        <v>2003</v>
      </c>
      <c r="AO20" s="14">
        <f t="shared" si="16"/>
        <v>2004</v>
      </c>
      <c r="AP20" s="14">
        <f t="shared" si="16"/>
        <v>2005</v>
      </c>
      <c r="AQ20" s="14">
        <f>AP20+1</f>
        <v>2006</v>
      </c>
      <c r="AR20" s="14">
        <f>AQ20+1</f>
        <v>2007</v>
      </c>
      <c r="AS20" s="14">
        <f>AR20+1</f>
        <v>2008</v>
      </c>
      <c r="AT20" s="14">
        <f t="shared" si="16"/>
        <v>2009</v>
      </c>
      <c r="AU20" s="14">
        <f>AT20+1</f>
        <v>2010</v>
      </c>
      <c r="AV20" s="14">
        <f>AU20+1</f>
        <v>2011</v>
      </c>
      <c r="AW20" s="14">
        <f>AV20+1</f>
        <v>2012</v>
      </c>
      <c r="AX20" s="14">
        <f t="shared" ref="AX20:BE20" si="17">AW20+1</f>
        <v>2013</v>
      </c>
      <c r="AY20" s="14">
        <f t="shared" si="17"/>
        <v>2014</v>
      </c>
      <c r="AZ20" s="14">
        <f t="shared" si="17"/>
        <v>2015</v>
      </c>
      <c r="BA20" s="14">
        <f t="shared" si="17"/>
        <v>2016</v>
      </c>
      <c r="BB20" s="14">
        <f t="shared" si="17"/>
        <v>2017</v>
      </c>
      <c r="BC20" s="14">
        <f t="shared" si="17"/>
        <v>2018</v>
      </c>
      <c r="BD20" s="14">
        <f t="shared" si="17"/>
        <v>2019</v>
      </c>
      <c r="BE20" s="14">
        <f t="shared" si="17"/>
        <v>2020</v>
      </c>
    </row>
    <row r="21" spans="24:58" s="1" customFormat="1" ht="16.2">
      <c r="X21" s="105" t="s">
        <v>175</v>
      </c>
      <c r="Y21" s="230"/>
      <c r="Z21" s="230"/>
      <c r="AA21" s="230"/>
      <c r="AB21" s="21">
        <f t="shared" ref="AB21:AT21" si="18">AB5/AA5-1</f>
        <v>7.8287915797070617E-3</v>
      </c>
      <c r="AC21" s="21">
        <f t="shared" si="18"/>
        <v>7.3673231391986338E-3</v>
      </c>
      <c r="AD21" s="21">
        <f t="shared" si="18"/>
        <v>-6.6180151198496073E-3</v>
      </c>
      <c r="AE21" s="21">
        <f t="shared" si="18"/>
        <v>5.1945853158548161E-2</v>
      </c>
      <c r="AF21" s="21">
        <f t="shared" si="18"/>
        <v>1.0760145275548805E-2</v>
      </c>
      <c r="AG21" s="21">
        <f t="shared" si="18"/>
        <v>1.0537422295438859E-2</v>
      </c>
      <c r="AH21" s="21">
        <f t="shared" si="18"/>
        <v>-4.1277545409665883E-3</v>
      </c>
      <c r="AI21" s="21">
        <f t="shared" si="18"/>
        <v>-2.8914356826550081E-2</v>
      </c>
      <c r="AJ21" s="21">
        <f t="shared" si="18"/>
        <v>2.9206445684400784E-2</v>
      </c>
      <c r="AK21" s="21">
        <f t="shared" si="18"/>
        <v>1.6788674419541572E-2</v>
      </c>
      <c r="AL21" s="21">
        <f t="shared" si="18"/>
        <v>-1.2098024203448521E-2</v>
      </c>
      <c r="AM21" s="21">
        <f t="shared" si="18"/>
        <v>2.9989052887255063E-2</v>
      </c>
      <c r="AN21" s="21">
        <f t="shared" si="18"/>
        <v>4.0116352640064967E-3</v>
      </c>
      <c r="AO21" s="21">
        <f t="shared" si="18"/>
        <v>-4.8600392501207956E-4</v>
      </c>
      <c r="AP21" s="21">
        <f t="shared" si="18"/>
        <v>3.3217434906718246E-3</v>
      </c>
      <c r="AQ21" s="21">
        <f t="shared" si="18"/>
        <v>-1.4942117236133035E-2</v>
      </c>
      <c r="AR21" s="21">
        <f t="shared" si="18"/>
        <v>2.6274493972410884E-2</v>
      </c>
      <c r="AS21" s="21">
        <f t="shared" si="18"/>
        <v>-6.3513225086067604E-2</v>
      </c>
      <c r="AT21" s="21">
        <f t="shared" si="18"/>
        <v>-5.9620094138328916E-2</v>
      </c>
      <c r="AU21" s="21">
        <f t="shared" ref="AU21:AW25" si="19">AU5/AT5-1</f>
        <v>4.3456799920001066E-2</v>
      </c>
      <c r="AV21" s="21">
        <f t="shared" si="19"/>
        <v>4.161364789693045E-2</v>
      </c>
      <c r="AW21" s="21">
        <f t="shared" si="19"/>
        <v>2.8194333817356698E-2</v>
      </c>
      <c r="AX21" s="21"/>
      <c r="AY21" s="21"/>
      <c r="AZ21" s="21"/>
      <c r="BA21" s="21"/>
      <c r="BB21" s="21"/>
      <c r="BC21" s="21"/>
      <c r="BD21" s="21"/>
      <c r="BE21" s="21"/>
      <c r="BF21" s="942"/>
    </row>
    <row r="22" spans="24:58" s="1" customFormat="1" ht="16.2">
      <c r="X22" s="105" t="s">
        <v>176</v>
      </c>
      <c r="Y22" s="230"/>
      <c r="Z22" s="230"/>
      <c r="AA22" s="230"/>
      <c r="AB22" s="21">
        <f t="shared" ref="AB22:AT22" si="20">AB6/AA6-1</f>
        <v>7.0663821417213946E-3</v>
      </c>
      <c r="AC22" s="21">
        <f t="shared" si="20"/>
        <v>6.6160348413797365E-3</v>
      </c>
      <c r="AD22" s="21">
        <f t="shared" si="20"/>
        <v>-5.7047219467349919E-3</v>
      </c>
      <c r="AE22" s="21">
        <f t="shared" si="20"/>
        <v>5.1884758948510523E-2</v>
      </c>
      <c r="AF22" s="21">
        <f t="shared" si="20"/>
        <v>1.0968084447759541E-2</v>
      </c>
      <c r="AG22" s="21">
        <f t="shared" si="20"/>
        <v>1.0444192725823198E-2</v>
      </c>
      <c r="AH22" s="21">
        <f t="shared" si="20"/>
        <v>-3.270695945973956E-3</v>
      </c>
      <c r="AI22" s="21">
        <f t="shared" si="20"/>
        <v>-2.6506621301176092E-2</v>
      </c>
      <c r="AJ22" s="21">
        <f t="shared" si="20"/>
        <v>3.1317870212002497E-2</v>
      </c>
      <c r="AK22" s="21">
        <f t="shared" si="20"/>
        <v>1.6532880747585299E-2</v>
      </c>
      <c r="AL22" s="21">
        <f t="shared" si="20"/>
        <v>-1.1727446440907618E-2</v>
      </c>
      <c r="AM22" s="21">
        <f t="shared" si="20"/>
        <v>3.4386245909882263E-2</v>
      </c>
      <c r="AN22" s="21">
        <f t="shared" si="20"/>
        <v>4.3622137439638387E-3</v>
      </c>
      <c r="AO22" s="21">
        <f t="shared" si="20"/>
        <v>2.8831327546874341E-4</v>
      </c>
      <c r="AP22" s="21">
        <f t="shared" si="20"/>
        <v>3.4647696968024277E-3</v>
      </c>
      <c r="AQ22" s="21">
        <f t="shared" si="20"/>
        <v>-1.4521962409513978E-2</v>
      </c>
      <c r="AR22" s="21">
        <f t="shared" si="20"/>
        <v>2.8171999304906103E-2</v>
      </c>
      <c r="AS22" s="21">
        <f t="shared" si="20"/>
        <v>-6.5699814326567907E-2</v>
      </c>
      <c r="AT22" s="21">
        <f t="shared" si="20"/>
        <v>-5.5514814996156514E-2</v>
      </c>
      <c r="AU22" s="21">
        <f t="shared" si="19"/>
        <v>4.485403783516162E-2</v>
      </c>
      <c r="AV22" s="21">
        <f t="shared" si="19"/>
        <v>4.4198812104116136E-2</v>
      </c>
      <c r="AW22" s="21">
        <f t="shared" si="19"/>
        <v>2.9348861225511058E-2</v>
      </c>
      <c r="AX22" s="21"/>
      <c r="AY22" s="21"/>
      <c r="AZ22" s="21"/>
      <c r="BA22" s="21"/>
      <c r="BB22" s="21"/>
      <c r="BC22" s="21"/>
      <c r="BD22" s="21"/>
      <c r="BE22" s="21"/>
      <c r="BF22" s="942"/>
    </row>
    <row r="23" spans="24:58" s="1" customFormat="1" ht="16.2">
      <c r="X23" s="105" t="s">
        <v>178</v>
      </c>
      <c r="Y23" s="230"/>
      <c r="Z23" s="230"/>
      <c r="AA23" s="230"/>
      <c r="AB23" s="21">
        <f t="shared" ref="AB23:AT23" si="21">AB7/AA7-1</f>
        <v>3.8494835332445465E-3</v>
      </c>
      <c r="AC23" s="21">
        <f t="shared" si="21"/>
        <v>3.5988036068757001E-3</v>
      </c>
      <c r="AD23" s="21">
        <f t="shared" si="21"/>
        <v>-9.5678359621118592E-3</v>
      </c>
      <c r="AE23" s="21">
        <f t="shared" si="21"/>
        <v>4.9199784472300223E-2</v>
      </c>
      <c r="AF23" s="21">
        <f t="shared" si="21"/>
        <v>8.3050855932278456E-3</v>
      </c>
      <c r="AG23" s="21">
        <f t="shared" si="21"/>
        <v>8.2170056780863643E-3</v>
      </c>
      <c r="AH23" s="21">
        <f t="shared" si="21"/>
        <v>-6.4801402916326856E-3</v>
      </c>
      <c r="AI23" s="21">
        <f t="shared" si="21"/>
        <v>-3.1333010580737786E-2</v>
      </c>
      <c r="AJ23" s="21">
        <f t="shared" si="21"/>
        <v>2.7622013615207885E-2</v>
      </c>
      <c r="AK23" s="21">
        <f t="shared" si="21"/>
        <v>1.4713857071837699E-2</v>
      </c>
      <c r="AL23" s="21">
        <f t="shared" si="21"/>
        <v>-1.5124209212093453E-2</v>
      </c>
      <c r="AM23" s="21">
        <f t="shared" si="21"/>
        <v>2.8615583337729289E-2</v>
      </c>
      <c r="AN23" s="21">
        <f t="shared" si="21"/>
        <v>2.3762066601966669E-3</v>
      </c>
      <c r="AO23" s="21">
        <f t="shared" si="21"/>
        <v>-1.2134237848958618E-3</v>
      </c>
      <c r="AP23" s="21">
        <f t="shared" si="21"/>
        <v>3.4709444887803809E-3</v>
      </c>
      <c r="AQ23" s="21">
        <f t="shared" si="21"/>
        <v>-1.596644619687293E-2</v>
      </c>
      <c r="AR23" s="21">
        <f t="shared" si="21"/>
        <v>2.5216421184892202E-2</v>
      </c>
      <c r="AS23" s="21">
        <f t="shared" si="21"/>
        <v>-6.3886111828522552E-2</v>
      </c>
      <c r="AT23" s="21">
        <f t="shared" si="21"/>
        <v>-5.9238160285035923E-2</v>
      </c>
      <c r="AU23" s="21">
        <f t="shared" si="19"/>
        <v>4.3253090478127643E-2</v>
      </c>
      <c r="AV23" s="21">
        <f t="shared" si="19"/>
        <v>4.3716452466272981E-2</v>
      </c>
      <c r="AW23" s="21">
        <f t="shared" si="19"/>
        <v>3.0484316884479279E-2</v>
      </c>
      <c r="AX23" s="21"/>
      <c r="AY23" s="21"/>
      <c r="AZ23" s="21"/>
      <c r="BA23" s="21"/>
      <c r="BB23" s="21"/>
      <c r="BC23" s="21"/>
      <c r="BD23" s="21"/>
      <c r="BE23" s="21"/>
      <c r="BF23" s="942"/>
    </row>
    <row r="24" spans="24:58" s="1" customFormat="1" ht="16.2">
      <c r="X24" s="105" t="s">
        <v>177</v>
      </c>
      <c r="Y24" s="230"/>
      <c r="Z24" s="230"/>
      <c r="AA24" s="230"/>
      <c r="AB24" s="21">
        <f t="shared" ref="AB24:AT24" si="22">AB8/AA8-1</f>
        <v>3.090084390297454E-3</v>
      </c>
      <c r="AC24" s="21">
        <f t="shared" si="22"/>
        <v>2.8503258475363058E-3</v>
      </c>
      <c r="AD24" s="21">
        <f t="shared" si="22"/>
        <v>-8.6572547882864948E-3</v>
      </c>
      <c r="AE24" s="21">
        <f t="shared" si="22"/>
        <v>4.9138849746609425E-2</v>
      </c>
      <c r="AF24" s="21">
        <f t="shared" si="22"/>
        <v>8.512519696970422E-3</v>
      </c>
      <c r="AG24" s="21">
        <f t="shared" si="22"/>
        <v>8.123990184107921E-3</v>
      </c>
      <c r="AH24" s="21">
        <f t="shared" si="22"/>
        <v>-5.6251061856603668E-3</v>
      </c>
      <c r="AI24" s="21">
        <f t="shared" si="22"/>
        <v>-2.8931271929695579E-2</v>
      </c>
      <c r="AJ24" s="21">
        <f t="shared" si="22"/>
        <v>2.9730187668867147E-2</v>
      </c>
      <c r="AK24" s="21">
        <f t="shared" si="22"/>
        <v>1.4458585361977638E-2</v>
      </c>
      <c r="AL24" s="21">
        <f t="shared" si="22"/>
        <v>-1.4754766619738513E-2</v>
      </c>
      <c r="AM24" s="21">
        <f t="shared" si="22"/>
        <v>3.3006912792483467E-2</v>
      </c>
      <c r="AN24" s="21">
        <f t="shared" si="22"/>
        <v>2.7262140849453331E-3</v>
      </c>
      <c r="AO24" s="21">
        <f t="shared" si="22"/>
        <v>-4.3967011200118922E-4</v>
      </c>
      <c r="AP24" s="21">
        <f t="shared" si="22"/>
        <v>3.6139919639137652E-3</v>
      </c>
      <c r="AQ24" s="21">
        <f t="shared" si="22"/>
        <v>-1.554672827529735E-2</v>
      </c>
      <c r="AR24" s="21">
        <f t="shared" si="22"/>
        <v>2.7111970219371617E-2</v>
      </c>
      <c r="AS24" s="21">
        <f t="shared" si="22"/>
        <v>-6.6071830421234767E-2</v>
      </c>
      <c r="AT24" s="21">
        <f t="shared" si="22"/>
        <v>-5.5131213790050371E-2</v>
      </c>
      <c r="AU24" s="21">
        <f t="shared" si="19"/>
        <v>4.4650055616728856E-2</v>
      </c>
      <c r="AV24" s="21">
        <f t="shared" si="19"/>
        <v>4.6306835590394169E-2</v>
      </c>
      <c r="AW24" s="21">
        <f t="shared" si="19"/>
        <v>3.1641415643328896E-2</v>
      </c>
      <c r="AX24" s="21"/>
      <c r="AY24" s="21"/>
      <c r="AZ24" s="21"/>
      <c r="BA24" s="21"/>
      <c r="BB24" s="21"/>
      <c r="BC24" s="21"/>
      <c r="BD24" s="21"/>
      <c r="BE24" s="21"/>
      <c r="BF24" s="942"/>
    </row>
    <row r="25" spans="24:58" s="1" customFormat="1" ht="18.75" customHeight="1">
      <c r="X25" s="105" t="s">
        <v>224</v>
      </c>
      <c r="Y25" s="230"/>
      <c r="Z25" s="230"/>
      <c r="AA25" s="230"/>
      <c r="AB25" s="21">
        <f t="shared" ref="AB25:AT25" si="23">AB9/AA9-1</f>
        <v>3.9640485070098208E-3</v>
      </c>
      <c r="AC25" s="21">
        <f t="shared" si="23"/>
        <v>3.7550060031747989E-3</v>
      </c>
      <c r="AD25" s="21">
        <f t="shared" si="23"/>
        <v>2.9783168897059564E-3</v>
      </c>
      <c r="AE25" s="21">
        <f t="shared" si="23"/>
        <v>2.6172981798973094E-3</v>
      </c>
      <c r="AF25" s="21">
        <f t="shared" si="23"/>
        <v>2.4348381431364974E-3</v>
      </c>
      <c r="AG25" s="21">
        <f t="shared" si="23"/>
        <v>2.30150513657712E-3</v>
      </c>
      <c r="AH25" s="21">
        <f t="shared" si="23"/>
        <v>2.3677289665420265E-3</v>
      </c>
      <c r="AI25" s="21">
        <f t="shared" si="23"/>
        <v>2.4968887972922627E-3</v>
      </c>
      <c r="AJ25" s="21">
        <f t="shared" si="23"/>
        <v>1.5418432538427673E-3</v>
      </c>
      <c r="AK25" s="21">
        <f t="shared" si="23"/>
        <v>2.0447314612330736E-3</v>
      </c>
      <c r="AL25" s="21">
        <f t="shared" si="23"/>
        <v>3.0726565085168467E-3</v>
      </c>
      <c r="AM25" s="21">
        <f t="shared" si="23"/>
        <v>1.3352602972132033E-3</v>
      </c>
      <c r="AN25" s="21">
        <f t="shared" si="23"/>
        <v>1.6315516997944535E-3</v>
      </c>
      <c r="AO25" s="21">
        <f t="shared" si="23"/>
        <v>7.2830360079567669E-4</v>
      </c>
      <c r="AP25" s="21">
        <f t="shared" si="23"/>
        <v>-1.486849210013963E-4</v>
      </c>
      <c r="AQ25" s="21">
        <f t="shared" si="23"/>
        <v>1.0409492204621618E-3</v>
      </c>
      <c r="AR25" s="21">
        <f t="shared" si="23"/>
        <v>1.0320482247989649E-3</v>
      </c>
      <c r="AS25" s="21">
        <f t="shared" si="23"/>
        <v>3.983348043081758E-4</v>
      </c>
      <c r="AT25" s="21">
        <f t="shared" si="23"/>
        <v>-4.0598357328003321E-4</v>
      </c>
      <c r="AU25" s="21">
        <f t="shared" si="19"/>
        <v>1.9526368407896122E-4</v>
      </c>
      <c r="AV25" s="21">
        <f t="shared" si="19"/>
        <v>-2.014727816519235E-3</v>
      </c>
      <c r="AW25" s="21">
        <f t="shared" si="19"/>
        <v>-2.22223961063861E-3</v>
      </c>
      <c r="AX25" s="21"/>
      <c r="AY25" s="21"/>
      <c r="AZ25" s="21"/>
      <c r="BA25" s="21"/>
      <c r="BB25" s="21"/>
      <c r="BC25" s="21"/>
      <c r="BD25" s="21"/>
      <c r="BE25" s="21"/>
      <c r="BF25" s="942"/>
    </row>
  </sheetData>
  <phoneticPr fontId="9"/>
  <pageMargins left="0.28000000000000003" right="0.32" top="0.71" bottom="0.24" header="0.51181102362204722" footer="0.26"/>
  <pageSetup paperSize="9" scale="4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BF25"/>
  <sheetViews>
    <sheetView zoomScale="80" zoomScaleNormal="80" workbookViewId="0">
      <pane xSplit="25" ySplit="2" topLeftCell="Z3" activePane="bottomRight" state="frozen"/>
      <selection pane="topRight" activeCell="Z1" sqref="Z1"/>
      <selection pane="bottomLeft" activeCell="A3" sqref="A3"/>
      <selection pane="bottomRight" activeCell="Z3" sqref="Z3"/>
    </sheetView>
  </sheetViews>
  <sheetFormatPr defaultColWidth="9" defaultRowHeight="13.2"/>
  <cols>
    <col min="1" max="1" width="1.6640625" style="101" customWidth="1"/>
    <col min="2" max="23" width="1.6640625" style="101" hidden="1" customWidth="1"/>
    <col min="24" max="24" width="45.33203125" style="101" customWidth="1"/>
    <col min="25" max="25" width="12.77734375" style="596" bestFit="1" customWidth="1"/>
    <col min="26" max="49" width="10.6640625" style="101" customWidth="1"/>
    <col min="50" max="57" width="10.6640625" style="101" hidden="1" customWidth="1"/>
    <col min="58" max="58" width="40.88671875" style="101" customWidth="1"/>
    <col min="59" max="16384" width="9" style="101"/>
  </cols>
  <sheetData>
    <row r="1" spans="1:58" ht="24">
      <c r="A1" s="595" t="s">
        <v>457</v>
      </c>
      <c r="Z1" s="240"/>
    </row>
    <row r="2" spans="1:58" ht="15" customHeight="1">
      <c r="Y2" s="607"/>
    </row>
    <row r="3" spans="1:58" s="1" customFormat="1" ht="13.8">
      <c r="X3" s="1" t="s">
        <v>225</v>
      </c>
      <c r="Y3" s="608"/>
    </row>
    <row r="4" spans="1:58" s="1" customFormat="1" ht="41.4">
      <c r="X4" s="14"/>
      <c r="Y4" s="14" t="s">
        <v>220</v>
      </c>
      <c r="Z4" s="604" t="s">
        <v>53</v>
      </c>
      <c r="AA4" s="14">
        <v>1990</v>
      </c>
      <c r="AB4" s="14">
        <f t="shared" ref="AB4:BE4" si="0">AA4+1</f>
        <v>1991</v>
      </c>
      <c r="AC4" s="14">
        <f t="shared" si="0"/>
        <v>1992</v>
      </c>
      <c r="AD4" s="14">
        <f t="shared" si="0"/>
        <v>1993</v>
      </c>
      <c r="AE4" s="14">
        <f t="shared" si="0"/>
        <v>1994</v>
      </c>
      <c r="AF4" s="14">
        <f t="shared" si="0"/>
        <v>1995</v>
      </c>
      <c r="AG4" s="14">
        <f t="shared" si="0"/>
        <v>1996</v>
      </c>
      <c r="AH4" s="14">
        <f t="shared" si="0"/>
        <v>1997</v>
      </c>
      <c r="AI4" s="14">
        <f t="shared" si="0"/>
        <v>1998</v>
      </c>
      <c r="AJ4" s="14">
        <f t="shared" si="0"/>
        <v>1999</v>
      </c>
      <c r="AK4" s="14">
        <f t="shared" si="0"/>
        <v>2000</v>
      </c>
      <c r="AL4" s="14">
        <f t="shared" si="0"/>
        <v>2001</v>
      </c>
      <c r="AM4" s="14">
        <f t="shared" si="0"/>
        <v>2002</v>
      </c>
      <c r="AN4" s="14">
        <f t="shared" si="0"/>
        <v>2003</v>
      </c>
      <c r="AO4" s="14">
        <f t="shared" si="0"/>
        <v>2004</v>
      </c>
      <c r="AP4" s="14">
        <f t="shared" si="0"/>
        <v>2005</v>
      </c>
      <c r="AQ4" s="14">
        <f t="shared" si="0"/>
        <v>2006</v>
      </c>
      <c r="AR4" s="14">
        <f t="shared" si="0"/>
        <v>2007</v>
      </c>
      <c r="AS4" s="14">
        <f t="shared" si="0"/>
        <v>2008</v>
      </c>
      <c r="AT4" s="14">
        <f t="shared" si="0"/>
        <v>2009</v>
      </c>
      <c r="AU4" s="14">
        <f>AT4+1</f>
        <v>2010</v>
      </c>
      <c r="AV4" s="14">
        <f>AU4+1</f>
        <v>2011</v>
      </c>
      <c r="AW4" s="14">
        <f>AV4+1</f>
        <v>2012</v>
      </c>
      <c r="AX4" s="14">
        <f t="shared" si="0"/>
        <v>2013</v>
      </c>
      <c r="AY4" s="14">
        <f t="shared" si="0"/>
        <v>2014</v>
      </c>
      <c r="AZ4" s="14">
        <f t="shared" si="0"/>
        <v>2015</v>
      </c>
      <c r="BA4" s="14">
        <f t="shared" si="0"/>
        <v>2016</v>
      </c>
      <c r="BB4" s="14">
        <f t="shared" si="0"/>
        <v>2017</v>
      </c>
      <c r="BC4" s="14">
        <f t="shared" si="0"/>
        <v>2018</v>
      </c>
      <c r="BD4" s="14">
        <f t="shared" si="0"/>
        <v>2019</v>
      </c>
      <c r="BE4" s="14">
        <f t="shared" si="0"/>
        <v>2020</v>
      </c>
      <c r="BF4" s="14" t="s">
        <v>205</v>
      </c>
    </row>
    <row r="5" spans="1:58" s="1" customFormat="1" ht="18" customHeight="1">
      <c r="X5" s="105" t="s">
        <v>173</v>
      </c>
      <c r="Y5" s="662" t="s">
        <v>221</v>
      </c>
      <c r="Z5" s="599">
        <f>'1.Total'!Z5</f>
        <v>1144.129508797115</v>
      </c>
      <c r="AA5" s="599">
        <f>'1.Total'!AA5</f>
        <v>1141.1377350306338</v>
      </c>
      <c r="AB5" s="599">
        <f>'1.Total'!AB5</f>
        <v>1150.0714645219277</v>
      </c>
      <c r="AC5" s="599">
        <f>'1.Total'!AC5</f>
        <v>1158.5444126342322</v>
      </c>
      <c r="AD5" s="599">
        <f>'1.Total'!AD5</f>
        <v>1150.8771481944016</v>
      </c>
      <c r="AE5" s="599">
        <f>'1.Total'!AE5</f>
        <v>1210.6604435380366</v>
      </c>
      <c r="AF5" s="599">
        <f>'1.Total'!AF5</f>
        <v>1223.6873257898662</v>
      </c>
      <c r="AG5" s="599">
        <f>'1.Total'!AG5</f>
        <v>1236.5818358992904</v>
      </c>
      <c r="AH5" s="599">
        <f>'1.Total'!AH5</f>
        <v>1231.4775296108803</v>
      </c>
      <c r="AI5" s="599">
        <f>'1.Total'!AI5</f>
        <v>1195.8701488958329</v>
      </c>
      <c r="AJ5" s="599">
        <f>'1.Total'!AJ5</f>
        <v>1230.7972654451553</v>
      </c>
      <c r="AK5" s="599">
        <f>'1.Total'!AK5</f>
        <v>1251.4607200111761</v>
      </c>
      <c r="AL5" s="599">
        <f>'1.Total'!AL5</f>
        <v>1236.3205179308159</v>
      </c>
      <c r="AM5" s="599">
        <f>'1.Total'!AM5</f>
        <v>1273.3965993286417</v>
      </c>
      <c r="AN5" s="599">
        <f>'1.Total'!AN5</f>
        <v>1278.5050020315746</v>
      </c>
      <c r="AO5" s="599">
        <f>'1.Total'!AO5</f>
        <v>1277.8836435824396</v>
      </c>
      <c r="AP5" s="599">
        <f>'1.Total'!AP5</f>
        <v>1282.1284452573457</v>
      </c>
      <c r="AQ5" s="599">
        <f>'1.Total'!AQ5</f>
        <v>1262.9707317165294</v>
      </c>
      <c r="AR5" s="599">
        <f>'1.Total'!AR5</f>
        <v>1296.1546485943466</v>
      </c>
      <c r="AS5" s="599">
        <f>'1.Total'!AS5</f>
        <v>1213.831686651821</v>
      </c>
      <c r="AT5" s="599">
        <f>'1.Total'!AT5</f>
        <v>1141.4629272255529</v>
      </c>
      <c r="AU5" s="599">
        <f>'1.Total'!AU5</f>
        <v>1191.0672532700926</v>
      </c>
      <c r="AV5" s="599">
        <f>'1.Total'!AV5</f>
        <v>1240.6319065692383</v>
      </c>
      <c r="AW5" s="599">
        <f>'1.Total'!AW5</f>
        <v>1275.610696687515</v>
      </c>
      <c r="AX5" s="599"/>
      <c r="AY5" s="599"/>
      <c r="AZ5" s="599"/>
      <c r="BA5" s="599"/>
      <c r="BB5" s="599"/>
      <c r="BC5" s="599"/>
      <c r="BD5" s="599"/>
      <c r="BE5" s="599"/>
      <c r="BF5" s="106"/>
    </row>
    <row r="6" spans="1:58" s="1" customFormat="1" ht="18" customHeight="1">
      <c r="X6" s="105" t="s">
        <v>174</v>
      </c>
      <c r="Y6" s="662" t="s">
        <v>221</v>
      </c>
      <c r="Z6" s="599">
        <f>'2.CO2-Sector'!Z5/1000</f>
        <v>1059.0758665464698</v>
      </c>
      <c r="AA6" s="599">
        <f>'2.CO2-Sector'!AA5/1000</f>
        <v>1059.1437363701061</v>
      </c>
      <c r="AB6" s="599">
        <f>'2.CO2-Sector'!AB5/1000</f>
        <v>1066.6280507543079</v>
      </c>
      <c r="AC6" s="599">
        <f>'2.CO2-Sector'!AC5/1000</f>
        <v>1073.6848991008912</v>
      </c>
      <c r="AD6" s="599">
        <f>'2.CO2-Sector'!AD5/1000</f>
        <v>1067.5598252931125</v>
      </c>
      <c r="AE6" s="599">
        <f>'2.CO2-Sector'!AE5/1000</f>
        <v>1122.9499094915595</v>
      </c>
      <c r="AF6" s="599">
        <f>'2.CO2-Sector'!AF5/1000</f>
        <v>1135.2665189294669</v>
      </c>
      <c r="AG6" s="599">
        <f>'2.CO2-Sector'!AG5/1000</f>
        <v>1147.1234612483406</v>
      </c>
      <c r="AH6" s="599">
        <f>'2.CO2-Sector'!AH5/1000</f>
        <v>1143.371569194104</v>
      </c>
      <c r="AI6" s="599">
        <f>'2.CO2-Sector'!AI5/1000</f>
        <v>1113.0646520029445</v>
      </c>
      <c r="AJ6" s="599">
        <f>'2.CO2-Sector'!AJ5/1000</f>
        <v>1147.9234663119405</v>
      </c>
      <c r="AK6" s="599">
        <f>'2.CO2-Sector'!AK5/1000</f>
        <v>1166.9019480878305</v>
      </c>
      <c r="AL6" s="599">
        <f>'2.CO2-Sector'!AL5/1000</f>
        <v>1153.2171679898397</v>
      </c>
      <c r="AM6" s="599">
        <f>'2.CO2-Sector'!AM5/1000</f>
        <v>1192.8719771158364</v>
      </c>
      <c r="AN6" s="599">
        <f>'2.CO2-Sector'!AN5/1000</f>
        <v>1198.0755396492004</v>
      </c>
      <c r="AO6" s="599">
        <f>'2.CO2-Sector'!AO5/1000</f>
        <v>1198.4209607322957</v>
      </c>
      <c r="AP6" s="599">
        <f>'2.CO2-Sector'!AP5/1000</f>
        <v>1202.5732133610538</v>
      </c>
      <c r="AQ6" s="599">
        <f>'2.CO2-Sector'!AQ5/1000</f>
        <v>1185.1094903619362</v>
      </c>
      <c r="AR6" s="599">
        <f>'2.CO2-Sector'!AR5/1000</f>
        <v>1218.4963941006504</v>
      </c>
      <c r="AS6" s="599">
        <f>'2.CO2-Sector'!AS5/1000</f>
        <v>1138.4414072506452</v>
      </c>
      <c r="AT6" s="599">
        <f>'2.CO2-Sector'!AT5/1000</f>
        <v>1075.2410431431615</v>
      </c>
      <c r="AU6" s="599">
        <f>'2.CO2-Sector'!AU5/1000</f>
        <v>1123.4699455742234</v>
      </c>
      <c r="AV6" s="599">
        <f>'2.CO2-Sector'!AV5/1000</f>
        <v>1173.1259826032801</v>
      </c>
      <c r="AW6" s="599">
        <f>'2.CO2-Sector'!AW5/1000</f>
        <v>1207.5558942667451</v>
      </c>
      <c r="AX6" s="599"/>
      <c r="AY6" s="599"/>
      <c r="AZ6" s="599"/>
      <c r="BA6" s="599"/>
      <c r="BB6" s="599"/>
      <c r="BC6" s="599"/>
      <c r="BD6" s="599"/>
      <c r="BE6" s="599"/>
      <c r="BF6" s="106"/>
    </row>
    <row r="7" spans="1:58" s="1" customFormat="1" ht="18" customHeight="1">
      <c r="X7" s="105" t="s">
        <v>226</v>
      </c>
      <c r="Y7" s="662" t="s">
        <v>227</v>
      </c>
      <c r="Z7" s="600">
        <f>Z5/Z9*10^3</f>
        <v>2.6599077060639846</v>
      </c>
      <c r="AA7" s="600">
        <f t="shared" ref="AA7:AR7" si="1">AA5/AA9*10^3</f>
        <v>2.6529523377817434</v>
      </c>
      <c r="AB7" s="600">
        <f t="shared" si="1"/>
        <v>2.6083301816576103</v>
      </c>
      <c r="AC7" s="600">
        <f t="shared" si="1"/>
        <v>2.6103225402100034</v>
      </c>
      <c r="AD7" s="600">
        <f t="shared" si="1"/>
        <v>2.5978886643991252</v>
      </c>
      <c r="AE7" s="600">
        <f t="shared" si="1"/>
        <v>2.7073987136317101</v>
      </c>
      <c r="AF7" s="600">
        <f t="shared" si="1"/>
        <v>2.6656509461772693</v>
      </c>
      <c r="AG7" s="600">
        <f t="shared" si="1"/>
        <v>2.6237044890051258</v>
      </c>
      <c r="AH7" s="600">
        <f t="shared" si="1"/>
        <v>2.6090321608771094</v>
      </c>
      <c r="AI7" s="600">
        <f t="shared" si="1"/>
        <v>2.5719274794606988</v>
      </c>
      <c r="AJ7" s="600">
        <f t="shared" si="1"/>
        <v>2.6328278628700827</v>
      </c>
      <c r="AK7" s="600">
        <f t="shared" si="1"/>
        <v>2.6251301751166269</v>
      </c>
      <c r="AL7" s="600">
        <f t="shared" si="1"/>
        <v>2.6045050425625389</v>
      </c>
      <c r="AM7" s="600">
        <f t="shared" si="1"/>
        <v>2.6536238490206983</v>
      </c>
      <c r="AN7" s="600">
        <f t="shared" si="1"/>
        <v>2.6051750005075323</v>
      </c>
      <c r="AO7" s="600">
        <f t="shared" si="1"/>
        <v>2.5664818355318579</v>
      </c>
      <c r="AP7" s="600">
        <f t="shared" si="1"/>
        <v>2.5280651103942868</v>
      </c>
      <c r="AQ7" s="600">
        <f t="shared" si="1"/>
        <v>2.4474365109337435</v>
      </c>
      <c r="AR7" s="600">
        <f t="shared" si="1"/>
        <v>2.4666582207550736</v>
      </c>
      <c r="AS7" s="600">
        <f>AS5/AS9*10^3</f>
        <v>2.3998505453928658</v>
      </c>
      <c r="AT7" s="600">
        <f>AT5/AT9*10^3</f>
        <v>2.303669011700058</v>
      </c>
      <c r="AU7" s="600">
        <f>AU5/AU9*10^3</f>
        <v>2.3239271043573466</v>
      </c>
      <c r="AV7" s="600">
        <f>AV5/AV9*10^3</f>
        <v>2.413576977661541</v>
      </c>
      <c r="AW7" s="600">
        <f>AW5/AW9*10^3</f>
        <v>2.4649520167132914</v>
      </c>
      <c r="AX7" s="600"/>
      <c r="AY7" s="600"/>
      <c r="AZ7" s="600"/>
      <c r="BA7" s="600"/>
      <c r="BB7" s="600"/>
      <c r="BC7" s="600"/>
      <c r="BD7" s="600"/>
      <c r="BE7" s="600"/>
      <c r="BF7" s="227"/>
    </row>
    <row r="8" spans="1:58" s="1" customFormat="1" ht="18" customHeight="1">
      <c r="X8" s="105" t="s">
        <v>228</v>
      </c>
      <c r="Y8" s="662" t="s">
        <v>227</v>
      </c>
      <c r="Z8" s="600">
        <f>Z6/Z9*10^3</f>
        <v>2.4621723651678713</v>
      </c>
      <c r="AA8" s="600">
        <f t="shared" ref="AA8:AQ8" si="2">AA6/AA9*10^3</f>
        <v>2.4623301510352151</v>
      </c>
      <c r="AB8" s="600">
        <f t="shared" si="2"/>
        <v>2.4190828337277139</v>
      </c>
      <c r="AC8" s="600">
        <f t="shared" si="2"/>
        <v>2.4191251216978573</v>
      </c>
      <c r="AD8" s="600">
        <f t="shared" si="2"/>
        <v>2.4098154812162589</v>
      </c>
      <c r="AE8" s="600">
        <f t="shared" si="2"/>
        <v>2.5112517359082065</v>
      </c>
      <c r="AF8" s="600">
        <f t="shared" si="2"/>
        <v>2.4730371938716775</v>
      </c>
      <c r="AG8" s="600">
        <f t="shared" si="2"/>
        <v>2.433897124593932</v>
      </c>
      <c r="AH8" s="600">
        <f t="shared" si="2"/>
        <v>2.4223691656010451</v>
      </c>
      <c r="AI8" s="600">
        <f t="shared" si="2"/>
        <v>2.3938398057229975</v>
      </c>
      <c r="AJ8" s="600">
        <f t="shared" si="2"/>
        <v>2.4555505373627735</v>
      </c>
      <c r="AK8" s="600">
        <f t="shared" si="2"/>
        <v>2.4477552242313951</v>
      </c>
      <c r="AL8" s="600">
        <f t="shared" si="2"/>
        <v>2.4294346697619931</v>
      </c>
      <c r="AM8" s="600">
        <f t="shared" si="2"/>
        <v>2.4858190519528098</v>
      </c>
      <c r="AN8" s="600">
        <f t="shared" si="2"/>
        <v>2.4412860643126253</v>
      </c>
      <c r="AO8" s="600">
        <f t="shared" si="2"/>
        <v>2.4068902066995208</v>
      </c>
      <c r="AP8" s="600">
        <f t="shared" si="2"/>
        <v>2.3712003228994787</v>
      </c>
      <c r="AQ8" s="600">
        <f t="shared" si="2"/>
        <v>2.2965538023385403</v>
      </c>
      <c r="AR8" s="600">
        <f t="shared" ref="AR8:AW8" si="3">AR6/AR9*10^3</f>
        <v>2.3188700134882136</v>
      </c>
      <c r="AS8" s="600">
        <f t="shared" si="3"/>
        <v>2.2507974228489247</v>
      </c>
      <c r="AT8" s="600">
        <f t="shared" si="3"/>
        <v>2.17002183086012</v>
      </c>
      <c r="AU8" s="600">
        <f t="shared" si="3"/>
        <v>2.1920359663005176</v>
      </c>
      <c r="AV8" s="600">
        <f t="shared" si="3"/>
        <v>2.2822481418664298</v>
      </c>
      <c r="AW8" s="600">
        <f t="shared" si="3"/>
        <v>2.3334449488361435</v>
      </c>
      <c r="AX8" s="600"/>
      <c r="AY8" s="600"/>
      <c r="AZ8" s="600"/>
      <c r="BA8" s="600"/>
      <c r="BB8" s="600"/>
      <c r="BC8" s="600"/>
      <c r="BD8" s="600"/>
      <c r="BE8" s="600"/>
      <c r="BF8" s="227"/>
    </row>
    <row r="9" spans="1:58" s="1" customFormat="1" ht="41.4">
      <c r="X9" s="105" t="s">
        <v>586</v>
      </c>
      <c r="Y9" s="662" t="s">
        <v>229</v>
      </c>
      <c r="Z9" s="605">
        <f>AA9</f>
        <v>430138.8</v>
      </c>
      <c r="AA9" s="605">
        <v>430138.8</v>
      </c>
      <c r="AB9" s="605">
        <v>440922.5</v>
      </c>
      <c r="AC9" s="605">
        <v>443831.9</v>
      </c>
      <c r="AD9" s="605">
        <v>443004.8</v>
      </c>
      <c r="AE9" s="605">
        <v>447167.4</v>
      </c>
      <c r="AF9" s="605">
        <v>459057.6</v>
      </c>
      <c r="AG9" s="605">
        <v>471311.4</v>
      </c>
      <c r="AH9" s="605">
        <v>472005.5</v>
      </c>
      <c r="AI9" s="605">
        <v>464970.4</v>
      </c>
      <c r="AJ9" s="605">
        <v>467481.1</v>
      </c>
      <c r="AK9" s="605">
        <v>476723.3</v>
      </c>
      <c r="AL9" s="605">
        <v>474685.4</v>
      </c>
      <c r="AM9" s="605">
        <v>479870.8</v>
      </c>
      <c r="AN9" s="605">
        <v>490755.9</v>
      </c>
      <c r="AO9" s="605">
        <v>497912.6</v>
      </c>
      <c r="AP9" s="605">
        <v>507158</v>
      </c>
      <c r="AQ9" s="605">
        <v>516038.2</v>
      </c>
      <c r="AR9" s="605">
        <v>525469.9</v>
      </c>
      <c r="AS9" s="605">
        <v>505794.7</v>
      </c>
      <c r="AT9" s="605">
        <v>495497.8</v>
      </c>
      <c r="AU9" s="605">
        <v>512523.5</v>
      </c>
      <c r="AV9" s="605">
        <v>514022.1</v>
      </c>
      <c r="AW9" s="605">
        <v>517499.2</v>
      </c>
      <c r="AX9" s="599"/>
      <c r="AY9" s="599"/>
      <c r="AZ9" s="599"/>
      <c r="BA9" s="599"/>
      <c r="BB9" s="599"/>
      <c r="BC9" s="599"/>
      <c r="BD9" s="599"/>
      <c r="BE9" s="599"/>
      <c r="BF9" s="603" t="s">
        <v>585</v>
      </c>
    </row>
    <row r="10" spans="1:58" s="1" customFormat="1" ht="13.8">
      <c r="Y10" s="608"/>
      <c r="Z10" s="33"/>
      <c r="AA10" s="33"/>
      <c r="AB10" s="33"/>
      <c r="AC10" s="33"/>
      <c r="AD10" s="33"/>
      <c r="AE10" s="33"/>
      <c r="AF10" s="33"/>
      <c r="AG10" s="33"/>
      <c r="AH10" s="33"/>
      <c r="AI10" s="33"/>
      <c r="AJ10" s="33"/>
      <c r="AK10" s="33"/>
      <c r="AL10" s="33"/>
      <c r="AM10" s="33"/>
      <c r="AN10" s="33"/>
      <c r="AO10" s="33"/>
      <c r="AP10" s="33"/>
      <c r="AQ10" s="33"/>
      <c r="AR10" s="663"/>
      <c r="AS10" s="663"/>
      <c r="AT10" s="33"/>
      <c r="AU10" s="33"/>
      <c r="AV10" s="33"/>
      <c r="AW10" s="33"/>
      <c r="AX10" s="33"/>
      <c r="AY10" s="33"/>
      <c r="AZ10" s="33"/>
      <c r="BA10" s="33"/>
      <c r="BB10" s="33"/>
      <c r="BC10" s="33"/>
      <c r="BD10" s="33"/>
      <c r="BE10" s="33"/>
    </row>
    <row r="11" spans="1:58" s="1" customFormat="1" ht="13.8">
      <c r="X11" s="937" t="s">
        <v>458</v>
      </c>
      <c r="Y11" s="608"/>
      <c r="AE11" s="606"/>
      <c r="AF11" s="606"/>
      <c r="AG11" s="606"/>
      <c r="AH11" s="606"/>
      <c r="AI11" s="606"/>
      <c r="AJ11" s="606"/>
      <c r="AK11" s="606"/>
      <c r="AL11" s="606"/>
      <c r="AM11" s="606"/>
      <c r="AN11" s="606"/>
      <c r="AO11" s="606"/>
      <c r="AP11" s="606"/>
      <c r="AQ11" s="606"/>
      <c r="AR11" s="606"/>
      <c r="AS11" s="606"/>
    </row>
    <row r="12" spans="1:58" s="1" customFormat="1" ht="41.4">
      <c r="X12" s="14"/>
      <c r="Y12" s="14" t="s">
        <v>220</v>
      </c>
      <c r="Z12" s="604" t="s">
        <v>53</v>
      </c>
      <c r="AA12" s="14">
        <v>1990</v>
      </c>
      <c r="AB12" s="14">
        <f t="shared" ref="AB12:BE12" si="4">AA12+1</f>
        <v>1991</v>
      </c>
      <c r="AC12" s="14">
        <f t="shared" si="4"/>
        <v>1992</v>
      </c>
      <c r="AD12" s="14">
        <f t="shared" si="4"/>
        <v>1993</v>
      </c>
      <c r="AE12" s="14">
        <f t="shared" si="4"/>
        <v>1994</v>
      </c>
      <c r="AF12" s="14">
        <f t="shared" si="4"/>
        <v>1995</v>
      </c>
      <c r="AG12" s="14">
        <f t="shared" si="4"/>
        <v>1996</v>
      </c>
      <c r="AH12" s="14">
        <f t="shared" si="4"/>
        <v>1997</v>
      </c>
      <c r="AI12" s="14">
        <f t="shared" si="4"/>
        <v>1998</v>
      </c>
      <c r="AJ12" s="14">
        <f t="shared" si="4"/>
        <v>1999</v>
      </c>
      <c r="AK12" s="14">
        <f t="shared" si="4"/>
        <v>2000</v>
      </c>
      <c r="AL12" s="14">
        <f t="shared" si="4"/>
        <v>2001</v>
      </c>
      <c r="AM12" s="14">
        <f t="shared" si="4"/>
        <v>2002</v>
      </c>
      <c r="AN12" s="14">
        <f t="shared" si="4"/>
        <v>2003</v>
      </c>
      <c r="AO12" s="14">
        <f t="shared" si="4"/>
        <v>2004</v>
      </c>
      <c r="AP12" s="14">
        <f t="shared" si="4"/>
        <v>2005</v>
      </c>
      <c r="AQ12" s="14">
        <f>AP12+1</f>
        <v>2006</v>
      </c>
      <c r="AR12" s="14">
        <f>AQ12+1</f>
        <v>2007</v>
      </c>
      <c r="AS12" s="14">
        <f>AR12+1</f>
        <v>2008</v>
      </c>
      <c r="AT12" s="14">
        <f t="shared" si="4"/>
        <v>2009</v>
      </c>
      <c r="AU12" s="14">
        <f>AT12+1</f>
        <v>2010</v>
      </c>
      <c r="AV12" s="14">
        <f>AU12+1</f>
        <v>2011</v>
      </c>
      <c r="AW12" s="14">
        <f>AV12+1</f>
        <v>2012</v>
      </c>
      <c r="AX12" s="14">
        <f t="shared" si="4"/>
        <v>2013</v>
      </c>
      <c r="AY12" s="14">
        <f t="shared" si="4"/>
        <v>2014</v>
      </c>
      <c r="AZ12" s="14">
        <f t="shared" si="4"/>
        <v>2015</v>
      </c>
      <c r="BA12" s="14">
        <f t="shared" si="4"/>
        <v>2016</v>
      </c>
      <c r="BB12" s="14">
        <f t="shared" si="4"/>
        <v>2017</v>
      </c>
      <c r="BC12" s="14">
        <f t="shared" si="4"/>
        <v>2018</v>
      </c>
      <c r="BD12" s="14">
        <f t="shared" si="4"/>
        <v>2019</v>
      </c>
      <c r="BE12" s="14">
        <f t="shared" si="4"/>
        <v>2020</v>
      </c>
    </row>
    <row r="13" spans="1:58" s="1" customFormat="1" ht="18" customHeight="1">
      <c r="X13" s="105" t="s">
        <v>230</v>
      </c>
      <c r="Y13" s="230"/>
      <c r="Z13" s="230"/>
      <c r="AA13" s="21">
        <f>AA5/$Z5-1</f>
        <v>-2.6148908348903044E-3</v>
      </c>
      <c r="AB13" s="21">
        <f t="shared" ref="AB13:AR17" si="5">AB5/$Z5-1</f>
        <v>5.1934293094666462E-3</v>
      </c>
      <c r="AC13" s="21">
        <f t="shared" si="5"/>
        <v>1.2599014120588725E-2</v>
      </c>
      <c r="AD13" s="21">
        <f t="shared" si="5"/>
        <v>5.8976185347938692E-3</v>
      </c>
      <c r="AE13" s="21">
        <f t="shared" si="5"/>
        <v>5.8149828519735713E-2</v>
      </c>
      <c r="AF13" s="21">
        <f t="shared" si="5"/>
        <v>6.9535674397904979E-2</v>
      </c>
      <c r="AG13" s="21">
        <f t="shared" si="5"/>
        <v>8.0805823459072723E-2</v>
      </c>
      <c r="AH13" s="21">
        <f t="shared" si="5"/>
        <v>7.6344522313386509E-2</v>
      </c>
      <c r="AI13" s="21">
        <f t="shared" si="5"/>
        <v>4.5222712726914693E-2</v>
      </c>
      <c r="AJ13" s="21">
        <f t="shared" si="5"/>
        <v>7.5749953114275348E-2</v>
      </c>
      <c r="AK13" s="21">
        <f t="shared" si="5"/>
        <v>9.3810368833947999E-2</v>
      </c>
      <c r="AL13" s="21">
        <f t="shared" si="5"/>
        <v>8.0577424517811913E-2</v>
      </c>
      <c r="AM13" s="21">
        <f t="shared" si="5"/>
        <v>0.11298291805045069</v>
      </c>
      <c r="AN13" s="21">
        <f t="shared" si="5"/>
        <v>0.11744779957273876</v>
      </c>
      <c r="AO13" s="21">
        <f t="shared" si="5"/>
        <v>0.11690471555615023</v>
      </c>
      <c r="AP13" s="21">
        <f t="shared" si="5"/>
        <v>0.12061478652474955</v>
      </c>
      <c r="AQ13" s="21">
        <f t="shared" si="5"/>
        <v>0.10387042900795262</v>
      </c>
      <c r="AR13" s="21">
        <f t="shared" si="5"/>
        <v>0.1328740659412444</v>
      </c>
      <c r="AS13" s="21">
        <f t="shared" ref="AS13:AT17" si="6">AS5/$Z5-1</f>
        <v>6.0921580396949615E-2</v>
      </c>
      <c r="AT13" s="21">
        <f t="shared" si="6"/>
        <v>-2.3306640997011741E-3</v>
      </c>
      <c r="AU13" s="21">
        <f t="shared" ref="AU13:AV17" si="7">AU5/$Z5-1</f>
        <v>4.1024852616838636E-2</v>
      </c>
      <c r="AV13" s="21">
        <f t="shared" si="7"/>
        <v>8.4345694285589579E-2</v>
      </c>
      <c r="AW13" s="21">
        <f t="shared" ref="AW13" si="8">AW5/$Z5-1</f>
        <v>0.11491809876369086</v>
      </c>
      <c r="AX13" s="21"/>
      <c r="AY13" s="21"/>
      <c r="AZ13" s="21"/>
      <c r="BA13" s="21"/>
      <c r="BB13" s="21"/>
      <c r="BC13" s="21"/>
      <c r="BD13" s="21"/>
      <c r="BE13" s="21"/>
      <c r="BF13" s="942"/>
    </row>
    <row r="14" spans="1:58" s="1" customFormat="1" ht="18" customHeight="1">
      <c r="X14" s="105" t="s">
        <v>174</v>
      </c>
      <c r="Y14" s="230"/>
      <c r="Z14" s="230"/>
      <c r="AA14" s="21">
        <f>AA6/$Z6-1</f>
        <v>6.4084005480857797E-5</v>
      </c>
      <c r="AB14" s="21">
        <f t="shared" ref="AB14:AP14" si="9">AB6/$Z6-1</f>
        <v>7.1309189892740932E-3</v>
      </c>
      <c r="AC14" s="21">
        <f t="shared" si="9"/>
        <v>1.3794132239137724E-2</v>
      </c>
      <c r="AD14" s="21">
        <f t="shared" si="9"/>
        <v>8.0107186034821254E-3</v>
      </c>
      <c r="AE14" s="21">
        <f t="shared" si="9"/>
        <v>6.0311111755738445E-2</v>
      </c>
      <c r="AF14" s="21">
        <f t="shared" si="9"/>
        <v>7.1940693570373249E-2</v>
      </c>
      <c r="AG14" s="21">
        <f t="shared" si="9"/>
        <v>8.3136248764674736E-2</v>
      </c>
      <c r="AH14" s="21">
        <f t="shared" si="9"/>
        <v>7.9593639426902785E-2</v>
      </c>
      <c r="AI14" s="21">
        <f t="shared" si="9"/>
        <v>5.0977259667455366E-2</v>
      </c>
      <c r="AJ14" s="21">
        <f t="shared" si="9"/>
        <v>8.389162908148684E-2</v>
      </c>
      <c r="AK14" s="21">
        <f t="shared" si="9"/>
        <v>0.10181148012839691</v>
      </c>
      <c r="AL14" s="21">
        <f t="shared" si="9"/>
        <v>8.8890045007214091E-2</v>
      </c>
      <c r="AM14" s="21">
        <f t="shared" si="9"/>
        <v>0.12633288586365499</v>
      </c>
      <c r="AN14" s="21">
        <f t="shared" si="9"/>
        <v>0.13124619065864773</v>
      </c>
      <c r="AO14" s="21">
        <f t="shared" si="9"/>
        <v>0.13157234395323814</v>
      </c>
      <c r="AP14" s="21">
        <f t="shared" si="9"/>
        <v>0.13549298152030698</v>
      </c>
      <c r="AQ14" s="21">
        <f t="shared" si="5"/>
        <v>0.11900339512640223</v>
      </c>
      <c r="AR14" s="21">
        <f t="shared" si="5"/>
        <v>0.15052795799609098</v>
      </c>
      <c r="AS14" s="21">
        <f t="shared" si="6"/>
        <v>7.4938484778222403E-2</v>
      </c>
      <c r="AT14" s="21">
        <f t="shared" si="6"/>
        <v>1.5263473663510663E-2</v>
      </c>
      <c r="AU14" s="21">
        <f t="shared" si="7"/>
        <v>6.0802139923871179E-2</v>
      </c>
      <c r="AV14" s="21">
        <f t="shared" si="7"/>
        <v>0.10768833438601066</v>
      </c>
      <c r="AW14" s="21">
        <f t="shared" ref="AW14" si="10">AW6/$Z6-1</f>
        <v>0.14019772559302335</v>
      </c>
      <c r="AX14" s="21"/>
      <c r="AY14" s="21"/>
      <c r="AZ14" s="21"/>
      <c r="BA14" s="21"/>
      <c r="BB14" s="21"/>
      <c r="BC14" s="21"/>
      <c r="BD14" s="21"/>
      <c r="BE14" s="21"/>
      <c r="BF14" s="942"/>
    </row>
    <row r="15" spans="1:58" s="1" customFormat="1" ht="18" customHeight="1">
      <c r="X15" s="105" t="s">
        <v>226</v>
      </c>
      <c r="Y15" s="230"/>
      <c r="Z15" s="230"/>
      <c r="AA15" s="21">
        <f>AA7/$Z7-1</f>
        <v>-2.6148908348904154E-3</v>
      </c>
      <c r="AB15" s="21">
        <f t="shared" si="5"/>
        <v>-1.9390719568498249E-2</v>
      </c>
      <c r="AC15" s="21">
        <f t="shared" si="5"/>
        <v>-1.8641686604741303E-2</v>
      </c>
      <c r="AD15" s="21">
        <f t="shared" si="5"/>
        <v>-2.3316238200096207E-2</v>
      </c>
      <c r="AE15" s="21">
        <f t="shared" si="5"/>
        <v>1.7854381736425173E-2</v>
      </c>
      <c r="AF15" s="21">
        <f t="shared" si="5"/>
        <v>2.1591877418118965E-3</v>
      </c>
      <c r="AG15" s="21">
        <f t="shared" si="5"/>
        <v>-1.3610704227189463E-2</v>
      </c>
      <c r="AH15" s="21">
        <f t="shared" si="5"/>
        <v>-1.9126808449364763E-2</v>
      </c>
      <c r="AI15" s="21">
        <f t="shared" si="5"/>
        <v>-3.3076420810658536E-2</v>
      </c>
      <c r="AJ15" s="21">
        <f t="shared" si="5"/>
        <v>-1.0180745419160919E-2</v>
      </c>
      <c r="AK15" s="21">
        <f t="shared" si="5"/>
        <v>-1.3074713407564054E-2</v>
      </c>
      <c r="AL15" s="21">
        <f t="shared" si="5"/>
        <v>-2.0828791681433256E-2</v>
      </c>
      <c r="AM15" s="21">
        <f t="shared" si="5"/>
        <v>-2.362434241218403E-3</v>
      </c>
      <c r="AN15" s="21">
        <f t="shared" si="5"/>
        <v>-2.0576919053121423E-2</v>
      </c>
      <c r="AO15" s="21">
        <f t="shared" si="5"/>
        <v>-3.5123726405670741E-2</v>
      </c>
      <c r="AP15" s="21">
        <f t="shared" si="5"/>
        <v>-4.956660540105462E-2</v>
      </c>
      <c r="AQ15" s="21">
        <f t="shared" si="5"/>
        <v>-7.9879160711424313E-2</v>
      </c>
      <c r="AR15" s="21">
        <f t="shared" si="5"/>
        <v>-7.2652703275510766E-2</v>
      </c>
      <c r="AS15" s="21">
        <f t="shared" si="6"/>
        <v>-9.7769242172669246E-2</v>
      </c>
      <c r="AT15" s="21">
        <f t="shared" si="6"/>
        <v>-0.13392896811862431</v>
      </c>
      <c r="AU15" s="21">
        <f t="shared" si="7"/>
        <v>-0.12631287955618864</v>
      </c>
      <c r="AV15" s="21">
        <f t="shared" si="7"/>
        <v>-9.26087502362829E-2</v>
      </c>
      <c r="AW15" s="21">
        <f t="shared" ref="AW15" si="11">AW7/$Z7-1</f>
        <v>-7.3294155622858126E-2</v>
      </c>
      <c r="AX15" s="21"/>
      <c r="AY15" s="21"/>
      <c r="AZ15" s="21"/>
      <c r="BA15" s="21"/>
      <c r="BB15" s="21"/>
      <c r="BC15" s="21"/>
      <c r="BD15" s="21"/>
      <c r="BE15" s="21"/>
      <c r="BF15" s="942"/>
    </row>
    <row r="16" spans="1:58" s="1" customFormat="1" ht="18" customHeight="1">
      <c r="X16" s="105" t="s">
        <v>231</v>
      </c>
      <c r="Y16" s="230"/>
      <c r="Z16" s="230"/>
      <c r="AA16" s="21">
        <f>AA8/$Z8-1</f>
        <v>6.4084005480635753E-5</v>
      </c>
      <c r="AB16" s="21">
        <f t="shared" si="5"/>
        <v>-1.7500615330486635E-2</v>
      </c>
      <c r="AC16" s="21">
        <f t="shared" si="5"/>
        <v>-1.7483440265596117E-2</v>
      </c>
      <c r="AD16" s="21">
        <f t="shared" si="5"/>
        <v>-2.1264507998018489E-2</v>
      </c>
      <c r="AE16" s="21">
        <f t="shared" si="5"/>
        <v>1.9933361057355992E-2</v>
      </c>
      <c r="AF16" s="21">
        <f t="shared" si="5"/>
        <v>4.4127002875631316E-3</v>
      </c>
      <c r="AG16" s="21">
        <f t="shared" si="5"/>
        <v>-1.1483859121297346E-2</v>
      </c>
      <c r="AH16" s="21">
        <f t="shared" si="5"/>
        <v>-1.6165886730725498E-2</v>
      </c>
      <c r="AI16" s="21">
        <f t="shared" si="5"/>
        <v>-2.7752955240489374E-2</v>
      </c>
      <c r="AJ16" s="21">
        <f t="shared" si="5"/>
        <v>-2.6894249560981409E-3</v>
      </c>
      <c r="AK16" s="21">
        <f t="shared" si="5"/>
        <v>-5.8554555889076543E-3</v>
      </c>
      <c r="AL16" s="21">
        <f t="shared" si="5"/>
        <v>-1.3296264660027646E-2</v>
      </c>
      <c r="AM16" s="21">
        <f t="shared" si="5"/>
        <v>9.6039932538705131E-3</v>
      </c>
      <c r="AN16" s="21">
        <f t="shared" si="5"/>
        <v>-8.4828751840133609E-3</v>
      </c>
      <c r="AO16" s="21">
        <f t="shared" si="5"/>
        <v>-2.2452594810348003E-2</v>
      </c>
      <c r="AP16" s="21">
        <f t="shared" si="5"/>
        <v>-3.6947877230435133E-2</v>
      </c>
      <c r="AQ16" s="21">
        <f t="shared" si="5"/>
        <v>-6.7265218784972824E-2</v>
      </c>
      <c r="AR16" s="21">
        <f t="shared" si="5"/>
        <v>-5.8201592100919908E-2</v>
      </c>
      <c r="AS16" s="21">
        <f t="shared" si="6"/>
        <v>-8.5848962204778445E-2</v>
      </c>
      <c r="AT16" s="21">
        <f t="shared" si="6"/>
        <v>-0.11865559797550262</v>
      </c>
      <c r="AU16" s="21">
        <f t="shared" si="7"/>
        <v>-0.10971465795366275</v>
      </c>
      <c r="AV16" s="21">
        <f t="shared" si="7"/>
        <v>-7.3075397095188399E-2</v>
      </c>
      <c r="AW16" s="21">
        <f t="shared" ref="AW16" si="12">AW8/$Z8-1</f>
        <v>-5.2282049036380562E-2</v>
      </c>
      <c r="AX16" s="21"/>
      <c r="AY16" s="21"/>
      <c r="AZ16" s="21"/>
      <c r="BA16" s="21"/>
      <c r="BB16" s="21"/>
      <c r="BC16" s="21"/>
      <c r="BD16" s="21"/>
      <c r="BE16" s="21"/>
      <c r="BF16" s="942"/>
    </row>
    <row r="17" spans="24:58" s="1" customFormat="1" ht="18" customHeight="1">
      <c r="X17" s="105" t="s">
        <v>587</v>
      </c>
      <c r="Y17" s="230"/>
      <c r="Z17" s="230"/>
      <c r="AA17" s="21">
        <f>AA9/$Z9-1</f>
        <v>0</v>
      </c>
      <c r="AB17" s="21">
        <f t="shared" si="5"/>
        <v>2.507027963996733E-2</v>
      </c>
      <c r="AC17" s="21">
        <f t="shared" si="5"/>
        <v>3.1834142839474167E-2</v>
      </c>
      <c r="AD17" s="21">
        <f t="shared" si="5"/>
        <v>2.9911275151183858E-2</v>
      </c>
      <c r="AE17" s="21">
        <f t="shared" si="5"/>
        <v>3.9588616511693431E-2</v>
      </c>
      <c r="AF17" s="21">
        <f t="shared" si="5"/>
        <v>6.7231321610605743E-2</v>
      </c>
      <c r="AG17" s="21">
        <f t="shared" si="5"/>
        <v>9.5719335247134163E-2</v>
      </c>
      <c r="AH17" s="21">
        <f t="shared" si="5"/>
        <v>9.7333000417539672E-2</v>
      </c>
      <c r="AI17" s="21">
        <f t="shared" si="5"/>
        <v>8.0977582120004055E-2</v>
      </c>
      <c r="AJ17" s="21">
        <f t="shared" si="5"/>
        <v>8.6814535215144373E-2</v>
      </c>
      <c r="AK17" s="21">
        <f t="shared" si="5"/>
        <v>0.10830108792789672</v>
      </c>
      <c r="AL17" s="21">
        <f t="shared" si="5"/>
        <v>0.10356331491137283</v>
      </c>
      <c r="AM17" s="21">
        <f t="shared" si="5"/>
        <v>0.11561849337934649</v>
      </c>
      <c r="AN17" s="21">
        <f t="shared" si="5"/>
        <v>0.14092451087881419</v>
      </c>
      <c r="AO17" s="21">
        <f t="shared" si="5"/>
        <v>0.15756262862127302</v>
      </c>
      <c r="AP17" s="21">
        <f t="shared" si="5"/>
        <v>0.17905662079310214</v>
      </c>
      <c r="AQ17" s="21">
        <f t="shared" si="5"/>
        <v>0.19970158469777677</v>
      </c>
      <c r="AR17" s="21">
        <f t="shared" si="5"/>
        <v>0.2216286928777409</v>
      </c>
      <c r="AS17" s="21">
        <f t="shared" si="6"/>
        <v>0.17588717874323367</v>
      </c>
      <c r="AT17" s="21">
        <f t="shared" si="6"/>
        <v>0.15194862681534427</v>
      </c>
      <c r="AU17" s="21">
        <f t="shared" si="7"/>
        <v>0.19153050131724925</v>
      </c>
      <c r="AV17" s="21">
        <f t="shared" si="7"/>
        <v>0.19501449299621432</v>
      </c>
      <c r="AW17" s="21">
        <f t="shared" ref="AW17" si="13">AW9/$Z9-1</f>
        <v>0.20309816273258785</v>
      </c>
      <c r="AX17" s="21"/>
      <c r="AY17" s="21"/>
      <c r="AZ17" s="21"/>
      <c r="BA17" s="21"/>
      <c r="BB17" s="21"/>
      <c r="BC17" s="21"/>
      <c r="BD17" s="21"/>
      <c r="BE17" s="21"/>
      <c r="BF17" s="942"/>
    </row>
    <row r="18" spans="24:58" s="1" customFormat="1" ht="13.8">
      <c r="Y18" s="664"/>
    </row>
    <row r="19" spans="24:58" s="1" customFormat="1" ht="13.8">
      <c r="X19" s="1" t="s">
        <v>223</v>
      </c>
      <c r="Y19" s="608"/>
    </row>
    <row r="20" spans="24:58" s="1" customFormat="1" ht="41.4">
      <c r="X20" s="14"/>
      <c r="Y20" s="14" t="s">
        <v>220</v>
      </c>
      <c r="Z20" s="604" t="s">
        <v>53</v>
      </c>
      <c r="AA20" s="14">
        <v>1990</v>
      </c>
      <c r="AB20" s="14">
        <f t="shared" ref="AB20:BE20" si="14">AA20+1</f>
        <v>1991</v>
      </c>
      <c r="AC20" s="14">
        <f t="shared" si="14"/>
        <v>1992</v>
      </c>
      <c r="AD20" s="14">
        <f t="shared" si="14"/>
        <v>1993</v>
      </c>
      <c r="AE20" s="14">
        <f t="shared" si="14"/>
        <v>1994</v>
      </c>
      <c r="AF20" s="14">
        <f t="shared" si="14"/>
        <v>1995</v>
      </c>
      <c r="AG20" s="14">
        <f t="shared" si="14"/>
        <v>1996</v>
      </c>
      <c r="AH20" s="14">
        <f t="shared" si="14"/>
        <v>1997</v>
      </c>
      <c r="AI20" s="14">
        <f t="shared" si="14"/>
        <v>1998</v>
      </c>
      <c r="AJ20" s="14">
        <f t="shared" si="14"/>
        <v>1999</v>
      </c>
      <c r="AK20" s="14">
        <f t="shared" si="14"/>
        <v>2000</v>
      </c>
      <c r="AL20" s="14">
        <f t="shared" si="14"/>
        <v>2001</v>
      </c>
      <c r="AM20" s="14">
        <f t="shared" si="14"/>
        <v>2002</v>
      </c>
      <c r="AN20" s="14">
        <f t="shared" si="14"/>
        <v>2003</v>
      </c>
      <c r="AO20" s="14">
        <f t="shared" si="14"/>
        <v>2004</v>
      </c>
      <c r="AP20" s="14">
        <f t="shared" si="14"/>
        <v>2005</v>
      </c>
      <c r="AQ20" s="14">
        <f>AP20+1</f>
        <v>2006</v>
      </c>
      <c r="AR20" s="14">
        <f>AQ20+1</f>
        <v>2007</v>
      </c>
      <c r="AS20" s="14">
        <f>AR20+1</f>
        <v>2008</v>
      </c>
      <c r="AT20" s="14">
        <f t="shared" si="14"/>
        <v>2009</v>
      </c>
      <c r="AU20" s="14">
        <f>AT20+1</f>
        <v>2010</v>
      </c>
      <c r="AV20" s="14">
        <f>AU20+1</f>
        <v>2011</v>
      </c>
      <c r="AW20" s="14">
        <f>AV20+1</f>
        <v>2012</v>
      </c>
      <c r="AX20" s="14">
        <f t="shared" si="14"/>
        <v>2013</v>
      </c>
      <c r="AY20" s="14">
        <f t="shared" si="14"/>
        <v>2014</v>
      </c>
      <c r="AZ20" s="14">
        <f t="shared" si="14"/>
        <v>2015</v>
      </c>
      <c r="BA20" s="14">
        <f t="shared" si="14"/>
        <v>2016</v>
      </c>
      <c r="BB20" s="14">
        <f t="shared" si="14"/>
        <v>2017</v>
      </c>
      <c r="BC20" s="14">
        <f t="shared" si="14"/>
        <v>2018</v>
      </c>
      <c r="BD20" s="14">
        <f t="shared" si="14"/>
        <v>2019</v>
      </c>
      <c r="BE20" s="14">
        <f t="shared" si="14"/>
        <v>2020</v>
      </c>
    </row>
    <row r="21" spans="24:58" s="1" customFormat="1" ht="18" customHeight="1">
      <c r="X21" s="105" t="s">
        <v>230</v>
      </c>
      <c r="Y21" s="230"/>
      <c r="Z21" s="230"/>
      <c r="AA21" s="230"/>
      <c r="AB21" s="941">
        <f>AB5/AA5-1</f>
        <v>7.8287915797070617E-3</v>
      </c>
      <c r="AC21" s="941">
        <f t="shared" ref="AC21:AT25" si="15">AC5/AB5-1</f>
        <v>7.3673231391986338E-3</v>
      </c>
      <c r="AD21" s="941">
        <f t="shared" si="15"/>
        <v>-6.6180151198496073E-3</v>
      </c>
      <c r="AE21" s="941">
        <f t="shared" si="15"/>
        <v>5.1945853158548161E-2</v>
      </c>
      <c r="AF21" s="941">
        <f t="shared" si="15"/>
        <v>1.0760145275548805E-2</v>
      </c>
      <c r="AG21" s="941">
        <f t="shared" si="15"/>
        <v>1.0537422295438859E-2</v>
      </c>
      <c r="AH21" s="941">
        <f t="shared" si="15"/>
        <v>-4.1277545409665883E-3</v>
      </c>
      <c r="AI21" s="941">
        <f t="shared" si="15"/>
        <v>-2.8914356826550081E-2</v>
      </c>
      <c r="AJ21" s="941">
        <f t="shared" si="15"/>
        <v>2.9206445684400784E-2</v>
      </c>
      <c r="AK21" s="941">
        <f t="shared" si="15"/>
        <v>1.6788674419541572E-2</v>
      </c>
      <c r="AL21" s="941">
        <f t="shared" si="15"/>
        <v>-1.2098024203448521E-2</v>
      </c>
      <c r="AM21" s="941">
        <f t="shared" si="15"/>
        <v>2.9989052887255063E-2</v>
      </c>
      <c r="AN21" s="941">
        <f t="shared" si="15"/>
        <v>4.0116352640064967E-3</v>
      </c>
      <c r="AO21" s="941">
        <f t="shared" si="15"/>
        <v>-4.8600392501207956E-4</v>
      </c>
      <c r="AP21" s="941">
        <f t="shared" si="15"/>
        <v>3.3217434906718246E-3</v>
      </c>
      <c r="AQ21" s="941">
        <f t="shared" si="15"/>
        <v>-1.4942117236133035E-2</v>
      </c>
      <c r="AR21" s="941">
        <f t="shared" si="15"/>
        <v>2.6274493972410884E-2</v>
      </c>
      <c r="AS21" s="941">
        <f t="shared" si="15"/>
        <v>-6.3513225086067604E-2</v>
      </c>
      <c r="AT21" s="941">
        <f t="shared" si="15"/>
        <v>-5.9620094138328916E-2</v>
      </c>
      <c r="AU21" s="941">
        <f t="shared" ref="AU21:AW25" si="16">AU5/AT5-1</f>
        <v>4.3456799920001066E-2</v>
      </c>
      <c r="AV21" s="941">
        <f t="shared" si="16"/>
        <v>4.161364789693045E-2</v>
      </c>
      <c r="AW21" s="941">
        <f t="shared" si="16"/>
        <v>2.8194333817356698E-2</v>
      </c>
      <c r="AX21" s="21"/>
      <c r="AY21" s="21"/>
      <c r="AZ21" s="21"/>
      <c r="BA21" s="21"/>
      <c r="BB21" s="21"/>
      <c r="BC21" s="21"/>
      <c r="BD21" s="21"/>
      <c r="BE21" s="21"/>
      <c r="BF21" s="942"/>
    </row>
    <row r="22" spans="24:58" s="1" customFormat="1" ht="18" customHeight="1">
      <c r="X22" s="105" t="s">
        <v>174</v>
      </c>
      <c r="Y22" s="230"/>
      <c r="Z22" s="230"/>
      <c r="AA22" s="230"/>
      <c r="AB22" s="941">
        <f>AB6/AA6-1</f>
        <v>7.0663821417213946E-3</v>
      </c>
      <c r="AC22" s="941">
        <f t="shared" ref="AC22:AQ22" si="17">AC6/AB6-1</f>
        <v>6.6160348413797365E-3</v>
      </c>
      <c r="AD22" s="941">
        <f t="shared" si="17"/>
        <v>-5.7047219467349919E-3</v>
      </c>
      <c r="AE22" s="941">
        <f t="shared" si="17"/>
        <v>5.1884758948510523E-2</v>
      </c>
      <c r="AF22" s="941">
        <f t="shared" si="17"/>
        <v>1.0968084447759541E-2</v>
      </c>
      <c r="AG22" s="941">
        <f t="shared" si="17"/>
        <v>1.0444192725823198E-2</v>
      </c>
      <c r="AH22" s="941">
        <f t="shared" si="17"/>
        <v>-3.270695945973956E-3</v>
      </c>
      <c r="AI22" s="941">
        <f t="shared" si="17"/>
        <v>-2.6506621301176092E-2</v>
      </c>
      <c r="AJ22" s="941">
        <f t="shared" si="17"/>
        <v>3.1317870212002497E-2</v>
      </c>
      <c r="AK22" s="941">
        <f t="shared" si="17"/>
        <v>1.6532880747585299E-2</v>
      </c>
      <c r="AL22" s="941">
        <f t="shared" si="17"/>
        <v>-1.1727446440907618E-2</v>
      </c>
      <c r="AM22" s="941">
        <f t="shared" si="17"/>
        <v>3.4386245909882263E-2</v>
      </c>
      <c r="AN22" s="941">
        <f t="shared" si="17"/>
        <v>4.3622137439638387E-3</v>
      </c>
      <c r="AO22" s="941">
        <f t="shared" si="17"/>
        <v>2.8831327546874341E-4</v>
      </c>
      <c r="AP22" s="941">
        <f t="shared" si="17"/>
        <v>3.4647696968024277E-3</v>
      </c>
      <c r="AQ22" s="941">
        <f t="shared" si="17"/>
        <v>-1.4521962409513978E-2</v>
      </c>
      <c r="AR22" s="941">
        <f t="shared" si="15"/>
        <v>2.8171999304906103E-2</v>
      </c>
      <c r="AS22" s="941">
        <f t="shared" si="15"/>
        <v>-6.5699814326567907E-2</v>
      </c>
      <c r="AT22" s="941">
        <f t="shared" si="15"/>
        <v>-5.5514814996156514E-2</v>
      </c>
      <c r="AU22" s="941">
        <f t="shared" si="16"/>
        <v>4.485403783516162E-2</v>
      </c>
      <c r="AV22" s="941">
        <f t="shared" si="16"/>
        <v>4.4198812104116136E-2</v>
      </c>
      <c r="AW22" s="941">
        <f t="shared" si="16"/>
        <v>2.9348861225511058E-2</v>
      </c>
      <c r="AX22" s="21"/>
      <c r="AY22" s="21"/>
      <c r="AZ22" s="21"/>
      <c r="BA22" s="21"/>
      <c r="BB22" s="21"/>
      <c r="BC22" s="21"/>
      <c r="BD22" s="21"/>
      <c r="BE22" s="21"/>
      <c r="BF22" s="942"/>
    </row>
    <row r="23" spans="24:58" s="1" customFormat="1" ht="18" customHeight="1">
      <c r="X23" s="105" t="s">
        <v>226</v>
      </c>
      <c r="Y23" s="230"/>
      <c r="Z23" s="230"/>
      <c r="AA23" s="230"/>
      <c r="AB23" s="941">
        <f>AB7/AA7-1</f>
        <v>-1.6819810702458304E-2</v>
      </c>
      <c r="AC23" s="941">
        <f t="shared" si="15"/>
        <v>7.6384445742494478E-4</v>
      </c>
      <c r="AD23" s="941">
        <f t="shared" si="15"/>
        <v>-4.7633484442416441E-3</v>
      </c>
      <c r="AE23" s="941">
        <f t="shared" si="15"/>
        <v>4.2153480529510734E-2</v>
      </c>
      <c r="AF23" s="941">
        <f t="shared" si="15"/>
        <v>-1.5419881543210279E-2</v>
      </c>
      <c r="AG23" s="941">
        <f t="shared" si="15"/>
        <v>-1.5735915173851867E-2</v>
      </c>
      <c r="AH23" s="941">
        <f t="shared" si="15"/>
        <v>-5.5922182507603946E-3</v>
      </c>
      <c r="AI23" s="941">
        <f t="shared" si="15"/>
        <v>-1.4221626690847922E-2</v>
      </c>
      <c r="AJ23" s="941">
        <f t="shared" si="15"/>
        <v>2.3678888264047737E-2</v>
      </c>
      <c r="AK23" s="941">
        <f t="shared" si="15"/>
        <v>-2.9237337776668593E-3</v>
      </c>
      <c r="AL23" s="941">
        <f t="shared" si="15"/>
        <v>-7.8568037309508787E-3</v>
      </c>
      <c r="AM23" s="941">
        <f t="shared" si="15"/>
        <v>1.8859171188177815E-2</v>
      </c>
      <c r="AN23" s="941">
        <f t="shared" si="15"/>
        <v>-1.8257617232014911E-2</v>
      </c>
      <c r="AO23" s="941">
        <f t="shared" si="15"/>
        <v>-1.4852424489002147E-2</v>
      </c>
      <c r="AP23" s="941">
        <f t="shared" si="15"/>
        <v>-1.4968633171568824E-2</v>
      </c>
      <c r="AQ23" s="941">
        <f t="shared" si="15"/>
        <v>-3.1893403033424361E-2</v>
      </c>
      <c r="AR23" s="941">
        <f t="shared" si="15"/>
        <v>7.8538134637848867E-3</v>
      </c>
      <c r="AS23" s="941">
        <f t="shared" si="15"/>
        <v>-2.7084285451495216E-2</v>
      </c>
      <c r="AT23" s="941">
        <f t="shared" si="15"/>
        <v>-4.0078134814458766E-2</v>
      </c>
      <c r="AU23" s="941">
        <f t="shared" si="16"/>
        <v>8.7938382442964702E-3</v>
      </c>
      <c r="AV23" s="941">
        <f t="shared" si="16"/>
        <v>3.8576887001361415E-2</v>
      </c>
      <c r="AW23" s="941">
        <f t="shared" si="16"/>
        <v>2.1285850638800285E-2</v>
      </c>
      <c r="AX23" s="21"/>
      <c r="AY23" s="21"/>
      <c r="AZ23" s="21"/>
      <c r="BA23" s="21"/>
      <c r="BB23" s="21"/>
      <c r="BC23" s="21"/>
      <c r="BD23" s="21"/>
      <c r="BE23" s="21"/>
      <c r="BF23" s="942"/>
    </row>
    <row r="24" spans="24:58" s="1" customFormat="1" ht="18" customHeight="1">
      <c r="X24" s="105" t="s">
        <v>231</v>
      </c>
      <c r="Y24" s="230"/>
      <c r="Z24" s="230"/>
      <c r="AA24" s="230"/>
      <c r="AB24" s="941">
        <f>AB8/AA8-1</f>
        <v>-1.7563573791808174E-2</v>
      </c>
      <c r="AC24" s="941">
        <f t="shared" si="15"/>
        <v>1.7480993025120739E-5</v>
      </c>
      <c r="AD24" s="941">
        <f t="shared" si="15"/>
        <v>-3.848350132077738E-3</v>
      </c>
      <c r="AE24" s="941">
        <f t="shared" si="15"/>
        <v>4.2092955034362944E-2</v>
      </c>
      <c r="AF24" s="941">
        <f t="shared" si="15"/>
        <v>-1.5217328271037944E-2</v>
      </c>
      <c r="AG24" s="941">
        <f t="shared" si="15"/>
        <v>-1.5826720833288177E-2</v>
      </c>
      <c r="AH24" s="941">
        <f t="shared" si="15"/>
        <v>-4.736419989324836E-3</v>
      </c>
      <c r="AI24" s="941">
        <f t="shared" si="15"/>
        <v>-1.1777461620293028E-2</v>
      </c>
      <c r="AJ24" s="941">
        <f t="shared" si="15"/>
        <v>2.5778972967298364E-2</v>
      </c>
      <c r="AK24" s="941">
        <f t="shared" si="15"/>
        <v>-3.1745683962792759E-3</v>
      </c>
      <c r="AL24" s="941">
        <f t="shared" si="15"/>
        <v>-7.4846350190733713E-3</v>
      </c>
      <c r="AM24" s="941">
        <f t="shared" si="15"/>
        <v>2.3208848911479674E-2</v>
      </c>
      <c r="AN24" s="941">
        <f t="shared" si="15"/>
        <v>-1.7914814678566482E-2</v>
      </c>
      <c r="AO24" s="941">
        <f t="shared" si="15"/>
        <v>-1.4089236864090804E-2</v>
      </c>
      <c r="AP24" s="941">
        <f t="shared" si="15"/>
        <v>-1.4828214307698873E-2</v>
      </c>
      <c r="AQ24" s="941">
        <f t="shared" si="15"/>
        <v>-3.1480478405831791E-2</v>
      </c>
      <c r="AR24" s="941">
        <f t="shared" si="15"/>
        <v>9.71726032586262E-3</v>
      </c>
      <c r="AS24" s="941">
        <f t="shared" si="15"/>
        <v>-2.9355932089047632E-2</v>
      </c>
      <c r="AT24" s="941">
        <f t="shared" si="15"/>
        <v>-3.5887544196031573E-2</v>
      </c>
      <c r="AU24" s="941">
        <f t="shared" si="16"/>
        <v>1.0144660817385409E-2</v>
      </c>
      <c r="AV24" s="941">
        <f t="shared" si="16"/>
        <v>4.1154514320384417E-2</v>
      </c>
      <c r="AW24" s="941">
        <f t="shared" si="16"/>
        <v>2.2432620726265506E-2</v>
      </c>
      <c r="AX24" s="21"/>
      <c r="AY24" s="21"/>
      <c r="AZ24" s="21"/>
      <c r="BA24" s="21"/>
      <c r="BB24" s="21"/>
      <c r="BC24" s="21"/>
      <c r="BD24" s="21"/>
      <c r="BE24" s="21"/>
      <c r="BF24" s="942"/>
    </row>
    <row r="25" spans="24:58" s="1" customFormat="1" ht="18" customHeight="1">
      <c r="X25" s="105" t="s">
        <v>587</v>
      </c>
      <c r="Y25" s="230"/>
      <c r="Z25" s="230"/>
      <c r="AA25" s="230"/>
      <c r="AB25" s="941">
        <f>AB9/AA9-1</f>
        <v>2.507027963996733E-2</v>
      </c>
      <c r="AC25" s="941">
        <f t="shared" si="15"/>
        <v>6.5984385010970925E-3</v>
      </c>
      <c r="AD25" s="941">
        <f t="shared" si="15"/>
        <v>-1.8635433820778369E-3</v>
      </c>
      <c r="AE25" s="941">
        <f t="shared" si="15"/>
        <v>9.3962864510723776E-3</v>
      </c>
      <c r="AF25" s="941">
        <f t="shared" si="15"/>
        <v>2.6590042118454837E-2</v>
      </c>
      <c r="AG25" s="941">
        <f t="shared" si="15"/>
        <v>2.6693382268369037E-2</v>
      </c>
      <c r="AH25" s="941">
        <f t="shared" si="15"/>
        <v>1.4726993660665322E-3</v>
      </c>
      <c r="AI25" s="941">
        <f t="shared" si="15"/>
        <v>-1.4904699203716842E-2</v>
      </c>
      <c r="AJ25" s="941">
        <f t="shared" si="15"/>
        <v>5.3996985614566118E-3</v>
      </c>
      <c r="AK25" s="941">
        <f t="shared" si="15"/>
        <v>1.9770211030991414E-2</v>
      </c>
      <c r="AL25" s="941">
        <f t="shared" si="15"/>
        <v>-4.2748067904379017E-3</v>
      </c>
      <c r="AM25" s="941">
        <f t="shared" si="15"/>
        <v>1.0923866628297363E-2</v>
      </c>
      <c r="AN25" s="941">
        <f t="shared" si="15"/>
        <v>2.268339728110158E-2</v>
      </c>
      <c r="AO25" s="941">
        <f t="shared" si="15"/>
        <v>1.4583013673396428E-2</v>
      </c>
      <c r="AP25" s="941">
        <f t="shared" si="15"/>
        <v>1.85683190182373E-2</v>
      </c>
      <c r="AQ25" s="941">
        <f t="shared" si="15"/>
        <v>1.75097306953651E-2</v>
      </c>
      <c r="AR25" s="941">
        <f t="shared" si="15"/>
        <v>1.8277135297348091E-2</v>
      </c>
      <c r="AS25" s="941">
        <f t="shared" si="15"/>
        <v>-3.7443058108561522E-2</v>
      </c>
      <c r="AT25" s="941">
        <f t="shared" si="15"/>
        <v>-2.0357864564417238E-2</v>
      </c>
      <c r="AU25" s="941">
        <f t="shared" si="16"/>
        <v>3.4360798372868651E-2</v>
      </c>
      <c r="AV25" s="941">
        <f t="shared" si="16"/>
        <v>2.9239634865523279E-3</v>
      </c>
      <c r="AW25" s="941">
        <f t="shared" si="16"/>
        <v>6.7644951452476842E-3</v>
      </c>
      <c r="AX25" s="21"/>
      <c r="AY25" s="21"/>
      <c r="AZ25" s="21"/>
      <c r="BA25" s="21"/>
      <c r="BB25" s="21"/>
      <c r="BC25" s="21"/>
      <c r="BD25" s="21"/>
      <c r="BE25" s="21"/>
      <c r="BF25" s="942"/>
    </row>
  </sheetData>
  <phoneticPr fontId="9"/>
  <pageMargins left="0.28000000000000003" right="0.32" top="0.72" bottom="0.45" header="0.51181102362204722" footer="0.51181102362204722"/>
  <pageSetup paperSize="9" scale="4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A1:BG25"/>
  <sheetViews>
    <sheetView zoomScale="85" zoomScaleNormal="85" workbookViewId="0">
      <pane xSplit="25" topLeftCell="AL1" activePane="topRight" state="frozen"/>
      <selection pane="topRight"/>
    </sheetView>
  </sheetViews>
  <sheetFormatPr defaultColWidth="9" defaultRowHeight="13.8"/>
  <cols>
    <col min="1" max="1" width="1.6640625" style="1" customWidth="1"/>
    <col min="2" max="20" width="1.6640625" style="1" hidden="1" customWidth="1"/>
    <col min="21" max="21" width="1.6640625" style="1" customWidth="1"/>
    <col min="22" max="22" width="1.6640625" style="1" hidden="1" customWidth="1"/>
    <col min="23" max="23" width="24.6640625" style="1" hidden="1" customWidth="1"/>
    <col min="24" max="24" width="1.6640625" style="1" customWidth="1"/>
    <col min="25" max="25" width="20.6640625" style="1" customWidth="1"/>
    <col min="26" max="49" width="10.6640625" style="1" customWidth="1"/>
    <col min="50" max="57" width="10.6640625" style="1" hidden="1" customWidth="1"/>
    <col min="58" max="58" width="20.6640625" style="1" customWidth="1"/>
    <col min="59" max="59" width="50.6640625" style="1" hidden="1" customWidth="1"/>
    <col min="60" max="16384" width="9" style="1"/>
  </cols>
  <sheetData>
    <row r="1" spans="1:59" ht="24">
      <c r="A1" s="595" t="s">
        <v>459</v>
      </c>
    </row>
    <row r="2" spans="1:59" ht="15" customHeight="1"/>
    <row r="3" spans="1:59" ht="16.2">
      <c r="W3" s="1" t="s">
        <v>26</v>
      </c>
      <c r="X3" s="1" t="s">
        <v>482</v>
      </c>
    </row>
    <row r="4" spans="1:59" ht="39.6">
      <c r="V4" s="102" t="s">
        <v>2</v>
      </c>
      <c r="W4" s="103"/>
      <c r="X4" s="102" t="s">
        <v>105</v>
      </c>
      <c r="Y4" s="103"/>
      <c r="Z4" s="604" t="s">
        <v>218</v>
      </c>
      <c r="AA4" s="14">
        <v>1990</v>
      </c>
      <c r="AB4" s="14">
        <f t="shared" ref="AB4:BE4" si="0">AA4+1</f>
        <v>1991</v>
      </c>
      <c r="AC4" s="14">
        <f t="shared" si="0"/>
        <v>1992</v>
      </c>
      <c r="AD4" s="14">
        <f t="shared" si="0"/>
        <v>1993</v>
      </c>
      <c r="AE4" s="14">
        <f t="shared" si="0"/>
        <v>1994</v>
      </c>
      <c r="AF4" s="14">
        <f t="shared" si="0"/>
        <v>1995</v>
      </c>
      <c r="AG4" s="14">
        <f t="shared" si="0"/>
        <v>1996</v>
      </c>
      <c r="AH4" s="14">
        <f t="shared" si="0"/>
        <v>1997</v>
      </c>
      <c r="AI4" s="14">
        <f t="shared" si="0"/>
        <v>1998</v>
      </c>
      <c r="AJ4" s="14">
        <f t="shared" si="0"/>
        <v>1999</v>
      </c>
      <c r="AK4" s="14">
        <f t="shared" si="0"/>
        <v>2000</v>
      </c>
      <c r="AL4" s="14">
        <f t="shared" si="0"/>
        <v>2001</v>
      </c>
      <c r="AM4" s="14">
        <f t="shared" si="0"/>
        <v>2002</v>
      </c>
      <c r="AN4" s="14">
        <f t="shared" si="0"/>
        <v>2003</v>
      </c>
      <c r="AO4" s="14">
        <f>AN4+1</f>
        <v>2004</v>
      </c>
      <c r="AP4" s="14">
        <f t="shared" si="0"/>
        <v>2005</v>
      </c>
      <c r="AQ4" s="14">
        <f t="shared" si="0"/>
        <v>2006</v>
      </c>
      <c r="AR4" s="14">
        <f t="shared" si="0"/>
        <v>2007</v>
      </c>
      <c r="AS4" s="14">
        <f t="shared" si="0"/>
        <v>2008</v>
      </c>
      <c r="AT4" s="14">
        <f t="shared" si="0"/>
        <v>2009</v>
      </c>
      <c r="AU4" s="14">
        <f t="shared" si="0"/>
        <v>2010</v>
      </c>
      <c r="AV4" s="14">
        <f t="shared" si="0"/>
        <v>2011</v>
      </c>
      <c r="AW4" s="14">
        <f t="shared" si="0"/>
        <v>2012</v>
      </c>
      <c r="AX4" s="14">
        <f t="shared" si="0"/>
        <v>2013</v>
      </c>
      <c r="AY4" s="14">
        <f t="shared" si="0"/>
        <v>2014</v>
      </c>
      <c r="AZ4" s="14">
        <f t="shared" si="0"/>
        <v>2015</v>
      </c>
      <c r="BA4" s="14">
        <f t="shared" si="0"/>
        <v>2016</v>
      </c>
      <c r="BB4" s="14">
        <f t="shared" si="0"/>
        <v>2017</v>
      </c>
      <c r="BC4" s="14">
        <f t="shared" si="0"/>
        <v>2018</v>
      </c>
      <c r="BD4" s="14">
        <f t="shared" si="0"/>
        <v>2019</v>
      </c>
      <c r="BE4" s="14">
        <f t="shared" si="0"/>
        <v>2020</v>
      </c>
      <c r="BF4" s="14" t="s">
        <v>205</v>
      </c>
      <c r="BG4" s="14" t="s">
        <v>23</v>
      </c>
    </row>
    <row r="5" spans="1:59" ht="18" customHeight="1">
      <c r="V5" s="104" t="s">
        <v>42</v>
      </c>
      <c r="W5" s="105"/>
      <c r="X5" s="104" t="s">
        <v>232</v>
      </c>
      <c r="Y5" s="105"/>
      <c r="Z5" s="15">
        <f>SUM(Z6:Z10)</f>
        <v>1059112.4900631655</v>
      </c>
      <c r="AA5" s="15">
        <f>SUM(AA6:AA10)</f>
        <v>1059180.3598868018</v>
      </c>
      <c r="AB5" s="15">
        <f t="shared" ref="AB5:AO5" si="1">SUM(AB6:AB10)</f>
        <v>1066681.721111946</v>
      </c>
      <c r="AC5" s="15">
        <f t="shared" si="1"/>
        <v>1073741.8492835974</v>
      </c>
      <c r="AD5" s="15">
        <f t="shared" si="1"/>
        <v>1067613.0401390821</v>
      </c>
      <c r="AE5" s="15">
        <f t="shared" si="1"/>
        <v>1123001.0591511766</v>
      </c>
      <c r="AF5" s="15">
        <f t="shared" si="1"/>
        <v>1135317.4419066194</v>
      </c>
      <c r="AG5" s="15">
        <f t="shared" si="1"/>
        <v>1147172.8297397252</v>
      </c>
      <c r="AH5" s="15">
        <f t="shared" si="1"/>
        <v>1143419.5433637004</v>
      </c>
      <c r="AI5" s="15">
        <f t="shared" si="1"/>
        <v>1113107.3815941333</v>
      </c>
      <c r="AJ5" s="15">
        <f t="shared" si="1"/>
        <v>1147961.5248004999</v>
      </c>
      <c r="AK5" s="15">
        <f t="shared" si="1"/>
        <v>1166937.9759554395</v>
      </c>
      <c r="AL5" s="15">
        <f t="shared" si="1"/>
        <v>1153249.6037781057</v>
      </c>
      <c r="AM5" s="15">
        <f t="shared" si="1"/>
        <v>1192902.9137478021</v>
      </c>
      <c r="AN5" s="15">
        <f t="shared" si="1"/>
        <v>1198110.0209782966</v>
      </c>
      <c r="AO5" s="15">
        <f t="shared" si="1"/>
        <v>1198455.9554172964</v>
      </c>
      <c r="AP5" s="15">
        <f>SUM(AP6:AP10)</f>
        <v>1202610.8128561771</v>
      </c>
      <c r="AQ5" s="15">
        <f>SUM(AQ6:AQ10)</f>
        <v>1185145.3798296219</v>
      </c>
      <c r="AR5" s="15">
        <f>SUM(AR6:AR10)</f>
        <v>1218533.9196174403</v>
      </c>
      <c r="AS5" s="15">
        <f t="shared" ref="AS5:AT5" si="2">SUM(AS6:AS10)</f>
        <v>1138479.2555375879</v>
      </c>
      <c r="AT5" s="15">
        <f t="shared" si="2"/>
        <v>1075276.1912092278</v>
      </c>
      <c r="AU5" s="15">
        <f>SUM(AU6:AU10)</f>
        <v>1123503.0839130005</v>
      </c>
      <c r="AV5" s="15">
        <f>SUM(AV6:AV10)</f>
        <v>1173158.50682278</v>
      </c>
      <c r="AW5" s="15">
        <f>SUM(AW6:AW10)</f>
        <v>1207587.5996839677</v>
      </c>
      <c r="AX5" s="15"/>
      <c r="AY5" s="15"/>
      <c r="AZ5" s="15"/>
      <c r="BA5" s="15"/>
      <c r="BB5" s="15"/>
      <c r="BC5" s="15"/>
      <c r="BD5" s="15"/>
      <c r="BE5" s="15"/>
      <c r="BF5" s="106"/>
      <c r="BG5" s="106"/>
    </row>
    <row r="6" spans="1:59" ht="18" customHeight="1">
      <c r="V6" s="107"/>
      <c r="W6" s="108" t="s">
        <v>33</v>
      </c>
      <c r="X6" s="107"/>
      <c r="Y6" s="665" t="s">
        <v>233</v>
      </c>
      <c r="Z6" s="109">
        <v>646156.89334308123</v>
      </c>
      <c r="AA6" s="109">
        <v>646222.63734453986</v>
      </c>
      <c r="AB6" s="109">
        <v>649064.30303827953</v>
      </c>
      <c r="AC6" s="109">
        <v>659857.0387649358</v>
      </c>
      <c r="AD6" s="109">
        <v>645011.102614259</v>
      </c>
      <c r="AE6" s="109">
        <v>679908.08629389736</v>
      </c>
      <c r="AF6" s="109">
        <v>677347.01630540367</v>
      </c>
      <c r="AG6" s="109">
        <v>673435.79425996216</v>
      </c>
      <c r="AH6" s="109">
        <v>654507.68721175904</v>
      </c>
      <c r="AI6" s="109">
        <v>635705.90025844006</v>
      </c>
      <c r="AJ6" s="109">
        <v>645764.49932687753</v>
      </c>
      <c r="AK6" s="109">
        <v>635112.44472377282</v>
      </c>
      <c r="AL6" s="109">
        <v>613045.40517883422</v>
      </c>
      <c r="AM6" s="109">
        <v>622875.57227159513</v>
      </c>
      <c r="AN6" s="109">
        <v>611357.41493743192</v>
      </c>
      <c r="AO6" s="109">
        <v>600409.24930194591</v>
      </c>
      <c r="AP6" s="109">
        <v>597800.56025776581</v>
      </c>
      <c r="AQ6" s="109">
        <v>562028.12745174428</v>
      </c>
      <c r="AR6" s="109">
        <v>563666.69656296354</v>
      </c>
      <c r="AS6" s="109">
        <v>518386.06450721127</v>
      </c>
      <c r="AT6" s="109">
        <v>474991.46962038468</v>
      </c>
      <c r="AU6" s="109">
        <v>481302.18257134879</v>
      </c>
      <c r="AV6" s="109">
        <v>514536.25459570182</v>
      </c>
      <c r="AW6" s="109">
        <v>523002.62056895671</v>
      </c>
      <c r="AX6" s="109"/>
      <c r="AY6" s="109"/>
      <c r="AZ6" s="109"/>
      <c r="BA6" s="109"/>
      <c r="BB6" s="109"/>
      <c r="BC6" s="109"/>
      <c r="BD6" s="109"/>
      <c r="BE6" s="109"/>
      <c r="BF6" s="110"/>
      <c r="BG6" s="110"/>
    </row>
    <row r="7" spans="1:59" ht="18" customHeight="1">
      <c r="V7" s="107"/>
      <c r="W7" s="111" t="s">
        <v>32</v>
      </c>
      <c r="X7" s="107"/>
      <c r="Y7" s="111" t="s">
        <v>234</v>
      </c>
      <c r="Z7" s="112">
        <v>308618.1442173238</v>
      </c>
      <c r="AA7" s="112">
        <v>308620.22460652411</v>
      </c>
      <c r="AB7" s="112">
        <v>305776.65621201147</v>
      </c>
      <c r="AC7" s="112">
        <v>300796.49500962358</v>
      </c>
      <c r="AD7" s="112">
        <v>306725.84426688764</v>
      </c>
      <c r="AE7" s="112">
        <v>320899.15138909803</v>
      </c>
      <c r="AF7" s="112">
        <v>331719.97967190715</v>
      </c>
      <c r="AG7" s="112">
        <v>341014.01869488804</v>
      </c>
      <c r="AH7" s="112">
        <v>350684.75867646572</v>
      </c>
      <c r="AI7" s="112">
        <v>335853.27913375432</v>
      </c>
      <c r="AJ7" s="112">
        <v>352153.81937216333</v>
      </c>
      <c r="AK7" s="112">
        <v>376520.13782922761</v>
      </c>
      <c r="AL7" s="112">
        <v>384880.66127595643</v>
      </c>
      <c r="AM7" s="112">
        <v>409622.94181149645</v>
      </c>
      <c r="AN7" s="112">
        <v>419658.07038203353</v>
      </c>
      <c r="AO7" s="112">
        <v>431079.95617192</v>
      </c>
      <c r="AP7" s="112">
        <v>437936.6494135398</v>
      </c>
      <c r="AQ7" s="112">
        <v>436698.23604508972</v>
      </c>
      <c r="AR7" s="112">
        <v>451547.72597449296</v>
      </c>
      <c r="AS7" s="112">
        <v>420521.40176791989</v>
      </c>
      <c r="AT7" s="112">
        <v>401557.89213952702</v>
      </c>
      <c r="AU7" s="112">
        <v>431474.10284959374</v>
      </c>
      <c r="AV7" s="112">
        <v>413571.26912274217</v>
      </c>
      <c r="AW7" s="112">
        <v>431097.37614936742</v>
      </c>
      <c r="AX7" s="112"/>
      <c r="AY7" s="112"/>
      <c r="AZ7" s="112"/>
      <c r="BA7" s="112"/>
      <c r="BB7" s="112"/>
      <c r="BC7" s="112"/>
      <c r="BD7" s="112"/>
      <c r="BE7" s="112"/>
      <c r="BF7" s="113"/>
      <c r="BG7" s="113"/>
    </row>
    <row r="8" spans="1:59" ht="18" customHeight="1">
      <c r="V8" s="107"/>
      <c r="W8" s="111" t="s">
        <v>43</v>
      </c>
      <c r="X8" s="107"/>
      <c r="Y8" s="666" t="s">
        <v>235</v>
      </c>
      <c r="Z8" s="114">
        <v>104300.82898606479</v>
      </c>
      <c r="AA8" s="114">
        <v>104300.87441904205</v>
      </c>
      <c r="AB8" s="114">
        <v>111787.09150401688</v>
      </c>
      <c r="AC8" s="114">
        <v>113031.3653263319</v>
      </c>
      <c r="AD8" s="114">
        <v>115822.87841196597</v>
      </c>
      <c r="AE8" s="114">
        <v>122142.67180856425</v>
      </c>
      <c r="AF8" s="114">
        <v>126199.522952156</v>
      </c>
      <c r="AG8" s="114">
        <v>132673.64829349035</v>
      </c>
      <c r="AH8" s="114">
        <v>138179.12330587918</v>
      </c>
      <c r="AI8" s="114">
        <v>141505.47261075047</v>
      </c>
      <c r="AJ8" s="114">
        <v>150005.14761289983</v>
      </c>
      <c r="AK8" s="114">
        <v>155269.36553482997</v>
      </c>
      <c r="AL8" s="114">
        <v>155291.10153504912</v>
      </c>
      <c r="AM8" s="114">
        <v>160373.46303274506</v>
      </c>
      <c r="AN8" s="114">
        <v>167060.05432973488</v>
      </c>
      <c r="AO8" s="114">
        <v>166931.75525842962</v>
      </c>
      <c r="AP8" s="114">
        <v>166836.00368974812</v>
      </c>
      <c r="AQ8" s="114">
        <v>186383.12686510212</v>
      </c>
      <c r="AR8" s="114">
        <v>203281.9715631938</v>
      </c>
      <c r="AS8" s="114">
        <v>199533.94097551389</v>
      </c>
      <c r="AT8" s="114">
        <v>198691.68138324982</v>
      </c>
      <c r="AU8" s="114">
        <v>210693.66015328083</v>
      </c>
      <c r="AV8" s="114">
        <v>245018.45888483635</v>
      </c>
      <c r="AW8" s="114">
        <v>253455.89754842097</v>
      </c>
      <c r="AX8" s="114"/>
      <c r="AY8" s="114"/>
      <c r="AZ8" s="114"/>
      <c r="BA8" s="114"/>
      <c r="BB8" s="114"/>
      <c r="BC8" s="114"/>
      <c r="BD8" s="114"/>
      <c r="BE8" s="114"/>
      <c r="BF8" s="115"/>
      <c r="BG8" s="115"/>
    </row>
    <row r="9" spans="1:59" ht="18" customHeight="1">
      <c r="V9" s="107"/>
      <c r="W9" s="111" t="s">
        <v>44</v>
      </c>
      <c r="X9" s="107"/>
      <c r="Y9" s="111" t="s">
        <v>236</v>
      </c>
      <c r="Z9" s="112" t="s">
        <v>0</v>
      </c>
      <c r="AA9" s="112" t="s">
        <v>0</v>
      </c>
      <c r="AB9" s="112" t="s">
        <v>0</v>
      </c>
      <c r="AC9" s="112" t="s">
        <v>0</v>
      </c>
      <c r="AD9" s="112" t="s">
        <v>0</v>
      </c>
      <c r="AE9" s="112" t="s">
        <v>0</v>
      </c>
      <c r="AF9" s="112" t="s">
        <v>0</v>
      </c>
      <c r="AG9" s="112" t="s">
        <v>0</v>
      </c>
      <c r="AH9" s="112" t="s">
        <v>0</v>
      </c>
      <c r="AI9" s="112" t="s">
        <v>0</v>
      </c>
      <c r="AJ9" s="112" t="s">
        <v>0</v>
      </c>
      <c r="AK9" s="112" t="s">
        <v>0</v>
      </c>
      <c r="AL9" s="112" t="s">
        <v>0</v>
      </c>
      <c r="AM9" s="112" t="s">
        <v>0</v>
      </c>
      <c r="AN9" s="112" t="s">
        <v>0</v>
      </c>
      <c r="AO9" s="112" t="s">
        <v>0</v>
      </c>
      <c r="AP9" s="112" t="s">
        <v>52</v>
      </c>
      <c r="AQ9" s="112" t="s">
        <v>52</v>
      </c>
      <c r="AR9" s="112" t="s">
        <v>52</v>
      </c>
      <c r="AS9" s="112" t="s">
        <v>52</v>
      </c>
      <c r="AT9" s="112" t="s">
        <v>52</v>
      </c>
      <c r="AU9" s="112" t="s">
        <v>52</v>
      </c>
      <c r="AV9" s="112" t="s">
        <v>52</v>
      </c>
      <c r="AW9" s="112" t="s">
        <v>52</v>
      </c>
      <c r="AX9" s="112"/>
      <c r="AY9" s="112"/>
      <c r="AZ9" s="112"/>
      <c r="BA9" s="112"/>
      <c r="BB9" s="112"/>
      <c r="BC9" s="112"/>
      <c r="BD9" s="112"/>
      <c r="BE9" s="112"/>
      <c r="BF9" s="113"/>
      <c r="BG9" s="113"/>
    </row>
    <row r="10" spans="1:59" ht="18" customHeight="1">
      <c r="V10" s="116"/>
      <c r="W10" s="117" t="s">
        <v>45</v>
      </c>
      <c r="X10" s="116"/>
      <c r="Y10" s="667" t="s">
        <v>237</v>
      </c>
      <c r="Z10" s="118">
        <f>'2.CO2-Sector'!Z36</f>
        <v>36.623516695699998</v>
      </c>
      <c r="AA10" s="118">
        <f>'2.CO2-Sector'!AA36</f>
        <v>36.623516695700005</v>
      </c>
      <c r="AB10" s="118">
        <f>'2.CO2-Sector'!AB36</f>
        <v>53.670357638200002</v>
      </c>
      <c r="AC10" s="118">
        <f>'2.CO2-Sector'!AC36</f>
        <v>56.950182706100001</v>
      </c>
      <c r="AD10" s="118">
        <f>'2.CO2-Sector'!AD36</f>
        <v>53.214845969500004</v>
      </c>
      <c r="AE10" s="118">
        <f>'2.CO2-Sector'!AE36</f>
        <v>51.149659616899996</v>
      </c>
      <c r="AF10" s="118">
        <f>'2.CO2-Sector'!AF36</f>
        <v>50.922977152499996</v>
      </c>
      <c r="AG10" s="118">
        <f>'2.CO2-Sector'!AG36</f>
        <v>49.368491384600006</v>
      </c>
      <c r="AH10" s="118">
        <f>'2.CO2-Sector'!AH36</f>
        <v>47.974169596300001</v>
      </c>
      <c r="AI10" s="118">
        <f>'2.CO2-Sector'!AI36</f>
        <v>42.729591188399993</v>
      </c>
      <c r="AJ10" s="118">
        <f>'2.CO2-Sector'!AJ36</f>
        <v>38.058488559099999</v>
      </c>
      <c r="AK10" s="118">
        <f>'2.CO2-Sector'!AK36</f>
        <v>36.027867609099999</v>
      </c>
      <c r="AL10" s="118">
        <f>'2.CO2-Sector'!AL36</f>
        <v>32.435788266000003</v>
      </c>
      <c r="AM10" s="118">
        <f>'2.CO2-Sector'!AM36</f>
        <v>30.936631965400004</v>
      </c>
      <c r="AN10" s="118">
        <f>'2.CO2-Sector'!AN36</f>
        <v>34.481329096500005</v>
      </c>
      <c r="AO10" s="118">
        <f>'2.CO2-Sector'!AO36</f>
        <v>34.994685000900006</v>
      </c>
      <c r="AP10" s="118">
        <f>'2.CO2-Sector'!AP36</f>
        <v>37.599495123300002</v>
      </c>
      <c r="AQ10" s="118">
        <f>'2.CO2-Sector'!AQ36</f>
        <v>35.889467685800007</v>
      </c>
      <c r="AR10" s="118">
        <f>'2.CO2-Sector'!AR36</f>
        <v>37.525516790100006</v>
      </c>
      <c r="AS10" s="118">
        <f>'2.CO2-Sector'!AS36</f>
        <v>37.8482869427</v>
      </c>
      <c r="AT10" s="118">
        <f>'2.CO2-Sector'!AT36</f>
        <v>35.148066066200002</v>
      </c>
      <c r="AU10" s="118">
        <f>'2.CO2-Sector'!AU36</f>
        <v>33.1383387769</v>
      </c>
      <c r="AV10" s="118">
        <f>'2.CO2-Sector'!AV36</f>
        <v>32.524219499600001</v>
      </c>
      <c r="AW10" s="118">
        <f>'2.CO2-Sector'!AW36</f>
        <v>31.705417222600005</v>
      </c>
      <c r="AX10" s="118"/>
      <c r="AY10" s="118"/>
      <c r="AZ10" s="118"/>
      <c r="BA10" s="118"/>
      <c r="BB10" s="118"/>
      <c r="BC10" s="118"/>
      <c r="BD10" s="118"/>
      <c r="BE10" s="118"/>
      <c r="BF10" s="119"/>
      <c r="BG10" s="119"/>
    </row>
    <row r="11" spans="1:59" ht="18" customHeight="1">
      <c r="V11" s="77" t="s">
        <v>46</v>
      </c>
      <c r="W11" s="120"/>
      <c r="X11" s="77" t="s">
        <v>209</v>
      </c>
      <c r="Y11" s="120"/>
      <c r="Z11" s="15">
        <f>'2.CO2-Sector'!Z37</f>
        <v>62318.392436324706</v>
      </c>
      <c r="AA11" s="15">
        <f>'2.CO2-Sector'!AA37</f>
        <v>59875.692992826778</v>
      </c>
      <c r="AB11" s="15">
        <f>'2.CO2-Sector'!AB37</f>
        <v>60982.027643251175</v>
      </c>
      <c r="AC11" s="15">
        <f>'2.CO2-Sector'!AC37</f>
        <v>60993.19839994498</v>
      </c>
      <c r="AD11" s="15">
        <f>'2.CO2-Sector'!AD37</f>
        <v>59938.823186426162</v>
      </c>
      <c r="AE11" s="15">
        <f>'2.CO2-Sector'!AE37</f>
        <v>61181.257854800584</v>
      </c>
      <c r="AF11" s="15">
        <f>'2.CO2-Sector'!AF37</f>
        <v>61332.91436189432</v>
      </c>
      <c r="AG11" s="15">
        <f>'2.CO2-Sector'!AG37</f>
        <v>61672.085406683298</v>
      </c>
      <c r="AH11" s="15">
        <f>'2.CO2-Sector'!AH37</f>
        <v>58981.654713636315</v>
      </c>
      <c r="AI11" s="15">
        <f>'2.CO2-Sector'!AI37</f>
        <v>53317.065716759193</v>
      </c>
      <c r="AJ11" s="15">
        <f>'2.CO2-Sector'!AJ37</f>
        <v>53320.068243527341</v>
      </c>
      <c r="AK11" s="15">
        <f>'2.CO2-Sector'!AK37</f>
        <v>53887.038055313438</v>
      </c>
      <c r="AL11" s="15">
        <f>'2.CO2-Sector'!AL37</f>
        <v>52657.084711613919</v>
      </c>
      <c r="AM11" s="15">
        <f>'2.CO2-Sector'!AM37</f>
        <v>49841.056028329978</v>
      </c>
      <c r="AN11" s="15">
        <f>'2.CO2-Sector'!AN37</f>
        <v>49010.317547691426</v>
      </c>
      <c r="AO11" s="15">
        <f>'2.CO2-Sector'!AO37</f>
        <v>48837.568177703622</v>
      </c>
      <c r="AP11" s="15">
        <f>'2.CO2-Sector'!AP37</f>
        <v>49902.658157767808</v>
      </c>
      <c r="AQ11" s="15">
        <f>'2.CO2-Sector'!AQ37</f>
        <v>49975.178234203369</v>
      </c>
      <c r="AR11" s="15">
        <f>'2.CO2-Sector'!AR37</f>
        <v>49212.76729411765</v>
      </c>
      <c r="AS11" s="15">
        <f>'2.CO2-Sector'!AS37</f>
        <v>45613.15088405701</v>
      </c>
      <c r="AT11" s="15">
        <f>'2.CO2-Sector'!AT37</f>
        <v>40189.351848374754</v>
      </c>
      <c r="AU11" s="15">
        <f>'2.CO2-Sector'!AU37</f>
        <v>41074.005813796852</v>
      </c>
      <c r="AV11" s="15">
        <f>'2.CO2-Sector'!AV37</f>
        <v>41182.349862780808</v>
      </c>
      <c r="AW11" s="15">
        <f>'2.CO2-Sector'!AW37</f>
        <v>41495.862946100278</v>
      </c>
      <c r="AX11" s="15"/>
      <c r="AY11" s="15"/>
      <c r="AZ11" s="15"/>
      <c r="BA11" s="15"/>
      <c r="BB11" s="15"/>
      <c r="BC11" s="15"/>
      <c r="BD11" s="15"/>
      <c r="BE11" s="15"/>
      <c r="BF11" s="121"/>
      <c r="BG11" s="122"/>
    </row>
    <row r="12" spans="1:59" ht="18" customHeight="1" thickBot="1">
      <c r="V12" s="123" t="s">
        <v>47</v>
      </c>
      <c r="W12" s="124"/>
      <c r="X12" s="123" t="s">
        <v>238</v>
      </c>
      <c r="Y12" s="124"/>
      <c r="Z12" s="16">
        <f>'2.CO2-Sector'!Z47</f>
        <v>22698.626297625098</v>
      </c>
      <c r="AA12" s="16">
        <f>'2.CO2-Sector'!AA47</f>
        <v>22081.682151005207</v>
      </c>
      <c r="AB12" s="16">
        <f>'2.CO2-Sector'!AB47</f>
        <v>22407.715766730424</v>
      </c>
      <c r="AC12" s="16">
        <f>'2.CO2-Sector'!AC47</f>
        <v>23809.364950689924</v>
      </c>
      <c r="AD12" s="16">
        <f>'2.CO2-Sector'!AD47</f>
        <v>23325.284868893181</v>
      </c>
      <c r="AE12" s="16">
        <f>'2.CO2-Sector'!AE47</f>
        <v>26478.126532060123</v>
      </c>
      <c r="AF12" s="16">
        <f>'2.CO2-Sector'!AF47</f>
        <v>27036.969521352548</v>
      </c>
      <c r="AG12" s="16">
        <f>'2.CO2-Sector'!AG47</f>
        <v>27736.920752881953</v>
      </c>
      <c r="AH12" s="16">
        <f>'2.CO2-Sector'!AH47</f>
        <v>29076.331533543656</v>
      </c>
      <c r="AI12" s="16">
        <f>'2.CO2-Sector'!AI47</f>
        <v>29445.701584940423</v>
      </c>
      <c r="AJ12" s="16">
        <f>'2.CO2-Sector'!AJ47</f>
        <v>29515.672401128308</v>
      </c>
      <c r="AK12" s="16">
        <f>'2.CO2-Sector'!AK47</f>
        <v>30635.70600042279</v>
      </c>
      <c r="AL12" s="16">
        <f>'2.CO2-Sector'!AL47</f>
        <v>30413.829441096412</v>
      </c>
      <c r="AM12" s="16">
        <f>'2.CO2-Sector'!AM47</f>
        <v>30652.629552509869</v>
      </c>
      <c r="AN12" s="16">
        <f>'2.CO2-Sector'!AN47</f>
        <v>31384.663505586832</v>
      </c>
      <c r="AO12" s="16">
        <f>'2.CO2-Sector'!AO47</f>
        <v>30590.119987439539</v>
      </c>
      <c r="AP12" s="16">
        <f>'2.CO2-Sector'!AP47</f>
        <v>29614.974243400735</v>
      </c>
      <c r="AQ12" s="16">
        <f>'2.CO2-Sector'!AQ47</f>
        <v>27850.173652704347</v>
      </c>
      <c r="AR12" s="16">
        <f>'2.CO2-Sector'!AR47</f>
        <v>28407.961682788591</v>
      </c>
      <c r="AS12" s="16">
        <f>'2.CO2-Sector'!AS47</f>
        <v>29739.280230176442</v>
      </c>
      <c r="AT12" s="16">
        <f>'2.CO2-Sector'!AT47</f>
        <v>25997.384167950451</v>
      </c>
      <c r="AU12" s="16">
        <f>'2.CO2-Sector'!AU47</f>
        <v>26490.163543295435</v>
      </c>
      <c r="AV12" s="16">
        <f>'2.CO2-Sector'!AV47</f>
        <v>26291.049883677708</v>
      </c>
      <c r="AW12" s="16">
        <f>'2.CO2-Sector'!AW47</f>
        <v>26527.234057446949</v>
      </c>
      <c r="AX12" s="16"/>
      <c r="AY12" s="16"/>
      <c r="AZ12" s="16"/>
      <c r="BA12" s="16"/>
      <c r="BB12" s="16"/>
      <c r="BC12" s="16"/>
      <c r="BD12" s="16"/>
      <c r="BE12" s="16"/>
      <c r="BF12" s="125"/>
      <c r="BG12" s="125"/>
    </row>
    <row r="13" spans="1:59" ht="18" customHeight="1" thickTop="1">
      <c r="V13" s="116" t="s">
        <v>48</v>
      </c>
      <c r="W13" s="126"/>
      <c r="X13" s="116" t="s">
        <v>139</v>
      </c>
      <c r="Y13" s="126"/>
      <c r="Z13" s="17">
        <f t="shared" ref="Z13:AQ13" si="3">SUM(Z5,Z11:Z12)</f>
        <v>1144129.5087971152</v>
      </c>
      <c r="AA13" s="17">
        <f t="shared" si="3"/>
        <v>1141137.7350306336</v>
      </c>
      <c r="AB13" s="17">
        <f t="shared" si="3"/>
        <v>1150071.4645219278</v>
      </c>
      <c r="AC13" s="17">
        <f t="shared" si="3"/>
        <v>1158544.4126342323</v>
      </c>
      <c r="AD13" s="17">
        <f t="shared" si="3"/>
        <v>1150877.1481944015</v>
      </c>
      <c r="AE13" s="17">
        <f t="shared" si="3"/>
        <v>1210660.4435380374</v>
      </c>
      <c r="AF13" s="17">
        <f t="shared" si="3"/>
        <v>1223687.3257898663</v>
      </c>
      <c r="AG13" s="17">
        <f t="shared" si="3"/>
        <v>1236581.8358992906</v>
      </c>
      <c r="AH13" s="17">
        <f t="shared" si="3"/>
        <v>1231477.5296108804</v>
      </c>
      <c r="AI13" s="17">
        <f t="shared" si="3"/>
        <v>1195870.1488958329</v>
      </c>
      <c r="AJ13" s="17">
        <f t="shared" si="3"/>
        <v>1230797.2654451556</v>
      </c>
      <c r="AK13" s="17">
        <f t="shared" si="3"/>
        <v>1251460.7200111758</v>
      </c>
      <c r="AL13" s="17">
        <f t="shared" si="3"/>
        <v>1236320.5179308159</v>
      </c>
      <c r="AM13" s="17">
        <f t="shared" si="3"/>
        <v>1273396.599328642</v>
      </c>
      <c r="AN13" s="17">
        <f t="shared" si="3"/>
        <v>1278505.002031575</v>
      </c>
      <c r="AO13" s="17">
        <f t="shared" si="3"/>
        <v>1277883.6435824395</v>
      </c>
      <c r="AP13" s="17">
        <f t="shared" si="3"/>
        <v>1282128.4452573457</v>
      </c>
      <c r="AQ13" s="17">
        <f t="shared" si="3"/>
        <v>1262970.7317165295</v>
      </c>
      <c r="AR13" s="17">
        <f>SUM(AR5,AR11:AR12)</f>
        <v>1296154.6485943466</v>
      </c>
      <c r="AS13" s="17">
        <f t="shared" ref="AS13:AT13" si="4">SUM(AS5,AS11:AS12)</f>
        <v>1213831.6866518212</v>
      </c>
      <c r="AT13" s="17">
        <f t="shared" si="4"/>
        <v>1141462.927225553</v>
      </c>
      <c r="AU13" s="17">
        <f>SUM(AU5,AU11:AU12)</f>
        <v>1191067.2532700927</v>
      </c>
      <c r="AV13" s="17">
        <f>SUM(AV5,AV11:AV12)</f>
        <v>1240631.9065692385</v>
      </c>
      <c r="AW13" s="17">
        <f>SUM(AW5,AW11:AW12)</f>
        <v>1275610.6966875149</v>
      </c>
      <c r="AX13" s="17"/>
      <c r="AY13" s="17"/>
      <c r="AZ13" s="17"/>
      <c r="BA13" s="17"/>
      <c r="BB13" s="17"/>
      <c r="BC13" s="17"/>
      <c r="BD13" s="17"/>
      <c r="BE13" s="17"/>
      <c r="BF13" s="127"/>
      <c r="BG13" s="121"/>
    </row>
    <row r="14" spans="1:59">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row>
    <row r="15" spans="1:59">
      <c r="V15" s="1" t="s">
        <v>55</v>
      </c>
      <c r="X15" s="1" t="s">
        <v>196</v>
      </c>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row>
    <row r="16" spans="1:59" ht="39.6">
      <c r="V16" s="102" t="s">
        <v>2</v>
      </c>
      <c r="W16" s="103"/>
      <c r="X16" s="102" t="s">
        <v>105</v>
      </c>
      <c r="Y16" s="103"/>
      <c r="Z16" s="604" t="s">
        <v>218</v>
      </c>
      <c r="AA16" s="14">
        <v>1990</v>
      </c>
      <c r="AB16" s="14">
        <f t="shared" ref="AB16:AW16" si="5">AA16+1</f>
        <v>1991</v>
      </c>
      <c r="AC16" s="14">
        <f t="shared" si="5"/>
        <v>1992</v>
      </c>
      <c r="AD16" s="14">
        <f t="shared" si="5"/>
        <v>1993</v>
      </c>
      <c r="AE16" s="14">
        <f t="shared" si="5"/>
        <v>1994</v>
      </c>
      <c r="AF16" s="14">
        <f t="shared" si="5"/>
        <v>1995</v>
      </c>
      <c r="AG16" s="14">
        <f t="shared" si="5"/>
        <v>1996</v>
      </c>
      <c r="AH16" s="14">
        <f t="shared" si="5"/>
        <v>1997</v>
      </c>
      <c r="AI16" s="14">
        <f t="shared" si="5"/>
        <v>1998</v>
      </c>
      <c r="AJ16" s="14">
        <f t="shared" si="5"/>
        <v>1999</v>
      </c>
      <c r="AK16" s="14">
        <f t="shared" si="5"/>
        <v>2000</v>
      </c>
      <c r="AL16" s="14">
        <f t="shared" si="5"/>
        <v>2001</v>
      </c>
      <c r="AM16" s="14">
        <f t="shared" si="5"/>
        <v>2002</v>
      </c>
      <c r="AN16" s="14">
        <f t="shared" si="5"/>
        <v>2003</v>
      </c>
      <c r="AO16" s="14">
        <f t="shared" si="5"/>
        <v>2004</v>
      </c>
      <c r="AP16" s="14">
        <f t="shared" si="5"/>
        <v>2005</v>
      </c>
      <c r="AQ16" s="14">
        <f t="shared" si="5"/>
        <v>2006</v>
      </c>
      <c r="AR16" s="14">
        <f t="shared" si="5"/>
        <v>2007</v>
      </c>
      <c r="AS16" s="14">
        <f t="shared" si="5"/>
        <v>2008</v>
      </c>
      <c r="AT16" s="14">
        <f t="shared" si="5"/>
        <v>2009</v>
      </c>
      <c r="AU16" s="14">
        <f t="shared" si="5"/>
        <v>2010</v>
      </c>
      <c r="AV16" s="14">
        <f t="shared" si="5"/>
        <v>2011</v>
      </c>
      <c r="AW16" s="14">
        <f t="shared" si="5"/>
        <v>2012</v>
      </c>
      <c r="AX16" s="14"/>
      <c r="AY16" s="14"/>
      <c r="AZ16" s="14"/>
      <c r="BA16" s="14"/>
      <c r="BB16" s="14"/>
      <c r="BC16" s="14"/>
      <c r="BD16" s="14"/>
      <c r="BE16" s="14"/>
      <c r="BF16" s="14" t="s">
        <v>205</v>
      </c>
      <c r="BG16" s="14" t="s">
        <v>23</v>
      </c>
    </row>
    <row r="17" spans="22:59" ht="18" customHeight="1">
      <c r="V17" s="104" t="s">
        <v>42</v>
      </c>
      <c r="W17" s="105"/>
      <c r="X17" s="104" t="s">
        <v>232</v>
      </c>
      <c r="Y17" s="105"/>
      <c r="Z17" s="6">
        <f>Z5/Z$13</f>
        <v>0.92569283627398735</v>
      </c>
      <c r="AA17" s="6">
        <f>AA5/AA$13</f>
        <v>0.92817924372500771</v>
      </c>
      <c r="AB17" s="6">
        <f t="shared" ref="AB17:AP17" si="6">AB5/AB$13</f>
        <v>0.92749168553221517</v>
      </c>
      <c r="AC17" s="6">
        <f t="shared" si="6"/>
        <v>0.9268024924846725</v>
      </c>
      <c r="AD17" s="6">
        <f t="shared" si="6"/>
        <v>0.92765161061200008</v>
      </c>
      <c r="AE17" s="6">
        <f t="shared" si="6"/>
        <v>0.92759374863963939</v>
      </c>
      <c r="AF17" s="6">
        <f t="shared" si="6"/>
        <v>0.92778393465323683</v>
      </c>
      <c r="AG17" s="6">
        <f t="shared" si="6"/>
        <v>0.92769665252721123</v>
      </c>
      <c r="AH17" s="6">
        <f t="shared" si="6"/>
        <v>0.92849403734146541</v>
      </c>
      <c r="AI17" s="6">
        <f t="shared" si="6"/>
        <v>0.93079284788727612</v>
      </c>
      <c r="AJ17" s="6">
        <f t="shared" si="6"/>
        <v>0.9326974937544279</v>
      </c>
      <c r="AK17" s="6">
        <f t="shared" si="6"/>
        <v>0.93246072952654757</v>
      </c>
      <c r="AL17" s="6">
        <f t="shared" si="6"/>
        <v>0.93280794668704281</v>
      </c>
      <c r="AM17" s="6">
        <f t="shared" si="6"/>
        <v>0.93678820437931309</v>
      </c>
      <c r="AN17" s="6">
        <f t="shared" si="6"/>
        <v>0.93711797691402943</v>
      </c>
      <c r="AO17" s="6">
        <f t="shared" si="6"/>
        <v>0.93784435025518109</v>
      </c>
      <c r="AP17" s="6">
        <f t="shared" si="6"/>
        <v>0.93797997954471091</v>
      </c>
      <c r="AQ17" s="6">
        <f>AQ5/AQ$13</f>
        <v>0.93837913268098183</v>
      </c>
      <c r="AR17" s="6">
        <f t="shared" ref="AR17:AT17" si="7">AR5/AR$13</f>
        <v>0.94011460819040049</v>
      </c>
      <c r="AS17" s="6">
        <f t="shared" si="7"/>
        <v>0.93792184539021051</v>
      </c>
      <c r="AT17" s="6">
        <f t="shared" si="7"/>
        <v>0.94201586890149902</v>
      </c>
      <c r="AU17" s="6">
        <f t="shared" ref="AU17:AV20" si="8">AU5/AU$13</f>
        <v>0.9432742616576909</v>
      </c>
      <c r="AV17" s="6">
        <f t="shared" si="8"/>
        <v>0.9456136833260681</v>
      </c>
      <c r="AW17" s="6">
        <f t="shared" ref="AW17" si="9">AW5/AW$13</f>
        <v>0.94667409329493046</v>
      </c>
      <c r="AX17" s="6"/>
      <c r="AY17" s="6"/>
      <c r="AZ17" s="6"/>
      <c r="BA17" s="6"/>
      <c r="BB17" s="6"/>
      <c r="BC17" s="6"/>
      <c r="BD17" s="6"/>
      <c r="BE17" s="6"/>
      <c r="BF17" s="106"/>
      <c r="BG17" s="106"/>
    </row>
    <row r="18" spans="22:59" ht="18" customHeight="1">
      <c r="V18" s="107"/>
      <c r="W18" s="108" t="s">
        <v>33</v>
      </c>
      <c r="X18" s="107"/>
      <c r="Y18" s="665" t="s">
        <v>233</v>
      </c>
      <c r="Z18" s="128">
        <f>Z6/Z$13</f>
        <v>0.56475852460305886</v>
      </c>
      <c r="AA18" s="128">
        <f t="shared" ref="AA18:AP18" si="10">AA6/AA$13</f>
        <v>0.56629679091910157</v>
      </c>
      <c r="AB18" s="128">
        <f t="shared" si="10"/>
        <v>0.56436867017484738</v>
      </c>
      <c r="AC18" s="128">
        <f t="shared" si="10"/>
        <v>0.56955696438480974</v>
      </c>
      <c r="AD18" s="128">
        <f t="shared" si="10"/>
        <v>0.56045174207013304</v>
      </c>
      <c r="AE18" s="128">
        <f t="shared" si="10"/>
        <v>0.56160097566823286</v>
      </c>
      <c r="AF18" s="128">
        <f t="shared" si="10"/>
        <v>0.55352948586616224</v>
      </c>
      <c r="AG18" s="128">
        <f t="shared" si="10"/>
        <v>0.54459460321137043</v>
      </c>
      <c r="AH18" s="128">
        <f t="shared" si="10"/>
        <v>0.53148163200230614</v>
      </c>
      <c r="AI18" s="128">
        <f t="shared" si="10"/>
        <v>0.53158438718902556</v>
      </c>
      <c r="AJ18" s="128">
        <f t="shared" si="10"/>
        <v>0.52467170463960777</v>
      </c>
      <c r="AK18" s="128">
        <f t="shared" si="10"/>
        <v>0.50749690706880601</v>
      </c>
      <c r="AL18" s="128">
        <f t="shared" si="10"/>
        <v>0.49586284162368</v>
      </c>
      <c r="AM18" s="128">
        <f t="shared" si="10"/>
        <v>0.48914499426179286</v>
      </c>
      <c r="AN18" s="128">
        <f t="shared" si="10"/>
        <v>0.47818148068718574</v>
      </c>
      <c r="AO18" s="128">
        <f t="shared" si="10"/>
        <v>0.46984657196076868</v>
      </c>
      <c r="AP18" s="128">
        <f t="shared" si="10"/>
        <v>0.46625637428844091</v>
      </c>
      <c r="AQ18" s="128">
        <f>AQ6/AQ$13</f>
        <v>0.44500487092672392</v>
      </c>
      <c r="AR18" s="128">
        <f t="shared" ref="AR18:AT18" si="11">AR6/AR$13</f>
        <v>0.43487611387595504</v>
      </c>
      <c r="AS18" s="128">
        <f t="shared" si="11"/>
        <v>0.42706585287545434</v>
      </c>
      <c r="AT18" s="128">
        <f t="shared" si="11"/>
        <v>0.41612518312346941</v>
      </c>
      <c r="AU18" s="128">
        <f t="shared" si="8"/>
        <v>0.40409320401507687</v>
      </c>
      <c r="AV18" s="128">
        <f t="shared" si="8"/>
        <v>0.41473724145831969</v>
      </c>
      <c r="AW18" s="128">
        <f t="shared" ref="AW18" si="12">AW6/AW$13</f>
        <v>0.41000175204479034</v>
      </c>
      <c r="AX18" s="128"/>
      <c r="AY18" s="128"/>
      <c r="AZ18" s="128"/>
      <c r="BA18" s="128"/>
      <c r="BB18" s="128"/>
      <c r="BC18" s="128"/>
      <c r="BD18" s="128"/>
      <c r="BE18" s="128"/>
      <c r="BF18" s="110"/>
      <c r="BG18" s="110"/>
    </row>
    <row r="19" spans="22:59" ht="18" customHeight="1">
      <c r="V19" s="107"/>
      <c r="W19" s="111" t="s">
        <v>32</v>
      </c>
      <c r="X19" s="107"/>
      <c r="Y19" s="111" t="s">
        <v>234</v>
      </c>
      <c r="Z19" s="129">
        <f>Z7/Z$13</f>
        <v>0.269740568567094</v>
      </c>
      <c r="AA19" s="129">
        <f t="shared" ref="AA19:AP19" si="13">AA7/AA$13</f>
        <v>0.27044958301921307</v>
      </c>
      <c r="AB19" s="129">
        <f t="shared" si="13"/>
        <v>0.26587622216948015</v>
      </c>
      <c r="AC19" s="129">
        <f t="shared" si="13"/>
        <v>0.25963311525165411</v>
      </c>
      <c r="AD19" s="129">
        <f t="shared" si="13"/>
        <v>0.26651484456712554</v>
      </c>
      <c r="AE19" s="129">
        <f t="shared" si="13"/>
        <v>0.26506123422295147</v>
      </c>
      <c r="AF19" s="129">
        <f t="shared" si="13"/>
        <v>0.27108230401731781</v>
      </c>
      <c r="AG19" s="129">
        <f t="shared" si="13"/>
        <v>0.27577149267026824</v>
      </c>
      <c r="AH19" s="129">
        <f t="shared" si="13"/>
        <v>0.28476748478494313</v>
      </c>
      <c r="AI19" s="129">
        <f t="shared" si="13"/>
        <v>0.28084427012736568</v>
      </c>
      <c r="AJ19" s="129">
        <f t="shared" si="13"/>
        <v>0.28611846098373978</v>
      </c>
      <c r="AK19" s="129">
        <f t="shared" si="13"/>
        <v>0.30086452719496076</v>
      </c>
      <c r="AL19" s="129">
        <f t="shared" si="13"/>
        <v>0.31131139190354701</v>
      </c>
      <c r="AM19" s="129">
        <f t="shared" si="13"/>
        <v>0.32167742714835046</v>
      </c>
      <c r="AN19" s="129">
        <f t="shared" si="13"/>
        <v>0.32824124247866598</v>
      </c>
      <c r="AO19" s="129">
        <f t="shared" si="13"/>
        <v>0.337338973181802</v>
      </c>
      <c r="AP19" s="129">
        <f t="shared" si="13"/>
        <v>0.34157002836454364</v>
      </c>
      <c r="AQ19" s="129">
        <f>AQ7/AQ$13</f>
        <v>0.34577066995967848</v>
      </c>
      <c r="AR19" s="129">
        <f t="shared" ref="AR19:AT19" si="14">AR7/AR$13</f>
        <v>0.34837488448171466</v>
      </c>
      <c r="AS19" s="129">
        <f t="shared" si="14"/>
        <v>0.34644127879695347</v>
      </c>
      <c r="AT19" s="129">
        <f t="shared" si="14"/>
        <v>0.35179232068058153</v>
      </c>
      <c r="AU19" s="129">
        <f t="shared" si="8"/>
        <v>0.36225838773165431</v>
      </c>
      <c r="AV19" s="129">
        <f t="shared" si="8"/>
        <v>0.33335533846328752</v>
      </c>
      <c r="AW19" s="129">
        <f t="shared" ref="AW19" si="15">AW7/AW$13</f>
        <v>0.33795371681096287</v>
      </c>
      <c r="AX19" s="129"/>
      <c r="AY19" s="129"/>
      <c r="AZ19" s="129"/>
      <c r="BA19" s="129"/>
      <c r="BB19" s="129"/>
      <c r="BC19" s="129"/>
      <c r="BD19" s="129"/>
      <c r="BE19" s="129"/>
      <c r="BF19" s="113"/>
      <c r="BG19" s="113"/>
    </row>
    <row r="20" spans="22:59" ht="18" customHeight="1">
      <c r="V20" s="107"/>
      <c r="W20" s="111" t="s">
        <v>43</v>
      </c>
      <c r="X20" s="107"/>
      <c r="Y20" s="666" t="s">
        <v>235</v>
      </c>
      <c r="Z20" s="130">
        <f>Z8/Z$13</f>
        <v>9.1161733164038278E-2</v>
      </c>
      <c r="AA20" s="130">
        <f t="shared" ref="AA20:AP20" si="16">AA8/AA$13</f>
        <v>9.1400775924951883E-2</v>
      </c>
      <c r="AB20" s="130">
        <f t="shared" si="16"/>
        <v>9.7200126211709426E-2</v>
      </c>
      <c r="AC20" s="130">
        <f t="shared" si="16"/>
        <v>9.756325618050983E-2</v>
      </c>
      <c r="AD20" s="130">
        <f t="shared" si="16"/>
        <v>0.10063878546348688</v>
      </c>
      <c r="AE20" s="130">
        <f t="shared" si="16"/>
        <v>0.10088928936309687</v>
      </c>
      <c r="AF20" s="130">
        <f t="shared" si="16"/>
        <v>0.10313053039974625</v>
      </c>
      <c r="AG20" s="130">
        <f t="shared" si="16"/>
        <v>0.1072906332939986</v>
      </c>
      <c r="AH20" s="130">
        <f t="shared" si="16"/>
        <v>0.11220596396065848</v>
      </c>
      <c r="AI20" s="130">
        <f t="shared" si="16"/>
        <v>0.11832845960859953</v>
      </c>
      <c r="AJ20" s="130">
        <f t="shared" si="16"/>
        <v>0.12187640631346859</v>
      </c>
      <c r="AK20" s="130">
        <f t="shared" si="16"/>
        <v>0.12407050661042192</v>
      </c>
      <c r="AL20" s="130">
        <f t="shared" si="16"/>
        <v>0.12560747741609443</v>
      </c>
      <c r="AM20" s="130">
        <f t="shared" si="16"/>
        <v>0.1259414883919879</v>
      </c>
      <c r="AN20" s="130">
        <f t="shared" si="16"/>
        <v>0.13066828370970193</v>
      </c>
      <c r="AO20" s="130">
        <f t="shared" si="16"/>
        <v>0.13063142023670515</v>
      </c>
      <c r="AP20" s="130">
        <f t="shared" si="16"/>
        <v>0.13012425105057335</v>
      </c>
      <c r="AQ20" s="130">
        <f>AQ8/AQ$13</f>
        <v>0.1475751750888043</v>
      </c>
      <c r="AR20" s="130">
        <f t="shared" ref="AR20:AT20" si="17">AR8/AR$13</f>
        <v>0.15683465841336833</v>
      </c>
      <c r="AS20" s="130">
        <f t="shared" si="17"/>
        <v>0.16438353288164634</v>
      </c>
      <c r="AT20" s="130">
        <f t="shared" si="17"/>
        <v>0.17406757297513908</v>
      </c>
      <c r="AU20" s="130">
        <f t="shared" si="8"/>
        <v>0.17689484752000215</v>
      </c>
      <c r="AV20" s="130">
        <f t="shared" si="8"/>
        <v>0.19749488755483824</v>
      </c>
      <c r="AW20" s="130">
        <f t="shared" ref="AW20" si="18">AW8/AW$13</f>
        <v>0.19869376935031285</v>
      </c>
      <c r="AX20" s="130"/>
      <c r="AY20" s="130"/>
      <c r="AZ20" s="130"/>
      <c r="BA20" s="130"/>
      <c r="BB20" s="130"/>
      <c r="BC20" s="130"/>
      <c r="BD20" s="130"/>
      <c r="BE20" s="130"/>
      <c r="BF20" s="115"/>
      <c r="BG20" s="115"/>
    </row>
    <row r="21" spans="22:59" ht="18" customHeight="1">
      <c r="V21" s="107"/>
      <c r="W21" s="111" t="s">
        <v>44</v>
      </c>
      <c r="X21" s="107"/>
      <c r="Y21" s="111" t="s">
        <v>236</v>
      </c>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13"/>
      <c r="BG21" s="113"/>
    </row>
    <row r="22" spans="22:59" ht="18" customHeight="1">
      <c r="V22" s="116"/>
      <c r="W22" s="117" t="s">
        <v>45</v>
      </c>
      <c r="X22" s="116"/>
      <c r="Y22" s="667" t="s">
        <v>237</v>
      </c>
      <c r="Z22" s="131">
        <f>Z10/Z$13</f>
        <v>3.2009939796242358E-5</v>
      </c>
      <c r="AA22" s="131">
        <f t="shared" ref="AA22:AO22" si="19">AA10/AA$13</f>
        <v>3.2093861741165587E-5</v>
      </c>
      <c r="AB22" s="131">
        <f t="shared" si="19"/>
        <v>4.6666976178310959E-5</v>
      </c>
      <c r="AC22" s="131">
        <f t="shared" si="19"/>
        <v>4.9156667698746155E-5</v>
      </c>
      <c r="AD22" s="131">
        <f t="shared" si="19"/>
        <v>4.6238511254644502E-5</v>
      </c>
      <c r="AE22" s="131">
        <f t="shared" si="19"/>
        <v>4.2249385358143936E-5</v>
      </c>
      <c r="AF22" s="131">
        <f t="shared" si="19"/>
        <v>4.161437001043564E-5</v>
      </c>
      <c r="AG22" s="131">
        <f t="shared" si="19"/>
        <v>3.9923351573975943E-5</v>
      </c>
      <c r="AH22" s="131">
        <f t="shared" si="19"/>
        <v>3.8956593557544469E-5</v>
      </c>
      <c r="AI22" s="131">
        <f t="shared" si="19"/>
        <v>3.5730962285372661E-5</v>
      </c>
      <c r="AJ22" s="131">
        <f t="shared" si="19"/>
        <v>3.0921817611720953E-5</v>
      </c>
      <c r="AK22" s="131">
        <f t="shared" si="19"/>
        <v>2.8788652358803769E-5</v>
      </c>
      <c r="AL22" s="131">
        <f t="shared" si="19"/>
        <v>2.6235743721447402E-5</v>
      </c>
      <c r="AM22" s="131">
        <f t="shared" si="19"/>
        <v>2.4294577181775388E-5</v>
      </c>
      <c r="AN22" s="131">
        <f t="shared" si="19"/>
        <v>2.6970038475960869E-5</v>
      </c>
      <c r="AO22" s="131">
        <f t="shared" si="19"/>
        <v>2.7384875905286138E-5</v>
      </c>
      <c r="AP22" s="131">
        <f t="shared" ref="AP22:AQ25" si="20">AP10/AP$13</f>
        <v>2.9325841152953379E-5</v>
      </c>
      <c r="AQ22" s="131">
        <f t="shared" si="20"/>
        <v>2.8416705775138504E-5</v>
      </c>
      <c r="AR22" s="131">
        <f t="shared" ref="AR22:AT22" si="21">AR10/AR$13</f>
        <v>2.8951419362493256E-5</v>
      </c>
      <c r="AS22" s="131">
        <f t="shared" si="21"/>
        <v>3.1180836156204663E-5</v>
      </c>
      <c r="AT22" s="131">
        <f t="shared" si="21"/>
        <v>3.079212230889628E-5</v>
      </c>
      <c r="AU22" s="131">
        <f t="shared" ref="AU22:AV25" si="22">AU10/AU$13</f>
        <v>2.782239095728491E-5</v>
      </c>
      <c r="AV22" s="131">
        <f t="shared" si="22"/>
        <v>2.6215849622584935E-5</v>
      </c>
      <c r="AW22" s="131">
        <f t="shared" ref="AW22" si="23">AW10/AW$13</f>
        <v>2.4855088864441256E-5</v>
      </c>
      <c r="AX22" s="131"/>
      <c r="AY22" s="131"/>
      <c r="AZ22" s="131"/>
      <c r="BA22" s="131"/>
      <c r="BB22" s="131"/>
      <c r="BC22" s="131"/>
      <c r="BD22" s="131"/>
      <c r="BE22" s="131"/>
      <c r="BF22" s="119"/>
      <c r="BG22" s="119"/>
    </row>
    <row r="23" spans="22:59" ht="18" customHeight="1">
      <c r="V23" s="77" t="s">
        <v>46</v>
      </c>
      <c r="W23" s="120"/>
      <c r="X23" s="77" t="s">
        <v>209</v>
      </c>
      <c r="Y23" s="120"/>
      <c r="Z23" s="6">
        <f>Z11/Z$13</f>
        <v>5.4467953109472181E-2</v>
      </c>
      <c r="AA23" s="6">
        <f t="shared" ref="AA23:AO23" si="24">AA11/AA$13</f>
        <v>5.2470171789752815E-2</v>
      </c>
      <c r="AB23" s="6">
        <f t="shared" si="24"/>
        <v>5.3024555016327392E-2</v>
      </c>
      <c r="AC23" s="6">
        <f t="shared" si="24"/>
        <v>5.2646405036179941E-2</v>
      </c>
      <c r="AD23" s="6">
        <f t="shared" si="24"/>
        <v>5.2080991685744669E-2</v>
      </c>
      <c r="AE23" s="6">
        <f t="shared" si="24"/>
        <v>5.0535439710910443E-2</v>
      </c>
      <c r="AF23" s="6">
        <f t="shared" si="24"/>
        <v>5.0121393814637351E-2</v>
      </c>
      <c r="AG23" s="6">
        <f t="shared" si="24"/>
        <v>4.9873031946836698E-2</v>
      </c>
      <c r="AH23" s="6">
        <f t="shared" si="24"/>
        <v>4.7895031208789664E-2</v>
      </c>
      <c r="AI23" s="6">
        <f t="shared" si="24"/>
        <v>4.4584326957226701E-2</v>
      </c>
      <c r="AJ23" s="6">
        <f t="shared" si="24"/>
        <v>4.3321568661628854E-2</v>
      </c>
      <c r="AK23" s="6">
        <f t="shared" si="24"/>
        <v>4.3059312364859693E-2</v>
      </c>
      <c r="AL23" s="6">
        <f t="shared" si="24"/>
        <v>4.2591774501764428E-2</v>
      </c>
      <c r="AM23" s="6">
        <f t="shared" si="24"/>
        <v>3.9140245901871491E-2</v>
      </c>
      <c r="AN23" s="6">
        <f t="shared" si="24"/>
        <v>3.8334083534919974E-2</v>
      </c>
      <c r="AO23" s="6">
        <f t="shared" si="24"/>
        <v>3.8217539149958596E-2</v>
      </c>
      <c r="AP23" s="6">
        <f t="shared" si="20"/>
        <v>3.8921730769144167E-2</v>
      </c>
      <c r="AQ23" s="6">
        <f t="shared" si="20"/>
        <v>3.9569545817012781E-2</v>
      </c>
      <c r="AR23" s="6">
        <f t="shared" ref="AR23:AT23" si="25">AR11/AR$13</f>
        <v>3.7968283605268785E-2</v>
      </c>
      <c r="AS23" s="6">
        <f t="shared" si="25"/>
        <v>3.7577821855906787E-2</v>
      </c>
      <c r="AT23" s="6">
        <f t="shared" si="25"/>
        <v>3.5208635243248104E-2</v>
      </c>
      <c r="AU23" s="6">
        <f t="shared" si="22"/>
        <v>3.448504330971032E-2</v>
      </c>
      <c r="AV23" s="6">
        <f t="shared" si="22"/>
        <v>3.3194656404302671E-2</v>
      </c>
      <c r="AW23" s="6">
        <f t="shared" ref="AW23" si="26">AW11/AW$13</f>
        <v>3.2530193619304121E-2</v>
      </c>
      <c r="AX23" s="6"/>
      <c r="AY23" s="6"/>
      <c r="AZ23" s="6"/>
      <c r="BA23" s="6"/>
      <c r="BB23" s="6"/>
      <c r="BC23" s="6"/>
      <c r="BD23" s="6"/>
      <c r="BE23" s="6"/>
      <c r="BF23" s="121"/>
      <c r="BG23" s="122"/>
    </row>
    <row r="24" spans="22:59" ht="18" customHeight="1" thickBot="1">
      <c r="V24" s="123" t="s">
        <v>47</v>
      </c>
      <c r="W24" s="124"/>
      <c r="X24" s="123" t="s">
        <v>238</v>
      </c>
      <c r="Y24" s="124"/>
      <c r="Z24" s="7">
        <f>Z12/Z$13</f>
        <v>1.9839210616540589E-2</v>
      </c>
      <c r="AA24" s="7">
        <f t="shared" ref="AA24:AO24" si="27">AA12/AA$13</f>
        <v>1.9350584485239575E-2</v>
      </c>
      <c r="AB24" s="7">
        <f t="shared" si="27"/>
        <v>1.9483759451457278E-2</v>
      </c>
      <c r="AC24" s="7">
        <f t="shared" si="27"/>
        <v>2.055110247914756E-2</v>
      </c>
      <c r="AD24" s="7">
        <f t="shared" si="27"/>
        <v>2.0267397702255156E-2</v>
      </c>
      <c r="AE24" s="7">
        <f t="shared" si="27"/>
        <v>2.1870811649450091E-2</v>
      </c>
      <c r="AF24" s="7">
        <f t="shared" si="27"/>
        <v>2.2094671532125833E-2</v>
      </c>
      <c r="AG24" s="7">
        <f t="shared" si="27"/>
        <v>2.2430315525951892E-2</v>
      </c>
      <c r="AH24" s="7">
        <f t="shared" si="27"/>
        <v>2.3610931449744871E-2</v>
      </c>
      <c r="AI24" s="7">
        <f t="shared" si="27"/>
        <v>2.4622825155497137E-2</v>
      </c>
      <c r="AJ24" s="7">
        <f t="shared" si="27"/>
        <v>2.3980937583943249E-2</v>
      </c>
      <c r="AK24" s="7">
        <f t="shared" si="27"/>
        <v>2.4479958108592659E-2</v>
      </c>
      <c r="AL24" s="7">
        <f t="shared" si="27"/>
        <v>2.4600278811192842E-2</v>
      </c>
      <c r="AM24" s="7">
        <f t="shared" si="27"/>
        <v>2.4071549718815408E-2</v>
      </c>
      <c r="AN24" s="7">
        <f t="shared" si="27"/>
        <v>2.4547939551050526E-2</v>
      </c>
      <c r="AO24" s="7">
        <f t="shared" si="27"/>
        <v>2.3938110594860347E-2</v>
      </c>
      <c r="AP24" s="7">
        <f t="shared" si="20"/>
        <v>2.3098289686144892E-2</v>
      </c>
      <c r="AQ24" s="7">
        <f t="shared" si="20"/>
        <v>2.2051321502005516E-2</v>
      </c>
      <c r="AR24" s="7">
        <f t="shared" ref="AR24:AT24" si="28">AR12/AR$13</f>
        <v>2.1917108204330748E-2</v>
      </c>
      <c r="AS24" s="7">
        <f t="shared" si="28"/>
        <v>2.4500332753882817E-2</v>
      </c>
      <c r="AT24" s="7">
        <f t="shared" si="28"/>
        <v>2.2775495855252924E-2</v>
      </c>
      <c r="AU24" s="7">
        <f t="shared" si="22"/>
        <v>2.224069503259896E-2</v>
      </c>
      <c r="AV24" s="7">
        <f t="shared" si="22"/>
        <v>2.119166026962924E-2</v>
      </c>
      <c r="AW24" s="7">
        <f t="shared" ref="AW24" si="29">AW12/AW$13</f>
        <v>2.0795713085765461E-2</v>
      </c>
      <c r="AX24" s="7"/>
      <c r="AY24" s="7"/>
      <c r="AZ24" s="7"/>
      <c r="BA24" s="7"/>
      <c r="BB24" s="7"/>
      <c r="BC24" s="7"/>
      <c r="BD24" s="7"/>
      <c r="BE24" s="7"/>
      <c r="BF24" s="125"/>
      <c r="BG24" s="125"/>
    </row>
    <row r="25" spans="22:59" ht="18" customHeight="1" thickTop="1">
      <c r="V25" s="116" t="s">
        <v>48</v>
      </c>
      <c r="W25" s="126"/>
      <c r="X25" s="116" t="s">
        <v>139</v>
      </c>
      <c r="Y25" s="126"/>
      <c r="Z25" s="18">
        <f>Z13/Z$13</f>
        <v>1</v>
      </c>
      <c r="AA25" s="18">
        <f t="shared" ref="AA25:AO25" si="30">AA13/AA$13</f>
        <v>1</v>
      </c>
      <c r="AB25" s="18">
        <f t="shared" si="30"/>
        <v>1</v>
      </c>
      <c r="AC25" s="18">
        <f t="shared" si="30"/>
        <v>1</v>
      </c>
      <c r="AD25" s="18">
        <f t="shared" si="30"/>
        <v>1</v>
      </c>
      <c r="AE25" s="18">
        <f t="shared" si="30"/>
        <v>1</v>
      </c>
      <c r="AF25" s="18">
        <f t="shared" si="30"/>
        <v>1</v>
      </c>
      <c r="AG25" s="18">
        <f t="shared" si="30"/>
        <v>1</v>
      </c>
      <c r="AH25" s="18">
        <f t="shared" si="30"/>
        <v>1</v>
      </c>
      <c r="AI25" s="18">
        <f t="shared" si="30"/>
        <v>1</v>
      </c>
      <c r="AJ25" s="18">
        <f t="shared" si="30"/>
        <v>1</v>
      </c>
      <c r="AK25" s="18">
        <f t="shared" si="30"/>
        <v>1</v>
      </c>
      <c r="AL25" s="18">
        <f t="shared" si="30"/>
        <v>1</v>
      </c>
      <c r="AM25" s="18">
        <f t="shared" si="30"/>
        <v>1</v>
      </c>
      <c r="AN25" s="18">
        <f t="shared" si="30"/>
        <v>1</v>
      </c>
      <c r="AO25" s="18">
        <f t="shared" si="30"/>
        <v>1</v>
      </c>
      <c r="AP25" s="18">
        <f t="shared" si="20"/>
        <v>1</v>
      </c>
      <c r="AQ25" s="18">
        <f t="shared" si="20"/>
        <v>1</v>
      </c>
      <c r="AR25" s="18">
        <f t="shared" ref="AR25:AT25" si="31">AR13/AR$13</f>
        <v>1</v>
      </c>
      <c r="AS25" s="18">
        <f t="shared" si="31"/>
        <v>1</v>
      </c>
      <c r="AT25" s="18">
        <f t="shared" si="31"/>
        <v>1</v>
      </c>
      <c r="AU25" s="18">
        <f t="shared" si="22"/>
        <v>1</v>
      </c>
      <c r="AV25" s="18">
        <f t="shared" si="22"/>
        <v>1</v>
      </c>
      <c r="AW25" s="18">
        <f t="shared" ref="AW25" si="32">AW13/AW$13</f>
        <v>1</v>
      </c>
      <c r="AX25" s="18"/>
      <c r="AY25" s="18"/>
      <c r="AZ25" s="18"/>
      <c r="BA25" s="18"/>
      <c r="BB25" s="18"/>
      <c r="BC25" s="18"/>
      <c r="BD25" s="18"/>
      <c r="BE25" s="18"/>
      <c r="BF25" s="127"/>
      <c r="BG25" s="121"/>
    </row>
  </sheetData>
  <phoneticPr fontId="9"/>
  <pageMargins left="0.78740157480314965" right="0.78740157480314965" top="0.98425196850393704" bottom="0.98425196850393704" header="0.51181102362204722" footer="0.51181102362204722"/>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vt:i4>
      </vt:variant>
    </vt:vector>
  </HeadingPairs>
  <TitlesOfParts>
    <vt:vector size="25" baseType="lpstr">
      <vt:lpstr>0.Contents</vt:lpstr>
      <vt:lpstr>0.1 計量単位</vt:lpstr>
      <vt:lpstr>1.Total</vt:lpstr>
      <vt:lpstr>2.CO2-Sector</vt:lpstr>
      <vt:lpstr>3.Allocated_CO2-Sector</vt:lpstr>
      <vt:lpstr>4.Allocated_CO2-Sector (detail)</vt:lpstr>
      <vt:lpstr>5.CO2-capita</vt:lpstr>
      <vt:lpstr>6.CO2-GDP</vt:lpstr>
      <vt:lpstr>7.CO2-Source</vt:lpstr>
      <vt:lpstr>8.CO2-Share-KPBY</vt:lpstr>
      <vt:lpstr>9.CO2-Share-2012</vt:lpstr>
      <vt:lpstr>10.CO2-bunker</vt:lpstr>
      <vt:lpstr>11.CH4</vt:lpstr>
      <vt:lpstr>12.CH4_detail</vt:lpstr>
      <vt:lpstr>13.N2O</vt:lpstr>
      <vt:lpstr>14.N2O_detail</vt:lpstr>
      <vt:lpstr>15.F-gas</vt:lpstr>
      <vt:lpstr>16.家庭におけるCO2排出量（世帯あたり）</vt:lpstr>
      <vt:lpstr>17.家庭におけるCO2排出量（一人あたり）</vt:lpstr>
      <vt:lpstr>18.KP-LULUCF</vt:lpstr>
      <vt:lpstr>19.KP約束達成状況</vt:lpstr>
      <vt:lpstr>【参考】CRF-CO2</vt:lpstr>
      <vt:lpstr>'0.Contents'!Print_Area</vt:lpstr>
      <vt:lpstr>'1.Total'!Print_Area</vt:lpstr>
      <vt:lpstr>'18.KP-LULUCF'!Print_Area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k.ishigami</cp:lastModifiedBy>
  <cp:lastPrinted>2014-04-01T02:52:10Z</cp:lastPrinted>
  <dcterms:created xsi:type="dcterms:W3CDTF">2003-03-19T00:52:35Z</dcterms:created>
  <dcterms:modified xsi:type="dcterms:W3CDTF">2014-04-14T07:30:49Z</dcterms:modified>
</cp:coreProperties>
</file>