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charts/chart9.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theme/themeOverride6.xml" ContentType="application/vnd.openxmlformats-officedocument.themeOverride+xml"/>
  <Override PartName="/xl/drawings/drawing19.xml" ContentType="application/vnd.openxmlformats-officedocument.drawingml.chartshapes+xml"/>
  <Override PartName="/xl/charts/chart15.xml" ContentType="application/vnd.openxmlformats-officedocument.drawingml.chart+xml"/>
  <Override PartName="/xl/theme/themeOverride7.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drawings/drawing22.xml" ContentType="application/vnd.openxmlformats-officedocument.drawingml.chartshapes+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theme/themeOverride8.xml" ContentType="application/vnd.openxmlformats-officedocument.themeOverride+xml"/>
  <Override PartName="/xl/drawings/drawing24.xml" ContentType="application/vnd.openxmlformats-officedocument.drawingml.chartshapes+xml"/>
  <Override PartName="/xl/charts/chart19.xml" ContentType="application/vnd.openxmlformats-officedocument.drawingml.chart+xml"/>
  <Override PartName="/xl/theme/themeOverride9.xml" ContentType="application/vnd.openxmlformats-officedocument.themeOverride+xml"/>
  <Override PartName="/xl/drawings/drawing25.xml" ContentType="application/vnd.openxmlformats-officedocument.drawingml.chartshapes+xml"/>
  <Override PartName="/xl/charts/chart20.xml" ContentType="application/vnd.openxmlformats-officedocument.drawingml.chart+xml"/>
  <Override PartName="/xl/drawings/drawing26.xml" ContentType="application/vnd.openxmlformats-officedocument.drawingml.chartshapes+xml"/>
  <Override PartName="/xl/charts/chart21.xml" ContentType="application/vnd.openxmlformats-officedocument.drawingml.chart+xml"/>
  <Override PartName="/xl/theme/themeOverride10.xml" ContentType="application/vnd.openxmlformats-officedocument.themeOverride+xml"/>
  <Override PartName="/xl/drawings/drawing27.xml" ContentType="application/vnd.openxmlformats-officedocument.drawingml.chartshapes+xml"/>
  <Override PartName="/xl/charts/chart22.xml" ContentType="application/vnd.openxmlformats-officedocument.drawingml.chart+xml"/>
  <Override PartName="/xl/drawings/drawing28.xml" ContentType="application/vnd.openxmlformats-officedocument.drawingml.chartshapes+xml"/>
  <Override PartName="/xl/charts/chart23.xml" ContentType="application/vnd.openxmlformats-officedocument.drawingml.chart+xml"/>
  <Override PartName="/xl/theme/themeOverride11.xml" ContentType="application/vnd.openxmlformats-officedocument.themeOverride+xml"/>
  <Override PartName="/xl/drawings/drawing29.xml" ContentType="application/vnd.openxmlformats-officedocument.drawingml.chartshapes+xml"/>
  <Override PartName="/xl/charts/chart24.xml" ContentType="application/vnd.openxmlformats-officedocument.drawingml.chart+xml"/>
  <Override PartName="/xl/theme/themeOverride12.xml" ContentType="application/vnd.openxmlformats-officedocument.themeOverride+xml"/>
  <Override PartName="/xl/drawings/drawing30.xml" ContentType="application/vnd.openxmlformats-officedocument.drawingml.chartshapes+xml"/>
  <Override PartName="/xl/charts/chart25.xml" ContentType="application/vnd.openxmlformats-officedocument.drawingml.chart+xml"/>
  <Override PartName="/xl/theme/themeOverride13.xml" ContentType="application/vnd.openxmlformats-officedocument.themeOverride+xml"/>
  <Override PartName="/xl/drawings/drawing31.xml" ContentType="application/vnd.openxmlformats-officedocument.drawingml.chartshapes+xml"/>
  <Override PartName="/xl/charts/chart26.xml" ContentType="application/vnd.openxmlformats-officedocument.drawingml.chart+xml"/>
  <Override PartName="/xl/theme/themeOverride14.xml" ContentType="application/vnd.openxmlformats-officedocument.themeOverride+xml"/>
  <Override PartName="/xl/drawings/drawing32.xml" ContentType="application/vnd.openxmlformats-officedocument.drawingml.chartshapes+xml"/>
  <Override PartName="/xl/charts/chart27.xml" ContentType="application/vnd.openxmlformats-officedocument.drawingml.chart+xml"/>
  <Override PartName="/xl/theme/themeOverride15.xml" ContentType="application/vnd.openxmlformats-officedocument.themeOverride+xml"/>
  <Override PartName="/xl/drawings/drawing3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mc:AlternateContent xmlns:mc="http://schemas.openxmlformats.org/markup-compatibility/2006">
    <mc:Choice Requires="x15">
      <x15ac:absPath xmlns:x15ac="http://schemas.microsoft.com/office/spreadsheetml/2010/11/ac" url="\\158.210.91.142\c16gio\00_Inventory\JNGI_2018\001_JNGI2018_速報値_rev\"/>
    </mc:Choice>
  </mc:AlternateContent>
  <bookViews>
    <workbookView xWindow="0" yWindow="0" windowWidth="10170" windowHeight="6840"/>
  </bookViews>
  <sheets>
    <sheet name="0) Contents" sheetId="102" r:id="rId1"/>
    <sheet name="注意事項" sheetId="99" r:id="rId2"/>
    <sheet name="1) Total" sheetId="108" r:id="rId3"/>
    <sheet name="2) CO2-Sector" sheetId="110" r:id="rId4"/>
    <sheet name="3) Allocated_CO2-Sector" sheetId="111" r:id="rId5"/>
    <sheet name="4) CO2-Share" sheetId="112" r:id="rId6"/>
    <sheet name="5) CH4" sheetId="74" r:id="rId7"/>
    <sheet name="6) N2O" sheetId="76" r:id="rId8"/>
    <sheet name="7) F-gas" sheetId="100" r:id="rId9"/>
    <sheet name="リンク切時非表示（グラフの添え物）" sheetId="113" state="hidden" r:id="rId10"/>
  </sheets>
  <definedNames>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hidden="1">#REF!</definedName>
  </definedNames>
  <calcPr calcId="171027"/>
</workbook>
</file>

<file path=xl/calcChain.xml><?xml version="1.0" encoding="utf-8"?>
<calcChain xmlns="http://schemas.openxmlformats.org/spreadsheetml/2006/main">
  <c r="D19" i="112" l="1"/>
  <c r="BJ22" i="111"/>
  <c r="BI22" i="111"/>
  <c r="BI23" i="111"/>
  <c r="BJ7" i="111"/>
  <c r="BA19" i="111"/>
  <c r="BB9" i="111" l="1"/>
  <c r="BC9" i="111"/>
  <c r="BD9" i="111"/>
  <c r="BE9" i="111"/>
  <c r="K5" i="113" l="1"/>
  <c r="L5" i="113"/>
  <c r="M5" i="113"/>
  <c r="K10" i="113"/>
  <c r="L10" i="113"/>
  <c r="M10" i="113"/>
  <c r="K12" i="113"/>
  <c r="L12" i="113"/>
  <c r="M12" i="113"/>
  <c r="K14" i="113"/>
  <c r="L14" i="113"/>
  <c r="M14" i="113"/>
  <c r="K19" i="113"/>
  <c r="L19" i="113"/>
  <c r="M19" i="113"/>
  <c r="K21" i="113"/>
  <c r="L21" i="113"/>
  <c r="M21" i="113"/>
  <c r="K23" i="113"/>
  <c r="L23" i="113"/>
  <c r="M23" i="113"/>
  <c r="K25" i="113"/>
  <c r="L25" i="113"/>
  <c r="M25" i="113"/>
  <c r="H5" i="113"/>
  <c r="I5" i="113"/>
  <c r="J5" i="113"/>
  <c r="I10" i="113"/>
  <c r="J10" i="113"/>
  <c r="H12" i="113"/>
  <c r="I12" i="113"/>
  <c r="J12" i="113"/>
  <c r="H14" i="113"/>
  <c r="I14" i="113"/>
  <c r="J14" i="113"/>
  <c r="BC173" i="100" l="1"/>
  <c r="BD173" i="100"/>
  <c r="BC174" i="100"/>
  <c r="BD174" i="100"/>
  <c r="BC175" i="100"/>
  <c r="BD175" i="100"/>
  <c r="BC176" i="100"/>
  <c r="BD176" i="100"/>
  <c r="BC178" i="100"/>
  <c r="BD178" i="100"/>
  <c r="BC179" i="100"/>
  <c r="BD179" i="100"/>
  <c r="BC180" i="100"/>
  <c r="BD180" i="100"/>
  <c r="BB140" i="100"/>
  <c r="BC140" i="100"/>
  <c r="BD140" i="100"/>
  <c r="BB141" i="100"/>
  <c r="BC141" i="100"/>
  <c r="BD141" i="100"/>
  <c r="BB142" i="100"/>
  <c r="BC142" i="100"/>
  <c r="BD142" i="100"/>
  <c r="BB143" i="100"/>
  <c r="BC143" i="100"/>
  <c r="BD143" i="100"/>
  <c r="BB145" i="100"/>
  <c r="BC145" i="100"/>
  <c r="BD145" i="100"/>
  <c r="BB107" i="100"/>
  <c r="BC107" i="100"/>
  <c r="BD107" i="100"/>
  <c r="BB108" i="100"/>
  <c r="BC108" i="100"/>
  <c r="BD108" i="100"/>
  <c r="BB109" i="100"/>
  <c r="BC109" i="100"/>
  <c r="BD109" i="100"/>
  <c r="BB110" i="100"/>
  <c r="BC110" i="100"/>
  <c r="BD110" i="100"/>
  <c r="BB112" i="100"/>
  <c r="BC112" i="100"/>
  <c r="BD112" i="100"/>
  <c r="BB77" i="100"/>
  <c r="BC77" i="100"/>
  <c r="BD77" i="100"/>
  <c r="BB75" i="100"/>
  <c r="BC75" i="100"/>
  <c r="BD75" i="100"/>
  <c r="BB52" i="100"/>
  <c r="BB53" i="100"/>
  <c r="BB54" i="100"/>
  <c r="BB55" i="100"/>
  <c r="BD52" i="100"/>
  <c r="BD53" i="100"/>
  <c r="BD54" i="100"/>
  <c r="BC55" i="100"/>
  <c r="BD55" i="100"/>
  <c r="BB56" i="100"/>
  <c r="BC56" i="100"/>
  <c r="BD56" i="100"/>
  <c r="BA57" i="100"/>
  <c r="BB57" i="100"/>
  <c r="BC57" i="100"/>
  <c r="BD57" i="100"/>
  <c r="BB41" i="100"/>
  <c r="BC41" i="100"/>
  <c r="BD41" i="100"/>
  <c r="BB42" i="100"/>
  <c r="BC42" i="100"/>
  <c r="BD42" i="100"/>
  <c r="BB43" i="100"/>
  <c r="BC43" i="100"/>
  <c r="BD43" i="100"/>
  <c r="BB44" i="100"/>
  <c r="BC44" i="100"/>
  <c r="BD44" i="100"/>
  <c r="BB46" i="100"/>
  <c r="BC46" i="100"/>
  <c r="BD46" i="100"/>
  <c r="AB50" i="100"/>
  <c r="AC50" i="100"/>
  <c r="BD149" i="100"/>
  <c r="AA50" i="100"/>
  <c r="AB82" i="100"/>
  <c r="AA82" i="100"/>
  <c r="BB45" i="100"/>
  <c r="AX182" i="100" l="1"/>
  <c r="AT182" i="100"/>
  <c r="AP182" i="100"/>
  <c r="AL182" i="100"/>
  <c r="AH182" i="100"/>
  <c r="AW182" i="100"/>
  <c r="AS182" i="100"/>
  <c r="AO182" i="100"/>
  <c r="AK182" i="100"/>
  <c r="AG182" i="100"/>
  <c r="AG50" i="100"/>
  <c r="BA16" i="100"/>
  <c r="G21" i="113" s="1"/>
  <c r="AA78" i="100"/>
  <c r="AW177" i="100"/>
  <c r="AV111" i="100"/>
  <c r="AV78" i="100"/>
  <c r="AZ177" i="100"/>
  <c r="AY144" i="100"/>
  <c r="AY111" i="100"/>
  <c r="AY78" i="100"/>
  <c r="AR177" i="100"/>
  <c r="AQ111" i="100"/>
  <c r="AQ78" i="100"/>
  <c r="AJ177" i="100"/>
  <c r="AI78" i="100"/>
  <c r="AK181" i="100"/>
  <c r="AJ82" i="100"/>
  <c r="BB148" i="100"/>
  <c r="BC181" i="100"/>
  <c r="BB115" i="100"/>
  <c r="BB82" i="100"/>
  <c r="BB49" i="100"/>
  <c r="AY181" i="100"/>
  <c r="AX148" i="100"/>
  <c r="AX115" i="100"/>
  <c r="AX82" i="100"/>
  <c r="AU181" i="100"/>
  <c r="AT115" i="100"/>
  <c r="AT82" i="100"/>
  <c r="BD144" i="100"/>
  <c r="BD111" i="100"/>
  <c r="BD78" i="100"/>
  <c r="BD45" i="100"/>
  <c r="BD177" i="100"/>
  <c r="BC144" i="100"/>
  <c r="BC111" i="100"/>
  <c r="BC78" i="100"/>
  <c r="BC45" i="100"/>
  <c r="AC82" i="100"/>
  <c r="AB78" i="100"/>
  <c r="AB45" i="100"/>
  <c r="AV177" i="100"/>
  <c r="AU111" i="100"/>
  <c r="AU78" i="100"/>
  <c r="AN177" i="100"/>
  <c r="AM78" i="100"/>
  <c r="AF177" i="100"/>
  <c r="AE78" i="100"/>
  <c r="AG181" i="100"/>
  <c r="AF82" i="100"/>
  <c r="BA177" i="100"/>
  <c r="AZ144" i="100"/>
  <c r="AZ111" i="100"/>
  <c r="AZ78" i="100"/>
  <c r="AS177" i="100"/>
  <c r="AR111" i="100"/>
  <c r="AR78" i="100"/>
  <c r="AO177" i="100"/>
  <c r="AN78" i="100"/>
  <c r="AK177" i="100"/>
  <c r="AJ78" i="100"/>
  <c r="AQ181" i="100"/>
  <c r="AP115" i="100"/>
  <c r="AP82" i="100"/>
  <c r="BA182" i="100"/>
  <c r="AZ149" i="100"/>
  <c r="AS50" i="100"/>
  <c r="AO50" i="100"/>
  <c r="AK50" i="100"/>
  <c r="BD189" i="100"/>
  <c r="BC156" i="100"/>
  <c r="BC123" i="100"/>
  <c r="BC90" i="100"/>
  <c r="BD188" i="100"/>
  <c r="BC155" i="100"/>
  <c r="BC122" i="100"/>
  <c r="BD187" i="100"/>
  <c r="BC154" i="100"/>
  <c r="BC121" i="100"/>
  <c r="BC88" i="100"/>
  <c r="BD186" i="100"/>
  <c r="BC153" i="100"/>
  <c r="BC120" i="100"/>
  <c r="BC87" i="100"/>
  <c r="BD185" i="100"/>
  <c r="BC152" i="100"/>
  <c r="BC119" i="100"/>
  <c r="BC86" i="100"/>
  <c r="BD184" i="100"/>
  <c r="BC151" i="100"/>
  <c r="BC118" i="100"/>
  <c r="BC85" i="100"/>
  <c r="BD196" i="100"/>
  <c r="BD195" i="100"/>
  <c r="BD194" i="100"/>
  <c r="BD193" i="100"/>
  <c r="BD192" i="100"/>
  <c r="BD191" i="100"/>
  <c r="BD200" i="100"/>
  <c r="BD199" i="100"/>
  <c r="BD198" i="100"/>
  <c r="AE177" i="100"/>
  <c r="AD78" i="100"/>
  <c r="BC177" i="100"/>
  <c r="BB144" i="100"/>
  <c r="BB111" i="100"/>
  <c r="BB78" i="100"/>
  <c r="AY177" i="100"/>
  <c r="AX144" i="100"/>
  <c r="AX111" i="100"/>
  <c r="AX78" i="100"/>
  <c r="AU177" i="100"/>
  <c r="AT111" i="100"/>
  <c r="AT78" i="100"/>
  <c r="AQ177" i="100"/>
  <c r="AP111" i="100"/>
  <c r="AP78" i="100"/>
  <c r="AM177" i="100"/>
  <c r="AL78" i="100"/>
  <c r="AI177" i="100"/>
  <c r="AH78" i="100"/>
  <c r="AN181" i="100"/>
  <c r="AM82" i="100"/>
  <c r="AJ181" i="100"/>
  <c r="AI82" i="100"/>
  <c r="AF181" i="100"/>
  <c r="AE82" i="100"/>
  <c r="BB181" i="100"/>
  <c r="BA148" i="100"/>
  <c r="BA115" i="100"/>
  <c r="BA82" i="100"/>
  <c r="AX181" i="100"/>
  <c r="AW115" i="100"/>
  <c r="AW82" i="100"/>
  <c r="AT181" i="100"/>
  <c r="AS115" i="100"/>
  <c r="AS82" i="100"/>
  <c r="AP181" i="100"/>
  <c r="AO82" i="100"/>
  <c r="BD182" i="100"/>
  <c r="BC149" i="100"/>
  <c r="AZ182" i="100"/>
  <c r="AY149" i="100"/>
  <c r="AV182" i="100"/>
  <c r="AR182" i="100"/>
  <c r="AN182" i="100"/>
  <c r="AJ182" i="100"/>
  <c r="AF182" i="100"/>
  <c r="BD50" i="100"/>
  <c r="AR50" i="100"/>
  <c r="AN50" i="100"/>
  <c r="AJ50" i="100"/>
  <c r="AF50" i="100"/>
  <c r="BC52" i="100"/>
  <c r="BC189" i="100"/>
  <c r="BB123" i="100"/>
  <c r="BB156" i="100"/>
  <c r="BB90" i="100"/>
  <c r="BC188" i="100"/>
  <c r="BB155" i="100"/>
  <c r="BB122" i="100"/>
  <c r="BC187" i="100"/>
  <c r="BB154" i="100"/>
  <c r="BB121" i="100"/>
  <c r="BB88" i="100"/>
  <c r="BC186" i="100"/>
  <c r="BB153" i="100"/>
  <c r="BB120" i="100"/>
  <c r="BB87" i="100"/>
  <c r="BC185" i="100"/>
  <c r="BB119" i="100"/>
  <c r="BB152" i="100"/>
  <c r="BB86" i="100"/>
  <c r="BC184" i="100"/>
  <c r="BB151" i="100"/>
  <c r="BB118" i="100"/>
  <c r="BB85" i="100"/>
  <c r="BC196" i="100"/>
  <c r="BC195" i="100"/>
  <c r="BC194" i="100"/>
  <c r="BC193" i="100"/>
  <c r="BC192" i="100"/>
  <c r="BC191" i="100"/>
  <c r="BC200" i="100"/>
  <c r="BC199" i="100"/>
  <c r="BC198" i="100"/>
  <c r="AC78" i="100"/>
  <c r="BB177" i="100"/>
  <c r="BA111" i="100"/>
  <c r="BA144" i="100"/>
  <c r="BA78" i="100"/>
  <c r="AX177" i="100"/>
  <c r="AW111" i="100"/>
  <c r="AW78" i="100"/>
  <c r="AT177" i="100"/>
  <c r="AS111" i="100"/>
  <c r="AS78" i="100"/>
  <c r="AP177" i="100"/>
  <c r="AO78" i="100"/>
  <c r="AL177" i="100"/>
  <c r="AK78" i="100"/>
  <c r="AH177" i="100"/>
  <c r="AG78" i="100"/>
  <c r="AM181" i="100"/>
  <c r="AL82" i="100"/>
  <c r="AI181" i="100"/>
  <c r="AH82" i="100"/>
  <c r="BD148" i="100"/>
  <c r="BD115" i="100"/>
  <c r="BD82" i="100"/>
  <c r="BA181" i="100"/>
  <c r="AZ148" i="100"/>
  <c r="AZ82" i="100"/>
  <c r="AZ115" i="100"/>
  <c r="AW181" i="100"/>
  <c r="AV82" i="100"/>
  <c r="AV115" i="100"/>
  <c r="AS181" i="100"/>
  <c r="AR82" i="100"/>
  <c r="AR115" i="100"/>
  <c r="AO181" i="100"/>
  <c r="AN82" i="100"/>
  <c r="BB149" i="100"/>
  <c r="BC182" i="100"/>
  <c r="AY182" i="100"/>
  <c r="AX149" i="100"/>
  <c r="AU182" i="100"/>
  <c r="AQ182" i="100"/>
  <c r="AM182" i="100"/>
  <c r="AI182" i="100"/>
  <c r="AE182" i="100"/>
  <c r="BC50" i="100"/>
  <c r="AU50" i="100"/>
  <c r="AQ50" i="100"/>
  <c r="AM50" i="100"/>
  <c r="AI50" i="100"/>
  <c r="AE50" i="100"/>
  <c r="BD49" i="100"/>
  <c r="AB49" i="100"/>
  <c r="BC53" i="100"/>
  <c r="BB189" i="100"/>
  <c r="BA156" i="100"/>
  <c r="BA123" i="100"/>
  <c r="BA90" i="100"/>
  <c r="BB188" i="100"/>
  <c r="BB187" i="100"/>
  <c r="BB186" i="100"/>
  <c r="BB185" i="100"/>
  <c r="BB184" i="100"/>
  <c r="BB196" i="100"/>
  <c r="BB195" i="100"/>
  <c r="BB194" i="100"/>
  <c r="BB193" i="100"/>
  <c r="BB192" i="100"/>
  <c r="BB191" i="100"/>
  <c r="BB200" i="100"/>
  <c r="BB199" i="100"/>
  <c r="BB198" i="100"/>
  <c r="AG177" i="100"/>
  <c r="AF78" i="100"/>
  <c r="AE181" i="100"/>
  <c r="AD82" i="100"/>
  <c r="AL181" i="100"/>
  <c r="AK82" i="100"/>
  <c r="AH181" i="100"/>
  <c r="AG82" i="100"/>
  <c r="BC148" i="100"/>
  <c r="BD181" i="100"/>
  <c r="BC115" i="100"/>
  <c r="BC82" i="100"/>
  <c r="AZ181" i="100"/>
  <c r="AY148" i="100"/>
  <c r="AY115" i="100"/>
  <c r="AY82" i="100"/>
  <c r="AV181" i="100"/>
  <c r="AU115" i="100"/>
  <c r="AU82" i="100"/>
  <c r="AR181" i="100"/>
  <c r="AQ115" i="100"/>
  <c r="AQ82" i="100"/>
  <c r="BA149" i="100"/>
  <c r="BB182" i="100"/>
  <c r="BB50" i="100"/>
  <c r="AT50" i="100"/>
  <c r="AP50" i="100"/>
  <c r="AL50" i="100"/>
  <c r="AH50" i="100"/>
  <c r="AD50" i="100"/>
  <c r="BC49" i="100"/>
  <c r="BC54" i="100"/>
  <c r="BD156" i="100"/>
  <c r="BD123" i="100"/>
  <c r="BD90" i="100"/>
  <c r="BD122" i="100"/>
  <c r="BD155" i="100"/>
  <c r="BD154" i="100"/>
  <c r="BD121" i="100"/>
  <c r="BD88" i="100"/>
  <c r="BD153" i="100"/>
  <c r="BD120" i="100"/>
  <c r="BD87" i="100"/>
  <c r="BD152" i="100"/>
  <c r="BD119" i="100"/>
  <c r="BD86" i="100"/>
  <c r="BD151" i="100"/>
  <c r="BD118" i="100"/>
  <c r="BD85" i="100"/>
  <c r="AR29" i="110" l="1"/>
  <c r="AB24" i="110"/>
  <c r="AX24" i="110"/>
  <c r="AT24" i="110"/>
  <c r="AP24" i="110"/>
  <c r="AL24" i="110"/>
  <c r="AH24" i="110"/>
  <c r="AW24" i="110"/>
  <c r="AO24" i="110"/>
  <c r="AK24" i="110"/>
  <c r="AC24" i="110"/>
  <c r="BA24" i="110"/>
  <c r="AS24" i="110"/>
  <c r="AG24" i="110"/>
  <c r="AD24" i="110"/>
  <c r="AA24" i="110"/>
  <c r="AZ24" i="110"/>
  <c r="AV24" i="110"/>
  <c r="AR24" i="110"/>
  <c r="AN24" i="110"/>
  <c r="AJ24" i="110"/>
  <c r="AF24" i="110"/>
  <c r="AY24" i="110"/>
  <c r="AU24" i="110"/>
  <c r="AQ24" i="110"/>
  <c r="AM24" i="110"/>
  <c r="AI24" i="110"/>
  <c r="AE24" i="110"/>
  <c r="BA29" i="110"/>
  <c r="AA19" i="111" l="1"/>
  <c r="BA9" i="111" l="1"/>
  <c r="BA7" i="111" s="1"/>
  <c r="AE19" i="111"/>
  <c r="AO19" i="111"/>
  <c r="AQ19" i="111"/>
  <c r="AS19" i="111"/>
  <c r="AJ19" i="111"/>
  <c r="AP19" i="111"/>
  <c r="AR19" i="111"/>
  <c r="AT19" i="111"/>
  <c r="AF19" i="111"/>
  <c r="AL19" i="111"/>
  <c r="AM19" i="111"/>
  <c r="AZ19" i="111"/>
  <c r="AB19" i="111"/>
  <c r="AD19" i="111"/>
  <c r="AG19" i="111"/>
  <c r="AH19" i="111"/>
  <c r="AI19" i="111"/>
  <c r="AN19" i="111"/>
  <c r="AU19" i="111"/>
  <c r="AV19" i="111"/>
  <c r="AW19" i="111"/>
  <c r="AX19" i="111"/>
  <c r="AY19" i="111"/>
  <c r="AC19" i="111"/>
  <c r="AK19" i="111"/>
  <c r="AC46" i="100" l="1"/>
  <c r="AB46" i="100"/>
  <c r="AA46" i="100"/>
  <c r="AB43" i="100"/>
  <c r="AC48" i="100"/>
  <c r="AB48" i="100"/>
  <c r="AA48" i="100"/>
  <c r="AA75" i="100"/>
  <c r="AQ107" i="100"/>
  <c r="AB41" i="100"/>
  <c r="AA41" i="100"/>
  <c r="AB9" i="111"/>
  <c r="AB7" i="111" s="1"/>
  <c r="AA9" i="111"/>
  <c r="AA7" i="111" s="1"/>
  <c r="AS9" i="111"/>
  <c r="AS7" i="111" s="1"/>
  <c r="AZ9" i="111"/>
  <c r="AZ7" i="111" s="1"/>
  <c r="AY9" i="111"/>
  <c r="AY7" i="111" s="1"/>
  <c r="AX9" i="111"/>
  <c r="AX7" i="111" s="1"/>
  <c r="AW9" i="111"/>
  <c r="AW7" i="111" s="1"/>
  <c r="AV9" i="111"/>
  <c r="AV7" i="111" s="1"/>
  <c r="AU9" i="111"/>
  <c r="AU7" i="111" s="1"/>
  <c r="AT9" i="111"/>
  <c r="AT7" i="111" s="1"/>
  <c r="AR9" i="111"/>
  <c r="AR7" i="111" s="1"/>
  <c r="AQ9" i="111"/>
  <c r="AQ7" i="111" s="1"/>
  <c r="AP9" i="111"/>
  <c r="AP7" i="111" s="1"/>
  <c r="AO9" i="111"/>
  <c r="AO7" i="111" s="1"/>
  <c r="AN9" i="111"/>
  <c r="AN7" i="111" s="1"/>
  <c r="AM9" i="111"/>
  <c r="AM7" i="111" s="1"/>
  <c r="AL9" i="111"/>
  <c r="AL7" i="111" s="1"/>
  <c r="AK9" i="111"/>
  <c r="AK7" i="111" s="1"/>
  <c r="AJ9" i="111"/>
  <c r="AJ7" i="111" s="1"/>
  <c r="AI9" i="111"/>
  <c r="AI7" i="111" s="1"/>
  <c r="AH9" i="111"/>
  <c r="AH7" i="111" s="1"/>
  <c r="AG9" i="111"/>
  <c r="AG7" i="111" s="1"/>
  <c r="AF9" i="111"/>
  <c r="AF7" i="111" s="1"/>
  <c r="AE9" i="111"/>
  <c r="AE7" i="111" s="1"/>
  <c r="AD9" i="111"/>
  <c r="AD7" i="111" s="1"/>
  <c r="AA14" i="110"/>
  <c r="AC9" i="111" l="1"/>
  <c r="AC7" i="111" s="1"/>
  <c r="AC14" i="110"/>
  <c r="AG14" i="110"/>
  <c r="AK14" i="110"/>
  <c r="AK12" i="110" s="1"/>
  <c r="AO14" i="110"/>
  <c r="AS14" i="110"/>
  <c r="AW14" i="110"/>
  <c r="BA14" i="110"/>
  <c r="BA12" i="110" s="1"/>
  <c r="AX16" i="100"/>
  <c r="AX51" i="100" s="1"/>
  <c r="AB16" i="100"/>
  <c r="AF16" i="100"/>
  <c r="AJ16" i="100"/>
  <c r="AN16" i="100"/>
  <c r="AR16" i="100"/>
  <c r="AV16" i="100"/>
  <c r="AZ16" i="100"/>
  <c r="AC16" i="100"/>
  <c r="AG16" i="100"/>
  <c r="AK16" i="100"/>
  <c r="AO16" i="100"/>
  <c r="AS16" i="100"/>
  <c r="AW16" i="100"/>
  <c r="BA5" i="100"/>
  <c r="G19" i="113" s="1"/>
  <c r="AD16" i="100"/>
  <c r="AH16" i="100"/>
  <c r="AL16" i="100"/>
  <c r="AP16" i="100"/>
  <c r="E21" i="113" s="1"/>
  <c r="AT16" i="100"/>
  <c r="AA16" i="100"/>
  <c r="AE16" i="100"/>
  <c r="AI16" i="100"/>
  <c r="AM16" i="100"/>
  <c r="AQ16" i="100"/>
  <c r="AU16" i="100"/>
  <c r="AY16" i="100"/>
  <c r="AC80" i="100"/>
  <c r="AH179" i="100"/>
  <c r="AG80" i="100"/>
  <c r="AL179" i="100"/>
  <c r="AK80" i="100"/>
  <c r="AP179" i="100"/>
  <c r="AO80" i="100"/>
  <c r="AT179" i="100"/>
  <c r="AS113" i="100"/>
  <c r="AS80" i="100"/>
  <c r="AX179" i="100"/>
  <c r="AW113" i="100"/>
  <c r="AW80" i="100"/>
  <c r="BA146" i="100"/>
  <c r="BB179" i="100"/>
  <c r="BA113" i="100"/>
  <c r="BA80" i="100"/>
  <c r="AE176" i="100"/>
  <c r="AD77" i="100"/>
  <c r="AI176" i="100"/>
  <c r="AH77" i="100"/>
  <c r="AM176" i="100"/>
  <c r="AL77" i="100"/>
  <c r="AQ176" i="100"/>
  <c r="AP110" i="100"/>
  <c r="AP77" i="100"/>
  <c r="AU176" i="100"/>
  <c r="AT110" i="100"/>
  <c r="AT77" i="100"/>
  <c r="AY176" i="100"/>
  <c r="AX110" i="100"/>
  <c r="AX143" i="100"/>
  <c r="AX77" i="100"/>
  <c r="AF173" i="100"/>
  <c r="AJ173" i="100"/>
  <c r="AN173" i="100"/>
  <c r="AR173" i="100"/>
  <c r="AV173" i="100"/>
  <c r="AU107" i="100"/>
  <c r="AZ173" i="100"/>
  <c r="AY140" i="100"/>
  <c r="AY107" i="100"/>
  <c r="AB75" i="100"/>
  <c r="AB42" i="100"/>
  <c r="AG174" i="100"/>
  <c r="AF75" i="100"/>
  <c r="AK174" i="100"/>
  <c r="AJ75" i="100"/>
  <c r="AO174" i="100"/>
  <c r="AN75" i="100"/>
  <c r="AS174" i="100"/>
  <c r="AR108" i="100"/>
  <c r="AR75" i="100"/>
  <c r="AW174" i="100"/>
  <c r="AV108" i="100"/>
  <c r="AV75" i="100"/>
  <c r="BA174" i="100"/>
  <c r="AZ141" i="100"/>
  <c r="AZ108" i="100"/>
  <c r="AZ75" i="100"/>
  <c r="AH180" i="100"/>
  <c r="AL180" i="100"/>
  <c r="AP180" i="100"/>
  <c r="AT180" i="100"/>
  <c r="AS114" i="100"/>
  <c r="AX180" i="100"/>
  <c r="AW114" i="100"/>
  <c r="BB180" i="100"/>
  <c r="BA147" i="100"/>
  <c r="BA114" i="100"/>
  <c r="AE175" i="100"/>
  <c r="AI175" i="100"/>
  <c r="AM175" i="100"/>
  <c r="AQ175" i="100"/>
  <c r="AP109" i="100"/>
  <c r="AU175" i="100"/>
  <c r="AT109" i="100"/>
  <c r="AY175" i="100"/>
  <c r="AX109" i="100"/>
  <c r="AX142" i="100"/>
  <c r="AF178" i="100"/>
  <c r="AE46" i="100"/>
  <c r="AJ178" i="100"/>
  <c r="AI46" i="100"/>
  <c r="AN178" i="100"/>
  <c r="AM46" i="100"/>
  <c r="AR178" i="100"/>
  <c r="AQ112" i="100"/>
  <c r="AV178" i="100"/>
  <c r="AU112" i="100"/>
  <c r="AZ178" i="100"/>
  <c r="AY145" i="100"/>
  <c r="AY112" i="100"/>
  <c r="AC186" i="100"/>
  <c r="AB87" i="100"/>
  <c r="AG186" i="100"/>
  <c r="AF87" i="100"/>
  <c r="AK186" i="100"/>
  <c r="AJ87" i="100"/>
  <c r="AO186" i="100"/>
  <c r="AN87" i="100"/>
  <c r="AS186" i="100"/>
  <c r="AR120" i="100"/>
  <c r="AR87" i="100"/>
  <c r="AW186" i="100"/>
  <c r="AV120" i="100"/>
  <c r="AV87" i="100"/>
  <c r="BA186" i="100"/>
  <c r="AZ153" i="100"/>
  <c r="AZ120" i="100"/>
  <c r="AZ87" i="100"/>
  <c r="AE189" i="100"/>
  <c r="AD90" i="100"/>
  <c r="AI189" i="100"/>
  <c r="AH90" i="100"/>
  <c r="AM189" i="100"/>
  <c r="AL90" i="100"/>
  <c r="AQ189" i="100"/>
  <c r="AP123" i="100"/>
  <c r="Z123" i="100"/>
  <c r="AP90" i="100"/>
  <c r="AU189" i="100"/>
  <c r="AT123" i="100"/>
  <c r="AT90" i="100"/>
  <c r="AY189" i="100"/>
  <c r="AX156" i="100"/>
  <c r="AX123" i="100"/>
  <c r="AX90" i="100"/>
  <c r="AC184" i="100"/>
  <c r="AB85" i="100"/>
  <c r="AG184" i="100"/>
  <c r="AF85" i="100"/>
  <c r="AK184" i="100"/>
  <c r="AJ85" i="100"/>
  <c r="AO184" i="100"/>
  <c r="AN85" i="100"/>
  <c r="AS184" i="100"/>
  <c r="AR118" i="100"/>
  <c r="AR85" i="100"/>
  <c r="AW184" i="100"/>
  <c r="AV118" i="100"/>
  <c r="AV85" i="100"/>
  <c r="BA184" i="100"/>
  <c r="AZ118" i="100"/>
  <c r="AZ151" i="100"/>
  <c r="AZ85" i="100"/>
  <c r="AE187" i="100"/>
  <c r="AD88" i="100"/>
  <c r="AI187" i="100"/>
  <c r="AH88" i="100"/>
  <c r="AM187" i="100"/>
  <c r="AL88" i="100"/>
  <c r="AQ187" i="100"/>
  <c r="Z121" i="100"/>
  <c r="AP121" i="100"/>
  <c r="AP88" i="100"/>
  <c r="BA121" i="100"/>
  <c r="AU187" i="100"/>
  <c r="AT121" i="100"/>
  <c r="AT88" i="100"/>
  <c r="AY187" i="100"/>
  <c r="AX154" i="100"/>
  <c r="AX121" i="100"/>
  <c r="AX88" i="100"/>
  <c r="BA154" i="100"/>
  <c r="AC185" i="100"/>
  <c r="AB86" i="100"/>
  <c r="AG185" i="100"/>
  <c r="AF86" i="100"/>
  <c r="AK185" i="100"/>
  <c r="AJ86" i="100"/>
  <c r="AO185" i="100"/>
  <c r="AN86" i="100"/>
  <c r="AS185" i="100"/>
  <c r="AR119" i="100"/>
  <c r="AR86" i="100"/>
  <c r="AW185" i="100"/>
  <c r="AV119" i="100"/>
  <c r="AV86" i="100"/>
  <c r="BA185" i="100"/>
  <c r="AZ152" i="100"/>
  <c r="AZ119" i="100"/>
  <c r="AZ86" i="100"/>
  <c r="AE188" i="100"/>
  <c r="AD56" i="100"/>
  <c r="AI188" i="100"/>
  <c r="AH56" i="100"/>
  <c r="AM188" i="100"/>
  <c r="AL56" i="100"/>
  <c r="AQ188" i="100"/>
  <c r="AP122" i="100"/>
  <c r="Z122" i="100"/>
  <c r="BA122" i="100"/>
  <c r="AU188" i="100"/>
  <c r="AT122" i="100"/>
  <c r="AY188" i="100"/>
  <c r="AX155" i="100"/>
  <c r="AX122" i="100"/>
  <c r="BA155" i="100"/>
  <c r="AC196" i="100"/>
  <c r="AB97" i="100"/>
  <c r="AG196" i="100"/>
  <c r="AF97" i="100"/>
  <c r="AK196" i="100"/>
  <c r="AJ97" i="100"/>
  <c r="AO196" i="100"/>
  <c r="AN97" i="100"/>
  <c r="AS196" i="100"/>
  <c r="AR130" i="100"/>
  <c r="AR97" i="100"/>
  <c r="AW196" i="100"/>
  <c r="AV130" i="100"/>
  <c r="AV97" i="100"/>
  <c r="BA196" i="100"/>
  <c r="AZ163" i="100"/>
  <c r="AZ130" i="100"/>
  <c r="AZ97" i="100"/>
  <c r="AE193" i="100"/>
  <c r="AD94" i="100"/>
  <c r="AI193" i="100"/>
  <c r="AH94" i="100"/>
  <c r="AM193" i="100"/>
  <c r="AL94" i="100"/>
  <c r="AQ193" i="100"/>
  <c r="AP127" i="100"/>
  <c r="AP94" i="100"/>
  <c r="BC127" i="100"/>
  <c r="BA127" i="100"/>
  <c r="BD127" i="100"/>
  <c r="BB127" i="100"/>
  <c r="AU193" i="100"/>
  <c r="AT127" i="100"/>
  <c r="AT94" i="100"/>
  <c r="AY193" i="100"/>
  <c r="AX160" i="100"/>
  <c r="AX127" i="100"/>
  <c r="AX94" i="100"/>
  <c r="BB160" i="100"/>
  <c r="BD160" i="100"/>
  <c r="BC160" i="100"/>
  <c r="BA160" i="100"/>
  <c r="AC194" i="100"/>
  <c r="AB95" i="100"/>
  <c r="AG194" i="100"/>
  <c r="AF95" i="100"/>
  <c r="AK194" i="100"/>
  <c r="AJ95" i="100"/>
  <c r="AO194" i="100"/>
  <c r="AN95" i="100"/>
  <c r="AS194" i="100"/>
  <c r="AR128" i="100"/>
  <c r="AR95" i="100"/>
  <c r="AW194" i="100"/>
  <c r="AV128" i="100"/>
  <c r="AV95" i="100"/>
  <c r="BA194" i="100"/>
  <c r="AZ128" i="100"/>
  <c r="AZ161" i="100"/>
  <c r="AZ95" i="100"/>
  <c r="AE195" i="100"/>
  <c r="AD96" i="100"/>
  <c r="AI195" i="100"/>
  <c r="AH96" i="100"/>
  <c r="AM195" i="100"/>
  <c r="AL96" i="100"/>
  <c r="AQ195" i="100"/>
  <c r="AP129" i="100"/>
  <c r="AP96" i="100"/>
  <c r="BC129" i="100"/>
  <c r="BA129" i="100"/>
  <c r="BD129" i="100"/>
  <c r="BB129" i="100"/>
  <c r="AU195" i="100"/>
  <c r="AT129" i="100"/>
  <c r="AT96" i="100"/>
  <c r="AY195" i="100"/>
  <c r="AX162" i="100"/>
  <c r="AX129" i="100"/>
  <c r="AX96" i="100"/>
  <c r="BB162" i="100"/>
  <c r="BD162" i="100"/>
  <c r="BC162" i="100"/>
  <c r="BA162" i="100"/>
  <c r="AC192" i="100"/>
  <c r="AB93" i="100"/>
  <c r="AG192" i="100"/>
  <c r="AF93" i="100"/>
  <c r="AK192" i="100"/>
  <c r="AJ93" i="100"/>
  <c r="AO192" i="100"/>
  <c r="AN93" i="100"/>
  <c r="AS192" i="100"/>
  <c r="AR126" i="100"/>
  <c r="AR93" i="100"/>
  <c r="AW192" i="100"/>
  <c r="AV126" i="100"/>
  <c r="AV93" i="100"/>
  <c r="BA192" i="100"/>
  <c r="AZ126" i="100"/>
  <c r="AZ159" i="100"/>
  <c r="AZ93" i="100"/>
  <c r="AE191" i="100"/>
  <c r="AD92" i="100"/>
  <c r="AI191" i="100"/>
  <c r="AH92" i="100"/>
  <c r="AM191" i="100"/>
  <c r="AL92" i="100"/>
  <c r="AQ191" i="100"/>
  <c r="AP125" i="100"/>
  <c r="AP92" i="100"/>
  <c r="BC125" i="100"/>
  <c r="BA125" i="100"/>
  <c r="BD125" i="100"/>
  <c r="BB125" i="100"/>
  <c r="AU191" i="100"/>
  <c r="AT125" i="100"/>
  <c r="AT92" i="100"/>
  <c r="AY191" i="100"/>
  <c r="AX158" i="100"/>
  <c r="AX125" i="100"/>
  <c r="AX92" i="100"/>
  <c r="BB158" i="100"/>
  <c r="BD158" i="100"/>
  <c r="BC158" i="100"/>
  <c r="BA158" i="100"/>
  <c r="AC198" i="100"/>
  <c r="AB99" i="100"/>
  <c r="AG198" i="100"/>
  <c r="AF99" i="100"/>
  <c r="AK198" i="100"/>
  <c r="AJ99" i="100"/>
  <c r="AO198" i="100"/>
  <c r="AN99" i="100"/>
  <c r="AS198" i="100"/>
  <c r="AR132" i="100"/>
  <c r="AR99" i="100"/>
  <c r="AW198" i="100"/>
  <c r="AV132" i="100"/>
  <c r="AV99" i="100"/>
  <c r="BA198" i="100"/>
  <c r="AZ165" i="100"/>
  <c r="AZ132" i="100"/>
  <c r="AZ99" i="100"/>
  <c r="AE199" i="100"/>
  <c r="AD100" i="100"/>
  <c r="AI199" i="100"/>
  <c r="AH100" i="100"/>
  <c r="AM199" i="100"/>
  <c r="AL100" i="100"/>
  <c r="AQ199" i="100"/>
  <c r="AP133" i="100"/>
  <c r="AP100" i="100"/>
  <c r="BD133" i="100"/>
  <c r="BC133" i="100"/>
  <c r="BB133" i="100"/>
  <c r="BA133" i="100"/>
  <c r="AU199" i="100"/>
  <c r="AT133" i="100"/>
  <c r="AT100" i="100"/>
  <c r="AY199" i="100"/>
  <c r="AX166" i="100"/>
  <c r="AX133" i="100"/>
  <c r="AX100" i="100"/>
  <c r="BC166" i="100"/>
  <c r="BD166" i="100"/>
  <c r="BA166" i="100"/>
  <c r="BB166" i="100"/>
  <c r="AC200" i="100"/>
  <c r="AB101" i="100"/>
  <c r="AG200" i="100"/>
  <c r="AF101" i="100"/>
  <c r="AK200" i="100"/>
  <c r="AJ101" i="100"/>
  <c r="AO200" i="100"/>
  <c r="AN101" i="100"/>
  <c r="AS200" i="100"/>
  <c r="AR134" i="100"/>
  <c r="AR101" i="100"/>
  <c r="AW200" i="100"/>
  <c r="AV134" i="100"/>
  <c r="AV101" i="100"/>
  <c r="BA200" i="100"/>
  <c r="AZ167" i="100"/>
  <c r="AZ134" i="100"/>
  <c r="AZ101" i="100"/>
  <c r="AE179" i="100"/>
  <c r="AD80" i="100"/>
  <c r="AI179" i="100"/>
  <c r="AH80" i="100"/>
  <c r="AM179" i="100"/>
  <c r="AL80" i="100"/>
  <c r="AQ179" i="100"/>
  <c r="BC113" i="100"/>
  <c r="BD113" i="100"/>
  <c r="AP113" i="100"/>
  <c r="BB113" i="100"/>
  <c r="AP80" i="100"/>
  <c r="AU179" i="100"/>
  <c r="AT113" i="100"/>
  <c r="AT80" i="100"/>
  <c r="AY179" i="100"/>
  <c r="BD146" i="100"/>
  <c r="BB146" i="100"/>
  <c r="AX146" i="100"/>
  <c r="BC146" i="100"/>
  <c r="AX113" i="100"/>
  <c r="AX80" i="100"/>
  <c r="AA77" i="100"/>
  <c r="AF176" i="100"/>
  <c r="AE77" i="100"/>
  <c r="AJ176" i="100"/>
  <c r="AI77" i="100"/>
  <c r="AN176" i="100"/>
  <c r="AM77" i="100"/>
  <c r="AR176" i="100"/>
  <c r="AQ110" i="100"/>
  <c r="AQ77" i="100"/>
  <c r="AV176" i="100"/>
  <c r="AU110" i="100"/>
  <c r="AU77" i="100"/>
  <c r="AZ176" i="100"/>
  <c r="AY143" i="100"/>
  <c r="AY110" i="100"/>
  <c r="AY77" i="100"/>
  <c r="AG173" i="100"/>
  <c r="AK173" i="100"/>
  <c r="AO173" i="100"/>
  <c r="AS173" i="100"/>
  <c r="AR107" i="100"/>
  <c r="AW173" i="100"/>
  <c r="AV107" i="100"/>
  <c r="BA173" i="100"/>
  <c r="AZ140" i="100"/>
  <c r="AZ107" i="100"/>
  <c r="AC75" i="100"/>
  <c r="AH174" i="100"/>
  <c r="AG75" i="100"/>
  <c r="AL174" i="100"/>
  <c r="AK75" i="100"/>
  <c r="AP174" i="100"/>
  <c r="AO75" i="100"/>
  <c r="AT174" i="100"/>
  <c r="AS108" i="100"/>
  <c r="AS75" i="100"/>
  <c r="AX174" i="100"/>
  <c r="AW108" i="100"/>
  <c r="AW75" i="100"/>
  <c r="BB174" i="100"/>
  <c r="BA141" i="100"/>
  <c r="BA108" i="100"/>
  <c r="BA75" i="100"/>
  <c r="AE180" i="100"/>
  <c r="AD48" i="100"/>
  <c r="AI180" i="100"/>
  <c r="AM180" i="100"/>
  <c r="AQ180" i="100"/>
  <c r="BB114" i="100"/>
  <c r="AP114" i="100"/>
  <c r="BC114" i="100"/>
  <c r="BD114" i="100"/>
  <c r="AU180" i="100"/>
  <c r="AT114" i="100"/>
  <c r="BC147" i="100"/>
  <c r="AY180" i="100"/>
  <c r="BD147" i="100"/>
  <c r="BB147" i="100"/>
  <c r="AX114" i="100"/>
  <c r="AX147" i="100"/>
  <c r="AF175" i="100"/>
  <c r="AJ175" i="100"/>
  <c r="AN175" i="100"/>
  <c r="AR175" i="100"/>
  <c r="AQ109" i="100"/>
  <c r="AV175" i="100"/>
  <c r="AU109" i="100"/>
  <c r="AZ175" i="100"/>
  <c r="AY142" i="100"/>
  <c r="AY109" i="100"/>
  <c r="AG178" i="100"/>
  <c r="AF46" i="100"/>
  <c r="AK178" i="100"/>
  <c r="AJ46" i="100"/>
  <c r="AO178" i="100"/>
  <c r="AS178" i="100"/>
  <c r="AR112" i="100"/>
  <c r="AW178" i="100"/>
  <c r="AV112" i="100"/>
  <c r="BA178" i="100"/>
  <c r="AZ112" i="100"/>
  <c r="AZ145" i="100"/>
  <c r="AD186" i="100"/>
  <c r="AC87" i="100"/>
  <c r="AH186" i="100"/>
  <c r="AG87" i="100"/>
  <c r="AL186" i="100"/>
  <c r="AK87" i="100"/>
  <c r="AP186" i="100"/>
  <c r="AO87" i="100"/>
  <c r="AT186" i="100"/>
  <c r="AS120" i="100"/>
  <c r="AS87" i="100"/>
  <c r="AX186" i="100"/>
  <c r="AW120" i="100"/>
  <c r="AW87" i="100"/>
  <c r="AB189" i="100"/>
  <c r="Z90" i="100"/>
  <c r="AA90" i="100"/>
  <c r="AF189" i="100"/>
  <c r="AE90" i="100"/>
  <c r="AJ189" i="100"/>
  <c r="AI90" i="100"/>
  <c r="AN189" i="100"/>
  <c r="AM90" i="100"/>
  <c r="AR189" i="100"/>
  <c r="AQ123" i="100"/>
  <c r="AQ90" i="100"/>
  <c r="AV189" i="100"/>
  <c r="AU123" i="100"/>
  <c r="AU90" i="100"/>
  <c r="AZ189" i="100"/>
  <c r="AY156" i="100"/>
  <c r="AY123" i="100"/>
  <c r="AY90" i="100"/>
  <c r="AD184" i="100"/>
  <c r="AC85" i="100"/>
  <c r="AH184" i="100"/>
  <c r="AG85" i="100"/>
  <c r="AL184" i="100"/>
  <c r="AK85" i="100"/>
  <c r="AP184" i="100"/>
  <c r="AO85" i="100"/>
  <c r="AT184" i="100"/>
  <c r="AS118" i="100"/>
  <c r="AS85" i="100"/>
  <c r="AX184" i="100"/>
  <c r="AW118" i="100"/>
  <c r="AW85" i="100"/>
  <c r="AB187" i="100"/>
  <c r="Z88" i="100"/>
  <c r="AA88" i="100"/>
  <c r="BA88" i="100"/>
  <c r="AF187" i="100"/>
  <c r="AE88" i="100"/>
  <c r="AJ187" i="100"/>
  <c r="AI88" i="100"/>
  <c r="AN187" i="100"/>
  <c r="AM88" i="100"/>
  <c r="AR187" i="100"/>
  <c r="AQ121" i="100"/>
  <c r="AQ88" i="100"/>
  <c r="AV187" i="100"/>
  <c r="AU121" i="100"/>
  <c r="AU88" i="100"/>
  <c r="AZ187" i="100"/>
  <c r="AY154" i="100"/>
  <c r="AY121" i="100"/>
  <c r="AY88" i="100"/>
  <c r="AD185" i="100"/>
  <c r="AC86" i="100"/>
  <c r="AH185" i="100"/>
  <c r="AG86" i="100"/>
  <c r="AL185" i="100"/>
  <c r="AK86" i="100"/>
  <c r="AP185" i="100"/>
  <c r="AO86" i="100"/>
  <c r="AT185" i="100"/>
  <c r="AS119" i="100"/>
  <c r="AS86" i="100"/>
  <c r="AX185" i="100"/>
  <c r="AW119" i="100"/>
  <c r="AW86" i="100"/>
  <c r="AB188" i="100"/>
  <c r="Z89" i="100"/>
  <c r="AA56" i="100"/>
  <c r="AF188" i="100"/>
  <c r="AE56" i="100"/>
  <c r="AJ188" i="100"/>
  <c r="AI56" i="100"/>
  <c r="AN188" i="100"/>
  <c r="AR188" i="100"/>
  <c r="AQ122" i="100"/>
  <c r="AV188" i="100"/>
  <c r="AU122" i="100"/>
  <c r="AZ188" i="100"/>
  <c r="AY155" i="100"/>
  <c r="AY122" i="100"/>
  <c r="AD196" i="100"/>
  <c r="AC97" i="100"/>
  <c r="AH196" i="100"/>
  <c r="AG97" i="100"/>
  <c r="AL196" i="100"/>
  <c r="AK97" i="100"/>
  <c r="AP196" i="100"/>
  <c r="AO97" i="100"/>
  <c r="AT196" i="100"/>
  <c r="AS130" i="100"/>
  <c r="AS97" i="100"/>
  <c r="AX196" i="100"/>
  <c r="AW130" i="100"/>
  <c r="AW97" i="100"/>
  <c r="AA94" i="100"/>
  <c r="BD94" i="100"/>
  <c r="BC94" i="100"/>
  <c r="BA94" i="100"/>
  <c r="BB94" i="100"/>
  <c r="AF193" i="100"/>
  <c r="AE94" i="100"/>
  <c r="AJ193" i="100"/>
  <c r="AI94" i="100"/>
  <c r="AN193" i="100"/>
  <c r="AM94" i="100"/>
  <c r="AR193" i="100"/>
  <c r="AQ127" i="100"/>
  <c r="AQ94" i="100"/>
  <c r="AV193" i="100"/>
  <c r="AU127" i="100"/>
  <c r="AU94" i="100"/>
  <c r="AZ193" i="100"/>
  <c r="AY160" i="100"/>
  <c r="AY127" i="100"/>
  <c r="AY94" i="100"/>
  <c r="AD194" i="100"/>
  <c r="AC95" i="100"/>
  <c r="AH194" i="100"/>
  <c r="AG95" i="100"/>
  <c r="AL194" i="100"/>
  <c r="AK95" i="100"/>
  <c r="AP194" i="100"/>
  <c r="AO95" i="100"/>
  <c r="AT194" i="100"/>
  <c r="AS128" i="100"/>
  <c r="AS95" i="100"/>
  <c r="AX194" i="100"/>
  <c r="AW128" i="100"/>
  <c r="AW95" i="100"/>
  <c r="AA96" i="100"/>
  <c r="BC96" i="100"/>
  <c r="BA96" i="100"/>
  <c r="BB96" i="100"/>
  <c r="BD96" i="100"/>
  <c r="AF195" i="100"/>
  <c r="AE96" i="100"/>
  <c r="AJ195" i="100"/>
  <c r="AI96" i="100"/>
  <c r="AN195" i="100"/>
  <c r="AM96" i="100"/>
  <c r="AR195" i="100"/>
  <c r="AQ129" i="100"/>
  <c r="AQ96" i="100"/>
  <c r="AV195" i="100"/>
  <c r="AU129" i="100"/>
  <c r="AU96" i="100"/>
  <c r="AZ195" i="100"/>
  <c r="AY162" i="100"/>
  <c r="AY129" i="100"/>
  <c r="AY96" i="100"/>
  <c r="AD192" i="100"/>
  <c r="AC93" i="100"/>
  <c r="AH192" i="100"/>
  <c r="AG93" i="100"/>
  <c r="AL192" i="100"/>
  <c r="AK93" i="100"/>
  <c r="AP192" i="100"/>
  <c r="AO93" i="100"/>
  <c r="AT192" i="100"/>
  <c r="AS126" i="100"/>
  <c r="AS93" i="100"/>
  <c r="AX192" i="100"/>
  <c r="AW126" i="100"/>
  <c r="AW93" i="100"/>
  <c r="AA92" i="100"/>
  <c r="BC92" i="100"/>
  <c r="BA92" i="100"/>
  <c r="BB92" i="100"/>
  <c r="BD92" i="100"/>
  <c r="AF191" i="100"/>
  <c r="AE92" i="100"/>
  <c r="AJ191" i="100"/>
  <c r="AI92" i="100"/>
  <c r="AN191" i="100"/>
  <c r="AM92" i="100"/>
  <c r="AR191" i="100"/>
  <c r="AQ125" i="100"/>
  <c r="AQ92" i="100"/>
  <c r="AV191" i="100"/>
  <c r="AU125" i="100"/>
  <c r="AU92" i="100"/>
  <c r="AZ191" i="100"/>
  <c r="AY158" i="100"/>
  <c r="AY125" i="100"/>
  <c r="AY92" i="100"/>
  <c r="AD198" i="100"/>
  <c r="AC99" i="100"/>
  <c r="AH198" i="100"/>
  <c r="AG99" i="100"/>
  <c r="AL198" i="100"/>
  <c r="AK99" i="100"/>
  <c r="AP198" i="100"/>
  <c r="AO99" i="100"/>
  <c r="AT198" i="100"/>
  <c r="AS132" i="100"/>
  <c r="AS99" i="100"/>
  <c r="AX198" i="100"/>
  <c r="AW132" i="100"/>
  <c r="AW99" i="100"/>
  <c r="AA100" i="100"/>
  <c r="BD100" i="100"/>
  <c r="BC100" i="100"/>
  <c r="BA100" i="100"/>
  <c r="BB100" i="100"/>
  <c r="AF199" i="100"/>
  <c r="AE100" i="100"/>
  <c r="AJ199" i="100"/>
  <c r="AI100" i="100"/>
  <c r="AN199" i="100"/>
  <c r="AM100" i="100"/>
  <c r="AR199" i="100"/>
  <c r="AQ133" i="100"/>
  <c r="AQ100" i="100"/>
  <c r="AV199" i="100"/>
  <c r="AU133" i="100"/>
  <c r="AU100" i="100"/>
  <c r="AZ199" i="100"/>
  <c r="AY166" i="100"/>
  <c r="AY133" i="100"/>
  <c r="AY100" i="100"/>
  <c r="AD200" i="100"/>
  <c r="AC101" i="100"/>
  <c r="AH200" i="100"/>
  <c r="AG101" i="100"/>
  <c r="AL200" i="100"/>
  <c r="AK101" i="100"/>
  <c r="AP200" i="100"/>
  <c r="AO101" i="100"/>
  <c r="AT200" i="100"/>
  <c r="AS134" i="100"/>
  <c r="AS101" i="100"/>
  <c r="AX200" i="100"/>
  <c r="AW134" i="100"/>
  <c r="AW101" i="100"/>
  <c r="BB80" i="100"/>
  <c r="AA80" i="100"/>
  <c r="BC80" i="100"/>
  <c r="BD80" i="100"/>
  <c r="AF179" i="100"/>
  <c r="AE80" i="100"/>
  <c r="AJ179" i="100"/>
  <c r="AI80" i="100"/>
  <c r="AN179" i="100"/>
  <c r="AM80" i="100"/>
  <c r="AR179" i="100"/>
  <c r="AQ113" i="100"/>
  <c r="AQ80" i="100"/>
  <c r="AV179" i="100"/>
  <c r="AU113" i="100"/>
  <c r="AU80" i="100"/>
  <c r="AZ179" i="100"/>
  <c r="AY146" i="100"/>
  <c r="AY113" i="100"/>
  <c r="AY80" i="100"/>
  <c r="AB77" i="100"/>
  <c r="AG176" i="100"/>
  <c r="AF77" i="100"/>
  <c r="AK176" i="100"/>
  <c r="AJ77" i="100"/>
  <c r="AO176" i="100"/>
  <c r="AN77" i="100"/>
  <c r="AS176" i="100"/>
  <c r="AR110" i="100"/>
  <c r="AR77" i="100"/>
  <c r="AW176" i="100"/>
  <c r="AV110" i="100"/>
  <c r="AV77" i="100"/>
  <c r="BA176" i="100"/>
  <c r="AZ143" i="100"/>
  <c r="AZ110" i="100"/>
  <c r="AZ77" i="100"/>
  <c r="AH173" i="100"/>
  <c r="AL173" i="100"/>
  <c r="AP173" i="100"/>
  <c r="AT173" i="100"/>
  <c r="AS107" i="100"/>
  <c r="AX173" i="100"/>
  <c r="AW107" i="100"/>
  <c r="BB173" i="100"/>
  <c r="BA140" i="100"/>
  <c r="BA107" i="100"/>
  <c r="AE174" i="100"/>
  <c r="AD75" i="100"/>
  <c r="AI174" i="100"/>
  <c r="AH75" i="100"/>
  <c r="AM174" i="100"/>
  <c r="AL75" i="100"/>
  <c r="AQ174" i="100"/>
  <c r="AP108" i="100"/>
  <c r="AP75" i="100"/>
  <c r="AU174" i="100"/>
  <c r="AT108" i="100"/>
  <c r="AT75" i="100"/>
  <c r="AY174" i="100"/>
  <c r="AX141" i="100"/>
  <c r="AX108" i="100"/>
  <c r="AX75" i="100"/>
  <c r="AF180" i="100"/>
  <c r="AE48" i="100"/>
  <c r="AJ180" i="100"/>
  <c r="AN180" i="100"/>
  <c r="AR180" i="100"/>
  <c r="AQ114" i="100"/>
  <c r="AV180" i="100"/>
  <c r="AU114" i="100"/>
  <c r="AZ180" i="100"/>
  <c r="AY147" i="100"/>
  <c r="AY114" i="100"/>
  <c r="AG175" i="100"/>
  <c r="AK175" i="100"/>
  <c r="AO175" i="100"/>
  <c r="AS175" i="100"/>
  <c r="AR109" i="100"/>
  <c r="AW175" i="100"/>
  <c r="AV109" i="100"/>
  <c r="BA175" i="100"/>
  <c r="AZ142" i="100"/>
  <c r="AZ109" i="100"/>
  <c r="AH178" i="100"/>
  <c r="AG46" i="100"/>
  <c r="AL178" i="100"/>
  <c r="AK46" i="100"/>
  <c r="AP178" i="100"/>
  <c r="AT178" i="100"/>
  <c r="AS112" i="100"/>
  <c r="AX178" i="100"/>
  <c r="AW112" i="100"/>
  <c r="BA145" i="100"/>
  <c r="BB178" i="100"/>
  <c r="BA112" i="100"/>
  <c r="AE186" i="100"/>
  <c r="AD87" i="100"/>
  <c r="AI186" i="100"/>
  <c r="AH87" i="100"/>
  <c r="AM186" i="100"/>
  <c r="AL87" i="100"/>
  <c r="AQ186" i="100"/>
  <c r="AP120" i="100"/>
  <c r="Z120" i="100"/>
  <c r="AP87" i="100"/>
  <c r="BA120" i="100"/>
  <c r="AU186" i="100"/>
  <c r="AT120" i="100"/>
  <c r="AT87" i="100"/>
  <c r="AY186" i="100"/>
  <c r="AX153" i="100"/>
  <c r="AX120" i="100"/>
  <c r="AX87" i="100"/>
  <c r="BA153" i="100"/>
  <c r="AC189" i="100"/>
  <c r="AB90" i="100"/>
  <c r="AG189" i="100"/>
  <c r="AF90" i="100"/>
  <c r="AK189" i="100"/>
  <c r="AJ90" i="100"/>
  <c r="AO189" i="100"/>
  <c r="AN90" i="100"/>
  <c r="AS189" i="100"/>
  <c r="AR123" i="100"/>
  <c r="AR90" i="100"/>
  <c r="AW189" i="100"/>
  <c r="AV123" i="100"/>
  <c r="AV90" i="100"/>
  <c r="BA189" i="100"/>
  <c r="AZ156" i="100"/>
  <c r="AZ123" i="100"/>
  <c r="AZ90" i="100"/>
  <c r="AZ57" i="100"/>
  <c r="AE184" i="100"/>
  <c r="AD85" i="100"/>
  <c r="AI184" i="100"/>
  <c r="AH85" i="100"/>
  <c r="AM184" i="100"/>
  <c r="AL85" i="100"/>
  <c r="AQ184" i="100"/>
  <c r="AP118" i="100"/>
  <c r="Z118" i="100"/>
  <c r="AP85" i="100"/>
  <c r="BA118" i="100"/>
  <c r="AU184" i="100"/>
  <c r="AT118" i="100"/>
  <c r="AT85" i="100"/>
  <c r="AY184" i="100"/>
  <c r="AX151" i="100"/>
  <c r="AX118" i="100"/>
  <c r="AX85" i="100"/>
  <c r="BA151" i="100"/>
  <c r="AC187" i="100"/>
  <c r="AB88" i="100"/>
  <c r="AG187" i="100"/>
  <c r="AF88" i="100"/>
  <c r="AK187" i="100"/>
  <c r="AJ88" i="100"/>
  <c r="AO187" i="100"/>
  <c r="AN88" i="100"/>
  <c r="AS187" i="100"/>
  <c r="AR121" i="100"/>
  <c r="AR88" i="100"/>
  <c r="AW187" i="100"/>
  <c r="AV121" i="100"/>
  <c r="AV88" i="100"/>
  <c r="BA187" i="100"/>
  <c r="AZ154" i="100"/>
  <c r="AZ121" i="100"/>
  <c r="AZ88" i="100"/>
  <c r="AE185" i="100"/>
  <c r="AD86" i="100"/>
  <c r="AI185" i="100"/>
  <c r="AH86" i="100"/>
  <c r="AM185" i="100"/>
  <c r="AL86" i="100"/>
  <c r="AQ185" i="100"/>
  <c r="AP119" i="100"/>
  <c r="Z119" i="100"/>
  <c r="AP86" i="100"/>
  <c r="BA119" i="100"/>
  <c r="AU185" i="100"/>
  <c r="AT119" i="100"/>
  <c r="AT86" i="100"/>
  <c r="AY185" i="100"/>
  <c r="AX152" i="100"/>
  <c r="AX119" i="100"/>
  <c r="AX86" i="100"/>
  <c r="BA152" i="100"/>
  <c r="AC188" i="100"/>
  <c r="AB56" i="100"/>
  <c r="AG188" i="100"/>
  <c r="AF56" i="100"/>
  <c r="AK188" i="100"/>
  <c r="AJ56" i="100"/>
  <c r="AO188" i="100"/>
  <c r="AS188" i="100"/>
  <c r="AR122" i="100"/>
  <c r="AW188" i="100"/>
  <c r="AV122" i="100"/>
  <c r="BA188" i="100"/>
  <c r="AZ155" i="100"/>
  <c r="AZ122" i="100"/>
  <c r="AE196" i="100"/>
  <c r="AD97" i="100"/>
  <c r="AI196" i="100"/>
  <c r="AH97" i="100"/>
  <c r="AM196" i="100"/>
  <c r="AL97" i="100"/>
  <c r="AQ196" i="100"/>
  <c r="AP130" i="100"/>
  <c r="AP97" i="100"/>
  <c r="BC130" i="100"/>
  <c r="BA130" i="100"/>
  <c r="BD130" i="100"/>
  <c r="BB130" i="100"/>
  <c r="AU196" i="100"/>
  <c r="AT130" i="100"/>
  <c r="AT97" i="100"/>
  <c r="AY196" i="100"/>
  <c r="AX163" i="100"/>
  <c r="AX130" i="100"/>
  <c r="AX97" i="100"/>
  <c r="BB163" i="100"/>
  <c r="BD163" i="100"/>
  <c r="BC163" i="100"/>
  <c r="BA163" i="100"/>
  <c r="AC193" i="100"/>
  <c r="AB94" i="100"/>
  <c r="AG193" i="100"/>
  <c r="AF94" i="100"/>
  <c r="AK193" i="100"/>
  <c r="AJ94" i="100"/>
  <c r="AO193" i="100"/>
  <c r="AN94" i="100"/>
  <c r="AS193" i="100"/>
  <c r="AR127" i="100"/>
  <c r="AR94" i="100"/>
  <c r="AW193" i="100"/>
  <c r="AV127" i="100"/>
  <c r="AV94" i="100"/>
  <c r="BA193" i="100"/>
  <c r="AZ160" i="100"/>
  <c r="AZ127" i="100"/>
  <c r="AZ94" i="100"/>
  <c r="AE194" i="100"/>
  <c r="AD95" i="100"/>
  <c r="AI194" i="100"/>
  <c r="AH95" i="100"/>
  <c r="AM194" i="100"/>
  <c r="AL95" i="100"/>
  <c r="AQ194" i="100"/>
  <c r="AP128" i="100"/>
  <c r="AP95" i="100"/>
  <c r="BC128" i="100"/>
  <c r="BA128" i="100"/>
  <c r="BD128" i="100"/>
  <c r="BB128" i="100"/>
  <c r="AU194" i="100"/>
  <c r="AT128" i="100"/>
  <c r="AT95" i="100"/>
  <c r="AY194" i="100"/>
  <c r="AX161" i="100"/>
  <c r="AX128" i="100"/>
  <c r="AX95" i="100"/>
  <c r="BB161" i="100"/>
  <c r="BD161" i="100"/>
  <c r="BC161" i="100"/>
  <c r="BA161" i="100"/>
  <c r="AC195" i="100"/>
  <c r="AB96" i="100"/>
  <c r="AG195" i="100"/>
  <c r="AF96" i="100"/>
  <c r="AK195" i="100"/>
  <c r="AJ96" i="100"/>
  <c r="AO195" i="100"/>
  <c r="AN96" i="100"/>
  <c r="AS195" i="100"/>
  <c r="AR129" i="100"/>
  <c r="AR96" i="100"/>
  <c r="AW195" i="100"/>
  <c r="AV129" i="100"/>
  <c r="AV96" i="100"/>
  <c r="BA195" i="100"/>
  <c r="AZ162" i="100"/>
  <c r="AZ129" i="100"/>
  <c r="AZ96" i="100"/>
  <c r="AE192" i="100"/>
  <c r="AD93" i="100"/>
  <c r="AI192" i="100"/>
  <c r="AH93" i="100"/>
  <c r="AM192" i="100"/>
  <c r="AL93" i="100"/>
  <c r="AQ192" i="100"/>
  <c r="AP126" i="100"/>
  <c r="AP93" i="100"/>
  <c r="BC126" i="100"/>
  <c r="BA126" i="100"/>
  <c r="BD126" i="100"/>
  <c r="BB126" i="100"/>
  <c r="AU192" i="100"/>
  <c r="AT126" i="100"/>
  <c r="AT93" i="100"/>
  <c r="AY192" i="100"/>
  <c r="AX159" i="100"/>
  <c r="AX126" i="100"/>
  <c r="AX93" i="100"/>
  <c r="BB159" i="100"/>
  <c r="BD159" i="100"/>
  <c r="BC159" i="100"/>
  <c r="BA159" i="100"/>
  <c r="AC191" i="100"/>
  <c r="AB92" i="100"/>
  <c r="AG191" i="100"/>
  <c r="AF92" i="100"/>
  <c r="AK191" i="100"/>
  <c r="AJ92" i="100"/>
  <c r="AO191" i="100"/>
  <c r="AN92" i="100"/>
  <c r="AS191" i="100"/>
  <c r="AR125" i="100"/>
  <c r="AR92" i="100"/>
  <c r="AW191" i="100"/>
  <c r="AV125" i="100"/>
  <c r="AV92" i="100"/>
  <c r="BA191" i="100"/>
  <c r="AZ158" i="100"/>
  <c r="AZ125" i="100"/>
  <c r="AZ92" i="100"/>
  <c r="AE198" i="100"/>
  <c r="AD99" i="100"/>
  <c r="AI198" i="100"/>
  <c r="AH99" i="100"/>
  <c r="AM198" i="100"/>
  <c r="AL99" i="100"/>
  <c r="AQ198" i="100"/>
  <c r="AP132" i="100"/>
  <c r="AP99" i="100"/>
  <c r="BC132" i="100"/>
  <c r="BD132" i="100"/>
  <c r="BB132" i="100"/>
  <c r="BA132" i="100"/>
  <c r="AU198" i="100"/>
  <c r="AT132" i="100"/>
  <c r="AT99" i="100"/>
  <c r="AY198" i="100"/>
  <c r="AX165" i="100"/>
  <c r="AX132" i="100"/>
  <c r="AX99" i="100"/>
  <c r="BC165" i="100"/>
  <c r="BD165" i="100"/>
  <c r="BB165" i="100"/>
  <c r="BA165" i="100"/>
  <c r="AC199" i="100"/>
  <c r="AB100" i="100"/>
  <c r="AG199" i="100"/>
  <c r="AF100" i="100"/>
  <c r="AK199" i="100"/>
  <c r="AJ100" i="100"/>
  <c r="AO199" i="100"/>
  <c r="AN100" i="100"/>
  <c r="AS199" i="100"/>
  <c r="AR133" i="100"/>
  <c r="AR100" i="100"/>
  <c r="AW199" i="100"/>
  <c r="AV133" i="100"/>
  <c r="AV100" i="100"/>
  <c r="BA199" i="100"/>
  <c r="AZ166" i="100"/>
  <c r="AZ133" i="100"/>
  <c r="AZ100" i="100"/>
  <c r="AE200" i="100"/>
  <c r="AD101" i="100"/>
  <c r="AI200" i="100"/>
  <c r="AH101" i="100"/>
  <c r="AM200" i="100"/>
  <c r="AL101" i="100"/>
  <c r="AQ200" i="100"/>
  <c r="AP101" i="100"/>
  <c r="AP134" i="100"/>
  <c r="BC134" i="100"/>
  <c r="BA134" i="100"/>
  <c r="BB134" i="100"/>
  <c r="BD134" i="100"/>
  <c r="AU200" i="100"/>
  <c r="AT134" i="100"/>
  <c r="AT101" i="100"/>
  <c r="AY200" i="100"/>
  <c r="AX134" i="100"/>
  <c r="AX101" i="100"/>
  <c r="AX167" i="100"/>
  <c r="BA167" i="100"/>
  <c r="BB167" i="100"/>
  <c r="BD167" i="100"/>
  <c r="BC167" i="100"/>
  <c r="AB80" i="100"/>
  <c r="AG179" i="100"/>
  <c r="AF80" i="100"/>
  <c r="AK179" i="100"/>
  <c r="AJ80" i="100"/>
  <c r="AO179" i="100"/>
  <c r="AN80" i="100"/>
  <c r="AS179" i="100"/>
  <c r="AR113" i="100"/>
  <c r="AR80" i="100"/>
  <c r="AW179" i="100"/>
  <c r="AV113" i="100"/>
  <c r="AV80" i="100"/>
  <c r="AZ146" i="100"/>
  <c r="BA179" i="100"/>
  <c r="AZ113" i="100"/>
  <c r="AZ80" i="100"/>
  <c r="AC77" i="100"/>
  <c r="AH176" i="100"/>
  <c r="AG77" i="100"/>
  <c r="AL176" i="100"/>
  <c r="AK77" i="100"/>
  <c r="AP176" i="100"/>
  <c r="AO77" i="100"/>
  <c r="AT176" i="100"/>
  <c r="AS110" i="100"/>
  <c r="AS77" i="100"/>
  <c r="AX176" i="100"/>
  <c r="AW110" i="100"/>
  <c r="AW77" i="100"/>
  <c r="BB176" i="100"/>
  <c r="BA143" i="100"/>
  <c r="BA110" i="100"/>
  <c r="BA77" i="100"/>
  <c r="AE173" i="100"/>
  <c r="AI173" i="100"/>
  <c r="AM173" i="100"/>
  <c r="AQ173" i="100"/>
  <c r="AP107" i="100"/>
  <c r="AU173" i="100"/>
  <c r="AT107" i="100"/>
  <c r="AY173" i="100"/>
  <c r="AX140" i="100"/>
  <c r="AX107" i="100"/>
  <c r="AF174" i="100"/>
  <c r="AE75" i="100"/>
  <c r="AJ174" i="100"/>
  <c r="AI75" i="100"/>
  <c r="AN174" i="100"/>
  <c r="AM75" i="100"/>
  <c r="AR174" i="100"/>
  <c r="AQ108" i="100"/>
  <c r="AQ75" i="100"/>
  <c r="AV174" i="100"/>
  <c r="AU108" i="100"/>
  <c r="AU75" i="100"/>
  <c r="AZ174" i="100"/>
  <c r="AY141" i="100"/>
  <c r="AY108" i="100"/>
  <c r="AY75" i="100"/>
  <c r="AG180" i="100"/>
  <c r="AF48" i="100"/>
  <c r="AK180" i="100"/>
  <c r="AO180" i="100"/>
  <c r="AS180" i="100"/>
  <c r="AR114" i="100"/>
  <c r="AW180" i="100"/>
  <c r="AV114" i="100"/>
  <c r="AZ147" i="100"/>
  <c r="BA180" i="100"/>
  <c r="AZ114" i="100"/>
  <c r="AH175" i="100"/>
  <c r="AL175" i="100"/>
  <c r="AP175" i="100"/>
  <c r="AT175" i="100"/>
  <c r="AS109" i="100"/>
  <c r="AX175" i="100"/>
  <c r="AW109" i="100"/>
  <c r="BB175" i="100"/>
  <c r="BA142" i="100"/>
  <c r="BA109" i="100"/>
  <c r="AE178" i="100"/>
  <c r="AD46" i="100"/>
  <c r="AI178" i="100"/>
  <c r="AH46" i="100"/>
  <c r="AM178" i="100"/>
  <c r="AL46" i="100"/>
  <c r="AQ178" i="100"/>
  <c r="AP112" i="100"/>
  <c r="AU178" i="100"/>
  <c r="AT112" i="100"/>
  <c r="AY178" i="100"/>
  <c r="AX145" i="100"/>
  <c r="AX112" i="100"/>
  <c r="AB186" i="100"/>
  <c r="Z87" i="100"/>
  <c r="AA87" i="100"/>
  <c r="BA87" i="100"/>
  <c r="AF186" i="100"/>
  <c r="AE87" i="100"/>
  <c r="AJ186" i="100"/>
  <c r="AI87" i="100"/>
  <c r="AN186" i="100"/>
  <c r="AM87" i="100"/>
  <c r="AR186" i="100"/>
  <c r="AQ120" i="100"/>
  <c r="AQ87" i="100"/>
  <c r="AV186" i="100"/>
  <c r="AU120" i="100"/>
  <c r="AU87" i="100"/>
  <c r="AZ186" i="100"/>
  <c r="AY153" i="100"/>
  <c r="AY120" i="100"/>
  <c r="AY87" i="100"/>
  <c r="AD189" i="100"/>
  <c r="AC90" i="100"/>
  <c r="AH189" i="100"/>
  <c r="AG90" i="100"/>
  <c r="AL189" i="100"/>
  <c r="AK90" i="100"/>
  <c r="AP189" i="100"/>
  <c r="AO90" i="100"/>
  <c r="AT189" i="100"/>
  <c r="AS123" i="100"/>
  <c r="AS90" i="100"/>
  <c r="AX189" i="100"/>
  <c r="AW123" i="100"/>
  <c r="AW90" i="100"/>
  <c r="AB184" i="100"/>
  <c r="AA85" i="100"/>
  <c r="Z85" i="100"/>
  <c r="BA85" i="100"/>
  <c r="AF184" i="100"/>
  <c r="AE85" i="100"/>
  <c r="AJ184" i="100"/>
  <c r="AI85" i="100"/>
  <c r="AN184" i="100"/>
  <c r="AM85" i="100"/>
  <c r="AR184" i="100"/>
  <c r="AQ118" i="100"/>
  <c r="AQ85" i="100"/>
  <c r="AV184" i="100"/>
  <c r="AU118" i="100"/>
  <c r="AU85" i="100"/>
  <c r="AZ184" i="100"/>
  <c r="AY151" i="100"/>
  <c r="AY118" i="100"/>
  <c r="AY85" i="100"/>
  <c r="AD187" i="100"/>
  <c r="AC88" i="100"/>
  <c r="AH187" i="100"/>
  <c r="AG88" i="100"/>
  <c r="AL187" i="100"/>
  <c r="AK88" i="100"/>
  <c r="AP187" i="100"/>
  <c r="AO88" i="100"/>
  <c r="AT187" i="100"/>
  <c r="AS121" i="100"/>
  <c r="AS88" i="100"/>
  <c r="AX187" i="100"/>
  <c r="AW121" i="100"/>
  <c r="AW88" i="100"/>
  <c r="AB185" i="100"/>
  <c r="AA86" i="100"/>
  <c r="Z86" i="100"/>
  <c r="BA86" i="100"/>
  <c r="AF185" i="100"/>
  <c r="AE86" i="100"/>
  <c r="AJ185" i="100"/>
  <c r="AI86" i="100"/>
  <c r="AN185" i="100"/>
  <c r="AM86" i="100"/>
  <c r="AR185" i="100"/>
  <c r="AQ119" i="100"/>
  <c r="AQ86" i="100"/>
  <c r="AV185" i="100"/>
  <c r="AU119" i="100"/>
  <c r="AU86" i="100"/>
  <c r="AZ185" i="100"/>
  <c r="AY152" i="100"/>
  <c r="AY119" i="100"/>
  <c r="AY86" i="100"/>
  <c r="AD188" i="100"/>
  <c r="AC56" i="100"/>
  <c r="AH188" i="100"/>
  <c r="AG56" i="100"/>
  <c r="AL188" i="100"/>
  <c r="AK56" i="100"/>
  <c r="AP188" i="100"/>
  <c r="AT188" i="100"/>
  <c r="AS122" i="100"/>
  <c r="AX188" i="100"/>
  <c r="AW122" i="100"/>
  <c r="AW56" i="100"/>
  <c r="AA97" i="100"/>
  <c r="BD97" i="100"/>
  <c r="BC97" i="100"/>
  <c r="BA97" i="100"/>
  <c r="BB97" i="100"/>
  <c r="AF196" i="100"/>
  <c r="AE97" i="100"/>
  <c r="AJ196" i="100"/>
  <c r="AI97" i="100"/>
  <c r="AN196" i="100"/>
  <c r="AM97" i="100"/>
  <c r="AR196" i="100"/>
  <c r="AQ130" i="100"/>
  <c r="AQ97" i="100"/>
  <c r="AV196" i="100"/>
  <c r="AU130" i="100"/>
  <c r="AU97" i="100"/>
  <c r="AZ196" i="100"/>
  <c r="AY163" i="100"/>
  <c r="AY130" i="100"/>
  <c r="AY97" i="100"/>
  <c r="AD193" i="100"/>
  <c r="AC94" i="100"/>
  <c r="AH193" i="100"/>
  <c r="AG94" i="100"/>
  <c r="AL193" i="100"/>
  <c r="AK94" i="100"/>
  <c r="AP193" i="100"/>
  <c r="AO94" i="100"/>
  <c r="AT193" i="100"/>
  <c r="AS127" i="100"/>
  <c r="AS94" i="100"/>
  <c r="AX193" i="100"/>
  <c r="AW127" i="100"/>
  <c r="AW94" i="100"/>
  <c r="AA95" i="100"/>
  <c r="BD95" i="100"/>
  <c r="BC95" i="100"/>
  <c r="BA95" i="100"/>
  <c r="BB95" i="100"/>
  <c r="AF194" i="100"/>
  <c r="AE95" i="100"/>
  <c r="AJ194" i="100"/>
  <c r="AI95" i="100"/>
  <c r="AN194" i="100"/>
  <c r="AM95" i="100"/>
  <c r="AR194" i="100"/>
  <c r="AQ128" i="100"/>
  <c r="AQ95" i="100"/>
  <c r="AV194" i="100"/>
  <c r="AU128" i="100"/>
  <c r="AU95" i="100"/>
  <c r="AZ194" i="100"/>
  <c r="AY161" i="100"/>
  <c r="AY128" i="100"/>
  <c r="AY95" i="100"/>
  <c r="AD195" i="100"/>
  <c r="AC96" i="100"/>
  <c r="AH195" i="100"/>
  <c r="AG96" i="100"/>
  <c r="AL195" i="100"/>
  <c r="AK96" i="100"/>
  <c r="AP195" i="100"/>
  <c r="AO96" i="100"/>
  <c r="AT195" i="100"/>
  <c r="AS129" i="100"/>
  <c r="AS96" i="100"/>
  <c r="AX195" i="100"/>
  <c r="AW129" i="100"/>
  <c r="AW96" i="100"/>
  <c r="AA93" i="100"/>
  <c r="BD93" i="100"/>
  <c r="BC93" i="100"/>
  <c r="BA93" i="100"/>
  <c r="BB93" i="100"/>
  <c r="AF192" i="100"/>
  <c r="AE93" i="100"/>
  <c r="AJ192" i="100"/>
  <c r="AI93" i="100"/>
  <c r="AN192" i="100"/>
  <c r="AM93" i="100"/>
  <c r="AR192" i="100"/>
  <c r="AQ126" i="100"/>
  <c r="AQ93" i="100"/>
  <c r="AV192" i="100"/>
  <c r="AU126" i="100"/>
  <c r="AU93" i="100"/>
  <c r="AZ192" i="100"/>
  <c r="AY159" i="100"/>
  <c r="AY126" i="100"/>
  <c r="AY93" i="100"/>
  <c r="AD191" i="100"/>
  <c r="AC92" i="100"/>
  <c r="AH191" i="100"/>
  <c r="AG92" i="100"/>
  <c r="AL191" i="100"/>
  <c r="AK92" i="100"/>
  <c r="AP191" i="100"/>
  <c r="AO92" i="100"/>
  <c r="AT191" i="100"/>
  <c r="AS125" i="100"/>
  <c r="AS92" i="100"/>
  <c r="AX191" i="100"/>
  <c r="AW125" i="100"/>
  <c r="AW92" i="100"/>
  <c r="AA99" i="100"/>
  <c r="BB99" i="100"/>
  <c r="BA99" i="100"/>
  <c r="BC99" i="100"/>
  <c r="BD99" i="100"/>
  <c r="AF198" i="100"/>
  <c r="AE99" i="100"/>
  <c r="AJ198" i="100"/>
  <c r="AI99" i="100"/>
  <c r="AN198" i="100"/>
  <c r="AM99" i="100"/>
  <c r="AR198" i="100"/>
  <c r="AQ132" i="100"/>
  <c r="AQ99" i="100"/>
  <c r="AV198" i="100"/>
  <c r="AU132" i="100"/>
  <c r="AU99" i="100"/>
  <c r="AZ198" i="100"/>
  <c r="AY165" i="100"/>
  <c r="AY132" i="100"/>
  <c r="AY99" i="100"/>
  <c r="AD199" i="100"/>
  <c r="AC100" i="100"/>
  <c r="AH199" i="100"/>
  <c r="AG100" i="100"/>
  <c r="AL199" i="100"/>
  <c r="AK100" i="100"/>
  <c r="AP199" i="100"/>
  <c r="AO100" i="100"/>
  <c r="AT199" i="100"/>
  <c r="AS100" i="100"/>
  <c r="AS133" i="100"/>
  <c r="AX199" i="100"/>
  <c r="AW100" i="100"/>
  <c r="AW133" i="100"/>
  <c r="AA101" i="100"/>
  <c r="BC101" i="100"/>
  <c r="BD101" i="100"/>
  <c r="BA101" i="100"/>
  <c r="BB101" i="100"/>
  <c r="AF200" i="100"/>
  <c r="AE101" i="100"/>
  <c r="AJ200" i="100"/>
  <c r="AI101" i="100"/>
  <c r="AN200" i="100"/>
  <c r="AM101" i="100"/>
  <c r="AR200" i="100"/>
  <c r="AQ134" i="100"/>
  <c r="AQ101" i="100"/>
  <c r="AV200" i="100"/>
  <c r="AU134" i="100"/>
  <c r="AU101" i="100"/>
  <c r="AZ200" i="100"/>
  <c r="AY167" i="100"/>
  <c r="AY134" i="100"/>
  <c r="AY101" i="100"/>
  <c r="AD14" i="110"/>
  <c r="AD12" i="110" s="1"/>
  <c r="AL14" i="110"/>
  <c r="AL12" i="110" s="1"/>
  <c r="AX14" i="110"/>
  <c r="AX12" i="110" s="1"/>
  <c r="AR6" i="110"/>
  <c r="AC12" i="110"/>
  <c r="AG12" i="110"/>
  <c r="AO12" i="110"/>
  <c r="AS12" i="110"/>
  <c r="AW12" i="110"/>
  <c r="AA12" i="110"/>
  <c r="AE14" i="110"/>
  <c r="AE12" i="110" s="1"/>
  <c r="AI14" i="110"/>
  <c r="AI12" i="110" s="1"/>
  <c r="AM14" i="110"/>
  <c r="AM12" i="110" s="1"/>
  <c r="AQ14" i="110"/>
  <c r="AQ12" i="110" s="1"/>
  <c r="AU14" i="110"/>
  <c r="AU12" i="110" s="1"/>
  <c r="AY14" i="110"/>
  <c r="AY12" i="110" s="1"/>
  <c r="AH14" i="110"/>
  <c r="AH12" i="110" s="1"/>
  <c r="AP14" i="110"/>
  <c r="AP12" i="110" s="1"/>
  <c r="AT14" i="110"/>
  <c r="AT12" i="110" s="1"/>
  <c r="AB14" i="110"/>
  <c r="AB12" i="110" s="1"/>
  <c r="AF14" i="110"/>
  <c r="AF12" i="110" s="1"/>
  <c r="AJ14" i="110"/>
  <c r="AJ12" i="110" s="1"/>
  <c r="AN14" i="110"/>
  <c r="AN12" i="110" s="1"/>
  <c r="AR14" i="110"/>
  <c r="AR12" i="110" s="1"/>
  <c r="AV14" i="110"/>
  <c r="AV12" i="110" s="1"/>
  <c r="AZ14" i="110"/>
  <c r="AZ12" i="110" s="1"/>
  <c r="AN91" i="108"/>
  <c r="AL91" i="108"/>
  <c r="AJ91" i="108"/>
  <c r="AH91" i="108"/>
  <c r="AF91" i="108"/>
  <c r="AD91" i="108"/>
  <c r="AB91" i="108"/>
  <c r="AO90" i="108"/>
  <c r="AM90" i="108"/>
  <c r="AL90" i="108"/>
  <c r="AI90" i="108"/>
  <c r="AG90" i="108"/>
  <c r="AE90" i="108"/>
  <c r="AC90" i="108"/>
  <c r="AN89" i="108"/>
  <c r="AL89" i="108"/>
  <c r="AJ89" i="108"/>
  <c r="AH89" i="108"/>
  <c r="AF89" i="108"/>
  <c r="AO88" i="108"/>
  <c r="AN88" i="108"/>
  <c r="AM88" i="108"/>
  <c r="AK88" i="108"/>
  <c r="AJ88" i="108"/>
  <c r="AG88" i="108"/>
  <c r="AF88" i="108"/>
  <c r="AC88" i="108"/>
  <c r="AN86" i="108"/>
  <c r="AJ86" i="108"/>
  <c r="AF86" i="108"/>
  <c r="AB86" i="108"/>
  <c r="AM85" i="108"/>
  <c r="AI85" i="108"/>
  <c r="AE85" i="108"/>
  <c r="AL84" i="108"/>
  <c r="AK84" i="108"/>
  <c r="AH84" i="108"/>
  <c r="AG84" i="108"/>
  <c r="AD84" i="108"/>
  <c r="AB84" i="108"/>
  <c r="AO83" i="108"/>
  <c r="AN83" i="108"/>
  <c r="AM83" i="108"/>
  <c r="AK83" i="108"/>
  <c r="AJ83" i="108"/>
  <c r="AG83" i="108"/>
  <c r="AF83" i="108"/>
  <c r="AC83" i="108"/>
  <c r="F21" i="113" l="1"/>
  <c r="AX52" i="100"/>
  <c r="BA41" i="100"/>
  <c r="AR5" i="110"/>
  <c r="AW83" i="108"/>
  <c r="AX84" i="108"/>
  <c r="Z69" i="108"/>
  <c r="AX69" i="108" s="1"/>
  <c r="BA88" i="108"/>
  <c r="AT89" i="108"/>
  <c r="AQ90" i="108"/>
  <c r="AR91" i="108"/>
  <c r="AD83" i="108"/>
  <c r="AH83" i="108"/>
  <c r="AL83" i="108"/>
  <c r="AP83" i="108"/>
  <c r="Z53" i="108"/>
  <c r="AW53" i="108" s="1"/>
  <c r="AT83" i="108"/>
  <c r="Z68" i="108"/>
  <c r="AX68" i="108" s="1"/>
  <c r="AX83" i="108"/>
  <c r="AE84" i="108"/>
  <c r="AI84" i="108"/>
  <c r="AM84" i="108"/>
  <c r="AQ84" i="108"/>
  <c r="AU84" i="108"/>
  <c r="AY84" i="108"/>
  <c r="AF85" i="108"/>
  <c r="AJ85" i="108"/>
  <c r="AN85" i="108"/>
  <c r="AR85" i="108"/>
  <c r="AV85" i="108"/>
  <c r="AZ85" i="108"/>
  <c r="AC86" i="108"/>
  <c r="AG86" i="108"/>
  <c r="AK86" i="108"/>
  <c r="AO86" i="108"/>
  <c r="AS86" i="108"/>
  <c r="AW86" i="108"/>
  <c r="BA86" i="108"/>
  <c r="AH88" i="108"/>
  <c r="AL88" i="108"/>
  <c r="AP88" i="108"/>
  <c r="AT88" i="108"/>
  <c r="AX88" i="108"/>
  <c r="AE89" i="108"/>
  <c r="AI89" i="108"/>
  <c r="AM89" i="108"/>
  <c r="AQ89" i="108"/>
  <c r="AU89" i="108"/>
  <c r="AY89" i="108"/>
  <c r="AB90" i="108"/>
  <c r="AF90" i="108"/>
  <c r="AJ90" i="108"/>
  <c r="AN90" i="108"/>
  <c r="AR90" i="108"/>
  <c r="AV90" i="108"/>
  <c r="AZ90" i="108"/>
  <c r="AC91" i="108"/>
  <c r="AG91" i="108"/>
  <c r="AK91" i="108"/>
  <c r="AO91" i="108"/>
  <c r="AS91" i="108"/>
  <c r="AW91" i="108"/>
  <c r="BA91" i="108"/>
  <c r="BA83" i="108"/>
  <c r="AT84" i="108"/>
  <c r="AU85" i="108"/>
  <c r="AR86" i="108"/>
  <c r="AZ86" i="108"/>
  <c r="AW88" i="108"/>
  <c r="AX89" i="108"/>
  <c r="AZ91" i="108"/>
  <c r="AE83" i="108"/>
  <c r="AI83" i="108"/>
  <c r="AQ53" i="108"/>
  <c r="AQ83" i="108"/>
  <c r="AU83" i="108"/>
  <c r="AY83" i="108"/>
  <c r="AF84" i="108"/>
  <c r="AJ84" i="108"/>
  <c r="AN84" i="108"/>
  <c r="AR84" i="108"/>
  <c r="AV84" i="108"/>
  <c r="AZ84" i="108"/>
  <c r="AG85" i="108"/>
  <c r="AK85" i="108"/>
  <c r="AO85" i="108"/>
  <c r="AS85" i="108"/>
  <c r="AW85" i="108"/>
  <c r="BA85" i="108"/>
  <c r="AD86" i="108"/>
  <c r="AH86" i="108"/>
  <c r="AL86" i="108"/>
  <c r="AP86" i="108"/>
  <c r="AT86" i="108"/>
  <c r="AX86" i="108"/>
  <c r="AE88" i="108"/>
  <c r="AI88" i="108"/>
  <c r="AQ88" i="108"/>
  <c r="AU88" i="108"/>
  <c r="AY88" i="108"/>
  <c r="AR89" i="108"/>
  <c r="AV89" i="108"/>
  <c r="AZ89" i="108"/>
  <c r="AK90" i="108"/>
  <c r="AS90" i="108"/>
  <c r="AW90" i="108"/>
  <c r="BA90" i="108"/>
  <c r="AP91" i="108"/>
  <c r="AT91" i="108"/>
  <c r="AX91" i="108"/>
  <c r="AS83" i="108"/>
  <c r="Z54" i="108"/>
  <c r="AX54" i="108" s="1"/>
  <c r="AP84" i="108"/>
  <c r="AQ85" i="108"/>
  <c r="AY85" i="108"/>
  <c r="AV86" i="108"/>
  <c r="AS88" i="108"/>
  <c r="AP89" i="108"/>
  <c r="AU90" i="108"/>
  <c r="AY90" i="108"/>
  <c r="AV91" i="108"/>
  <c r="AB83" i="108"/>
  <c r="AR83" i="108"/>
  <c r="AV83" i="108"/>
  <c r="AZ68" i="108"/>
  <c r="AZ83" i="108"/>
  <c r="AC84" i="108"/>
  <c r="AO84" i="108"/>
  <c r="AS84" i="108"/>
  <c r="AW84" i="108"/>
  <c r="BA84" i="108"/>
  <c r="AH85" i="108"/>
  <c r="AL85" i="108"/>
  <c r="AP85" i="108"/>
  <c r="AT85" i="108"/>
  <c r="AX85" i="108"/>
  <c r="AE86" i="108"/>
  <c r="AI86" i="108"/>
  <c r="AM86" i="108"/>
  <c r="AQ86" i="108"/>
  <c r="AU86" i="108"/>
  <c r="AY86" i="108"/>
  <c r="AR88" i="108"/>
  <c r="AV88" i="108"/>
  <c r="AZ88" i="108"/>
  <c r="AG89" i="108"/>
  <c r="AK89" i="108"/>
  <c r="AO89" i="108"/>
  <c r="AS89" i="108"/>
  <c r="AW89" i="108"/>
  <c r="BA89" i="108"/>
  <c r="AH90" i="108"/>
  <c r="AP90" i="108"/>
  <c r="AT90" i="108"/>
  <c r="AX90" i="108"/>
  <c r="AE91" i="108"/>
  <c r="AI91" i="108"/>
  <c r="AM91" i="108"/>
  <c r="AQ91" i="108"/>
  <c r="AU91" i="108"/>
  <c r="AY91" i="108"/>
  <c r="AC85" i="108"/>
  <c r="Z39" i="108"/>
  <c r="AP39" i="108" s="1"/>
  <c r="Z38" i="108"/>
  <c r="AK38" i="108" s="1"/>
  <c r="AB89" i="108"/>
  <c r="AD85" i="108"/>
  <c r="AB88" i="108"/>
  <c r="AC89" i="108"/>
  <c r="AD90" i="108"/>
  <c r="AD89" i="108"/>
  <c r="AB85" i="108"/>
  <c r="AD88" i="108"/>
  <c r="AE24" i="111"/>
  <c r="AS53" i="108" l="1"/>
  <c r="BA54" i="108"/>
  <c r="AZ53" i="108"/>
  <c r="AR53" i="108"/>
  <c r="AY53" i="108"/>
  <c r="AX53" i="108"/>
  <c r="AT53" i="108"/>
  <c r="AC39" i="108"/>
  <c r="AV53" i="108"/>
  <c r="AU53" i="108"/>
  <c r="BA53" i="108"/>
  <c r="AP53" i="108"/>
  <c r="AS39" i="108"/>
  <c r="AR39" i="108"/>
  <c r="AO39" i="108"/>
  <c r="AF39" i="108"/>
  <c r="AY68" i="108"/>
  <c r="BA39" i="108"/>
  <c r="AK39" i="108"/>
  <c r="AZ39" i="108"/>
  <c r="AB39" i="108"/>
  <c r="AW39" i="108"/>
  <c r="AG39" i="108"/>
  <c r="AV39" i="108"/>
  <c r="BA68" i="108"/>
  <c r="AJ39" i="108"/>
  <c r="AU39" i="108"/>
  <c r="AZ69" i="108"/>
  <c r="BA69" i="108"/>
  <c r="AS54" i="108"/>
  <c r="AY69" i="108"/>
  <c r="AQ54" i="108"/>
  <c r="AT54" i="108"/>
  <c r="AY54" i="108"/>
  <c r="AP54" i="108"/>
  <c r="AV54" i="108"/>
  <c r="AU54" i="108"/>
  <c r="AW54" i="108"/>
  <c r="AZ54" i="108"/>
  <c r="AR54" i="108"/>
  <c r="AE39" i="108"/>
  <c r="AQ39" i="108"/>
  <c r="AH39" i="108"/>
  <c r="AM39" i="108"/>
  <c r="AR38" i="108"/>
  <c r="AQ38" i="108"/>
  <c r="AJ38" i="108"/>
  <c r="AM38" i="108"/>
  <c r="AA39" i="108"/>
  <c r="AD38" i="108"/>
  <c r="AW38" i="108"/>
  <c r="AZ38" i="108"/>
  <c r="AF38" i="108"/>
  <c r="AE38" i="108"/>
  <c r="AX39" i="108"/>
  <c r="AS38" i="108"/>
  <c r="AV38" i="108"/>
  <c r="AB38" i="108"/>
  <c r="AU38" i="108"/>
  <c r="AA38" i="108"/>
  <c r="AT38" i="108"/>
  <c r="AL39" i="108"/>
  <c r="AG38" i="108"/>
  <c r="AP38" i="108"/>
  <c r="AC38" i="108"/>
  <c r="AL38" i="108"/>
  <c r="AT39" i="108"/>
  <c r="AD39" i="108"/>
  <c r="AO38" i="108"/>
  <c r="AN38" i="108"/>
  <c r="AN39" i="108"/>
  <c r="AY38" i="108"/>
  <c r="AI38" i="108"/>
  <c r="AY39" i="108"/>
  <c r="AI39" i="108"/>
  <c r="AX38" i="108"/>
  <c r="AH38" i="108"/>
  <c r="BA38" i="108"/>
  <c r="AT24" i="111" l="1"/>
  <c r="AE5" i="111"/>
  <c r="AE29" i="111" s="1"/>
  <c r="BJ28" i="111"/>
  <c r="BJ25" i="111"/>
  <c r="BJ23" i="111"/>
  <c r="BJ6" i="111"/>
  <c r="BA38" i="111" l="1"/>
  <c r="AD24" i="111" l="1"/>
  <c r="Z40" i="108"/>
  <c r="AZ5" i="108"/>
  <c r="AA5" i="108"/>
  <c r="AG40" i="108" l="1"/>
  <c r="AO40" i="108"/>
  <c r="AD40" i="108"/>
  <c r="AT40" i="108"/>
  <c r="AA40" i="108"/>
  <c r="AQ40" i="108"/>
  <c r="AN40" i="108"/>
  <c r="AS40" i="108"/>
  <c r="BA40" i="108"/>
  <c r="AH40" i="108"/>
  <c r="AX40" i="108"/>
  <c r="AE40" i="108"/>
  <c r="AU40" i="108"/>
  <c r="AK40" i="108"/>
  <c r="AR40" i="108"/>
  <c r="AL40" i="108"/>
  <c r="AI40" i="108"/>
  <c r="AY40" i="108"/>
  <c r="AW40" i="108"/>
  <c r="AF40" i="108"/>
  <c r="AV40" i="108"/>
  <c r="AC40" i="108"/>
  <c r="AP40" i="108"/>
  <c r="AM40" i="108"/>
  <c r="AJ40" i="108"/>
  <c r="AZ40" i="108"/>
  <c r="AB40" i="108"/>
  <c r="BA24" i="111"/>
  <c r="BJ26" i="111"/>
  <c r="AA6" i="110"/>
  <c r="AD5" i="111"/>
  <c r="Z37" i="108"/>
  <c r="AZ37" i="108" s="1"/>
  <c r="AA47" i="110"/>
  <c r="AA46" i="110"/>
  <c r="AY42" i="111"/>
  <c r="AY35" i="111"/>
  <c r="AA35" i="111"/>
  <c r="AA37" i="108" l="1"/>
  <c r="BI28" i="111"/>
  <c r="Z151" i="100" l="1"/>
  <c r="Z152" i="100"/>
  <c r="Z153" i="100"/>
  <c r="Z154" i="100"/>
  <c r="Z155" i="100"/>
  <c r="Z156" i="100"/>
  <c r="Z158" i="100"/>
  <c r="Z159" i="100"/>
  <c r="Z160" i="100"/>
  <c r="Z161" i="100"/>
  <c r="Z162" i="100"/>
  <c r="Z163" i="100"/>
  <c r="Z165" i="100"/>
  <c r="Z166" i="100"/>
  <c r="Z167" i="100"/>
  <c r="Z125" i="100"/>
  <c r="Z126" i="100"/>
  <c r="Z127" i="100"/>
  <c r="Z128" i="100"/>
  <c r="Z129" i="100"/>
  <c r="Z130" i="100"/>
  <c r="Z132" i="100"/>
  <c r="Z133" i="100"/>
  <c r="Z134" i="100"/>
  <c r="Z96" i="100"/>
  <c r="Z95" i="100"/>
  <c r="Z94" i="100"/>
  <c r="Z93" i="100"/>
  <c r="Z101" i="100"/>
  <c r="Z100" i="100"/>
  <c r="Z140" i="100"/>
  <c r="Z141" i="100"/>
  <c r="Z142" i="100"/>
  <c r="Z143" i="100"/>
  <c r="Z144" i="100"/>
  <c r="Z145" i="100"/>
  <c r="Z146" i="100"/>
  <c r="Z147" i="100"/>
  <c r="Z148" i="100"/>
  <c r="Z149" i="100"/>
  <c r="Z107" i="100"/>
  <c r="Z108" i="100"/>
  <c r="Z109" i="100"/>
  <c r="Z110" i="100"/>
  <c r="Z111" i="100"/>
  <c r="Z112" i="100"/>
  <c r="Z113" i="100"/>
  <c r="Z114" i="100"/>
  <c r="Z115" i="100"/>
  <c r="Z116" i="100"/>
  <c r="Z76" i="100"/>
  <c r="Z78" i="100"/>
  <c r="Z77" i="100"/>
  <c r="Z74" i="100" l="1"/>
  <c r="AB173" i="100"/>
  <c r="AB176" i="100"/>
  <c r="AC173" i="100"/>
  <c r="AB177" i="100"/>
  <c r="AC180" i="100"/>
  <c r="AC176" i="100"/>
  <c r="AD182" i="100"/>
  <c r="AD178" i="100"/>
  <c r="AD174" i="100"/>
  <c r="AB200" i="100"/>
  <c r="AB195" i="100"/>
  <c r="AC181" i="100"/>
  <c r="AD179" i="100"/>
  <c r="AB199" i="100"/>
  <c r="AB175" i="100"/>
  <c r="AA43" i="100"/>
  <c r="AC179" i="100"/>
  <c r="AC175" i="100"/>
  <c r="AD181" i="100"/>
  <c r="AD177" i="100"/>
  <c r="AD173" i="100"/>
  <c r="AB192" i="100"/>
  <c r="AC177" i="100"/>
  <c r="AD175" i="100"/>
  <c r="AB194" i="100"/>
  <c r="AC182" i="100"/>
  <c r="AC178" i="100"/>
  <c r="AC174" i="100"/>
  <c r="AD180" i="100"/>
  <c r="AD176" i="100"/>
  <c r="AB193" i="100"/>
  <c r="AC30" i="100"/>
  <c r="AF30" i="100"/>
  <c r="AO30" i="100"/>
  <c r="AT30" i="100"/>
  <c r="AW23" i="100"/>
  <c r="AK30" i="100"/>
  <c r="AW30" i="100"/>
  <c r="AQ30" i="100"/>
  <c r="AM30" i="100"/>
  <c r="AB23" i="100"/>
  <c r="AO23" i="100"/>
  <c r="AK23" i="100"/>
  <c r="AU30" i="100"/>
  <c r="AT23" i="100"/>
  <c r="BA30" i="100"/>
  <c r="G25" i="113" s="1"/>
  <c r="BA23" i="100"/>
  <c r="G23" i="113" s="1"/>
  <c r="AB30" i="100"/>
  <c r="AD23" i="100"/>
  <c r="AI30" i="100"/>
  <c r="AE30" i="100"/>
  <c r="AI23" i="100"/>
  <c r="AE23" i="100"/>
  <c r="AH23" i="100"/>
  <c r="AR30" i="100"/>
  <c r="AN30" i="100"/>
  <c r="AJ30" i="100"/>
  <c r="AZ30" i="100"/>
  <c r="AZ23" i="100"/>
  <c r="AH30" i="100"/>
  <c r="AG23" i="100"/>
  <c r="AR23" i="100"/>
  <c r="AN23" i="100"/>
  <c r="AJ23" i="100"/>
  <c r="AP23" i="100"/>
  <c r="E23" i="113" s="1"/>
  <c r="AL23" i="100"/>
  <c r="AQ23" i="100"/>
  <c r="AM23" i="100"/>
  <c r="AS30" i="100"/>
  <c r="AS23" i="100"/>
  <c r="AV23" i="100"/>
  <c r="AY30" i="100"/>
  <c r="AY23" i="100"/>
  <c r="AD30" i="100"/>
  <c r="AC23" i="100"/>
  <c r="AG30" i="100"/>
  <c r="AF23" i="100"/>
  <c r="AP30" i="100"/>
  <c r="E25" i="113" s="1"/>
  <c r="AL30" i="100"/>
  <c r="AV30" i="100"/>
  <c r="AU23" i="100"/>
  <c r="AX30" i="100"/>
  <c r="F25" i="113" s="1"/>
  <c r="AX23" i="100"/>
  <c r="AS5" i="100"/>
  <c r="AC5" i="100"/>
  <c r="AH5" i="100"/>
  <c r="AD5" i="100"/>
  <c r="AK5" i="100"/>
  <c r="AQ5" i="100"/>
  <c r="AJ5" i="100"/>
  <c r="AN5" i="100"/>
  <c r="AG5" i="100"/>
  <c r="AF5" i="100"/>
  <c r="AI5" i="100"/>
  <c r="AM5" i="100"/>
  <c r="AP5" i="100"/>
  <c r="E19" i="113" s="1"/>
  <c r="AO5" i="100"/>
  <c r="AE5" i="100"/>
  <c r="AL5" i="100"/>
  <c r="AR5" i="100"/>
  <c r="F23" i="113" l="1"/>
  <c r="AX59" i="100"/>
  <c r="AX60" i="100"/>
  <c r="AG172" i="100"/>
  <c r="AF40" i="100"/>
  <c r="AF45" i="100"/>
  <c r="AF49" i="100"/>
  <c r="AF42" i="100"/>
  <c r="AF41" i="100"/>
  <c r="AF44" i="100"/>
  <c r="AF43" i="100"/>
  <c r="AF47" i="100"/>
  <c r="Z164" i="100"/>
  <c r="AY197" i="100"/>
  <c r="AX164" i="100"/>
  <c r="AX131" i="100"/>
  <c r="AX68" i="100"/>
  <c r="AX66" i="100"/>
  <c r="AX67" i="100"/>
  <c r="AD190" i="100"/>
  <c r="AC64" i="100"/>
  <c r="AC62" i="100"/>
  <c r="AC60" i="100"/>
  <c r="AC61" i="100"/>
  <c r="AC63" i="100"/>
  <c r="AC59" i="100"/>
  <c r="AQ190" i="100"/>
  <c r="AP124" i="100"/>
  <c r="AP63" i="100"/>
  <c r="AP64" i="100"/>
  <c r="AP61" i="100"/>
  <c r="AP60" i="100"/>
  <c r="AP59" i="100"/>
  <c r="AP62" i="100"/>
  <c r="AC183" i="100"/>
  <c r="AB54" i="100"/>
  <c r="AB52" i="100"/>
  <c r="AB57" i="100"/>
  <c r="AB53" i="100"/>
  <c r="AB55" i="100"/>
  <c r="AI190" i="100"/>
  <c r="AH59" i="100"/>
  <c r="AH62" i="100"/>
  <c r="AH63" i="100"/>
  <c r="AH64" i="100"/>
  <c r="AH61" i="100"/>
  <c r="AH60" i="100"/>
  <c r="BA150" i="100"/>
  <c r="BA117" i="100"/>
  <c r="AR197" i="100"/>
  <c r="AQ131" i="100"/>
  <c r="AQ67" i="100"/>
  <c r="AQ66" i="100"/>
  <c r="AQ68" i="100"/>
  <c r="AH172" i="100"/>
  <c r="AG40" i="100"/>
  <c r="AG45" i="100"/>
  <c r="AG49" i="100"/>
  <c r="AG47" i="100"/>
  <c r="AG41" i="100"/>
  <c r="AG42" i="100"/>
  <c r="AG44" i="100"/>
  <c r="AG43" i="100"/>
  <c r="AG48" i="100"/>
  <c r="AT183" i="100"/>
  <c r="AS117" i="100"/>
  <c r="AS52" i="100"/>
  <c r="AS56" i="100"/>
  <c r="AS54" i="100"/>
  <c r="AS55" i="100"/>
  <c r="AS53" i="100"/>
  <c r="AS57" i="100"/>
  <c r="Z131" i="100"/>
  <c r="AQ197" i="100"/>
  <c r="AP131" i="100"/>
  <c r="AP68" i="100"/>
  <c r="AP66" i="100"/>
  <c r="AP67" i="100"/>
  <c r="AN190" i="100"/>
  <c r="AM61" i="100"/>
  <c r="AM63" i="100"/>
  <c r="AM59" i="100"/>
  <c r="AM64" i="100"/>
  <c r="AM62" i="100"/>
  <c r="AM60" i="100"/>
  <c r="AJ183" i="100"/>
  <c r="AI57" i="100"/>
  <c r="AI53" i="100"/>
  <c r="AI52" i="100"/>
  <c r="AI55" i="100"/>
  <c r="AI54" i="100"/>
  <c r="BA183" i="100"/>
  <c r="AZ150" i="100"/>
  <c r="AZ117" i="100"/>
  <c r="AZ53" i="100"/>
  <c r="AZ55" i="100"/>
  <c r="AZ54" i="100"/>
  <c r="AZ52" i="100"/>
  <c r="AZ56" i="100"/>
  <c r="AW183" i="100"/>
  <c r="AV117" i="100"/>
  <c r="AV54" i="100"/>
  <c r="AV52" i="100"/>
  <c r="AV57" i="100"/>
  <c r="AV53" i="100"/>
  <c r="AV55" i="100"/>
  <c r="AV56" i="100"/>
  <c r="AP183" i="100"/>
  <c r="AO52" i="100"/>
  <c r="AO56" i="100"/>
  <c r="AO54" i="100"/>
  <c r="AO55" i="100"/>
  <c r="AO53" i="100"/>
  <c r="AO57" i="100"/>
  <c r="AF190" i="100"/>
  <c r="AE64" i="100"/>
  <c r="AE62" i="100"/>
  <c r="AE60" i="100"/>
  <c r="AE61" i="100"/>
  <c r="AE63" i="100"/>
  <c r="AE59" i="100"/>
  <c r="AD183" i="100"/>
  <c r="AC54" i="100"/>
  <c r="AC55" i="100"/>
  <c r="AC53" i="100"/>
  <c r="AC57" i="100"/>
  <c r="AC52" i="100"/>
  <c r="BA157" i="100"/>
  <c r="BA124" i="100"/>
  <c r="BA62" i="100"/>
  <c r="BA61" i="100"/>
  <c r="BA59" i="100"/>
  <c r="BA64" i="100"/>
  <c r="BA60" i="100"/>
  <c r="BA63" i="100"/>
  <c r="AL190" i="100"/>
  <c r="AK61" i="100"/>
  <c r="AK63" i="100"/>
  <c r="AK59" i="100"/>
  <c r="AK64" i="100"/>
  <c r="AK62" i="100"/>
  <c r="AK60" i="100"/>
  <c r="AE183" i="100"/>
  <c r="AD57" i="100"/>
  <c r="AD55" i="100"/>
  <c r="AD52" i="100"/>
  <c r="AD54" i="100"/>
  <c r="AD53" i="100"/>
  <c r="AX197" i="100"/>
  <c r="AW131" i="100"/>
  <c r="AW66" i="100"/>
  <c r="AW68" i="100"/>
  <c r="AW67" i="100"/>
  <c r="AP197" i="100"/>
  <c r="AO66" i="100"/>
  <c r="AO68" i="100"/>
  <c r="AO67" i="100"/>
  <c r="AP172" i="100"/>
  <c r="AO40" i="100"/>
  <c r="AO49" i="100"/>
  <c r="AO45" i="100"/>
  <c r="AO41" i="100"/>
  <c r="AO44" i="100"/>
  <c r="AO47" i="100"/>
  <c r="AO46" i="100"/>
  <c r="AO43" i="100"/>
  <c r="AO48" i="100"/>
  <c r="AO42" i="100"/>
  <c r="AC40" i="100"/>
  <c r="AC49" i="100"/>
  <c r="AC45" i="100"/>
  <c r="AC43" i="100"/>
  <c r="AC47" i="100"/>
  <c r="AC42" i="100"/>
  <c r="AC41" i="100"/>
  <c r="AC44" i="100"/>
  <c r="AZ197" i="100"/>
  <c r="AY164" i="100"/>
  <c r="AY131" i="100"/>
  <c r="AY67" i="100"/>
  <c r="AY66" i="100"/>
  <c r="AY68" i="100"/>
  <c r="AF183" i="100"/>
  <c r="AE55" i="100"/>
  <c r="AE54" i="100"/>
  <c r="AE57" i="100"/>
  <c r="AE53" i="100"/>
  <c r="AE52" i="100"/>
  <c r="AL183" i="100"/>
  <c r="AK53" i="100"/>
  <c r="AK57" i="100"/>
  <c r="AK52" i="100"/>
  <c r="AK54" i="100"/>
  <c r="AK55" i="100"/>
  <c r="AV197" i="100"/>
  <c r="AU131" i="100"/>
  <c r="AU67" i="100"/>
  <c r="AU66" i="100"/>
  <c r="AU68" i="100"/>
  <c r="AS172" i="100"/>
  <c r="AR106" i="100"/>
  <c r="AR40" i="100"/>
  <c r="AR45" i="100"/>
  <c r="AR49" i="100"/>
  <c r="AR42" i="100"/>
  <c r="AR44" i="100"/>
  <c r="AR47" i="100"/>
  <c r="AR48" i="100"/>
  <c r="AR41" i="100"/>
  <c r="AR43" i="100"/>
  <c r="AR46" i="100"/>
  <c r="AL172" i="100"/>
  <c r="AK40" i="100"/>
  <c r="AK45" i="100"/>
  <c r="AK49" i="100"/>
  <c r="AK42" i="100"/>
  <c r="AK43" i="100"/>
  <c r="AK48" i="100"/>
  <c r="AK44" i="100"/>
  <c r="AK41" i="100"/>
  <c r="AK47" i="100"/>
  <c r="AK183" i="100"/>
  <c r="AJ53" i="100"/>
  <c r="AJ55" i="100"/>
  <c r="AJ54" i="100"/>
  <c r="AJ52" i="100"/>
  <c r="AJ57" i="100"/>
  <c r="AU183" i="100"/>
  <c r="AT117" i="100"/>
  <c r="AT57" i="100"/>
  <c r="AT55" i="100"/>
  <c r="AT52" i="100"/>
  <c r="AT56" i="100"/>
  <c r="AT54" i="100"/>
  <c r="AT53" i="100"/>
  <c r="AK190" i="100"/>
  <c r="AJ64" i="100"/>
  <c r="AJ59" i="100"/>
  <c r="AJ63" i="100"/>
  <c r="AJ60" i="100"/>
  <c r="AJ61" i="100"/>
  <c r="AJ62" i="100"/>
  <c r="AO197" i="100"/>
  <c r="AN66" i="100"/>
  <c r="AN67" i="100"/>
  <c r="AN68" i="100"/>
  <c r="AM172" i="100"/>
  <c r="AL40" i="100"/>
  <c r="AL45" i="100"/>
  <c r="AL49" i="100"/>
  <c r="AL44" i="100"/>
  <c r="AL47" i="100"/>
  <c r="AL48" i="100"/>
  <c r="AL43" i="100"/>
  <c r="AL42" i="100"/>
  <c r="AL41" i="100"/>
  <c r="AN172" i="100"/>
  <c r="AM40" i="100"/>
  <c r="AM49" i="100"/>
  <c r="AM45" i="100"/>
  <c r="AM43" i="100"/>
  <c r="AM47" i="100"/>
  <c r="AM48" i="100"/>
  <c r="AM42" i="100"/>
  <c r="AM41" i="100"/>
  <c r="AM44" i="100"/>
  <c r="AO172" i="100"/>
  <c r="AN40" i="100"/>
  <c r="AN45" i="100"/>
  <c r="AN49" i="100"/>
  <c r="AN42" i="100"/>
  <c r="AN46" i="100"/>
  <c r="AN44" i="100"/>
  <c r="AN47" i="100"/>
  <c r="AN48" i="100"/>
  <c r="AN41" i="100"/>
  <c r="AN43" i="100"/>
  <c r="AE172" i="100"/>
  <c r="AD40" i="100"/>
  <c r="AD49" i="100"/>
  <c r="AD45" i="100"/>
  <c r="AD42" i="100"/>
  <c r="AD44" i="100"/>
  <c r="AD43" i="100"/>
  <c r="AD47" i="100"/>
  <c r="AD41" i="100"/>
  <c r="Z150" i="100"/>
  <c r="AY183" i="100"/>
  <c r="AX150" i="100"/>
  <c r="AX117" i="100"/>
  <c r="AX54" i="100"/>
  <c r="AX53" i="100"/>
  <c r="AX57" i="100"/>
  <c r="AX55" i="100"/>
  <c r="AX56" i="100"/>
  <c r="AX183" i="100"/>
  <c r="AW117" i="100"/>
  <c r="AW52" i="100"/>
  <c r="AW54" i="100"/>
  <c r="AW55" i="100"/>
  <c r="AW53" i="100"/>
  <c r="AW57" i="100"/>
  <c r="AO183" i="100"/>
  <c r="AN54" i="100"/>
  <c r="AN52" i="100"/>
  <c r="AN57" i="100"/>
  <c r="AN56" i="100"/>
  <c r="AN53" i="100"/>
  <c r="AN55" i="100"/>
  <c r="AG190" i="100"/>
  <c r="AF62" i="100"/>
  <c r="AF64" i="100"/>
  <c r="AF59" i="100"/>
  <c r="AF63" i="100"/>
  <c r="AF60" i="100"/>
  <c r="AF61" i="100"/>
  <c r="AZ183" i="100"/>
  <c r="AY150" i="100"/>
  <c r="AY117" i="100"/>
  <c r="AY57" i="100"/>
  <c r="AY53" i="100"/>
  <c r="AY56" i="100"/>
  <c r="AY52" i="100"/>
  <c r="AY55" i="100"/>
  <c r="AY54" i="100"/>
  <c r="AW190" i="100"/>
  <c r="AV124" i="100"/>
  <c r="AV63" i="100"/>
  <c r="AV60" i="100"/>
  <c r="AV61" i="100"/>
  <c r="AV62" i="100"/>
  <c r="AV64" i="100"/>
  <c r="AV59" i="100"/>
  <c r="AR190" i="100"/>
  <c r="AQ124" i="100"/>
  <c r="AQ61" i="100"/>
  <c r="AQ63" i="100"/>
  <c r="AQ59" i="100"/>
  <c r="AQ64" i="100"/>
  <c r="AQ62" i="100"/>
  <c r="AQ60" i="100"/>
  <c r="AO190" i="100"/>
  <c r="AN63" i="100"/>
  <c r="AN60" i="100"/>
  <c r="AN61" i="100"/>
  <c r="AN62" i="100"/>
  <c r="AN64" i="100"/>
  <c r="AN59" i="100"/>
  <c r="AH190" i="100"/>
  <c r="AG64" i="100"/>
  <c r="AG62" i="100"/>
  <c r="AG60" i="100"/>
  <c r="AG61" i="100"/>
  <c r="AG63" i="100"/>
  <c r="AG59" i="100"/>
  <c r="BA190" i="100"/>
  <c r="AZ157" i="100"/>
  <c r="AZ124" i="100"/>
  <c r="AZ64" i="100"/>
  <c r="AZ59" i="100"/>
  <c r="AZ63" i="100"/>
  <c r="AZ60" i="100"/>
  <c r="AZ61" i="100"/>
  <c r="AZ62" i="100"/>
  <c r="AM183" i="100"/>
  <c r="AL54" i="100"/>
  <c r="AL53" i="100"/>
  <c r="AL57" i="100"/>
  <c r="AL55" i="100"/>
  <c r="AL52" i="100"/>
  <c r="AN183" i="100"/>
  <c r="AM56" i="100"/>
  <c r="AM53" i="100"/>
  <c r="AM52" i="100"/>
  <c r="AM55" i="100"/>
  <c r="AM54" i="100"/>
  <c r="AM57" i="100"/>
  <c r="AS197" i="100"/>
  <c r="AR131" i="100"/>
  <c r="AR66" i="100"/>
  <c r="AR67" i="100"/>
  <c r="AR68" i="100"/>
  <c r="AJ190" i="100"/>
  <c r="AI61" i="100"/>
  <c r="AI63" i="100"/>
  <c r="AI59" i="100"/>
  <c r="AI64" i="100"/>
  <c r="AI62" i="100"/>
  <c r="AI60" i="100"/>
  <c r="AE190" i="100"/>
  <c r="AD60" i="100"/>
  <c r="AD59" i="100"/>
  <c r="AD62" i="100"/>
  <c r="AD63" i="100"/>
  <c r="AD64" i="100"/>
  <c r="AD61" i="100"/>
  <c r="BA164" i="100"/>
  <c r="BA131" i="100"/>
  <c r="BA67" i="100"/>
  <c r="BA66" i="100"/>
  <c r="BA68" i="100"/>
  <c r="AP190" i="100"/>
  <c r="AO59" i="100"/>
  <c r="AO64" i="100"/>
  <c r="AO62" i="100"/>
  <c r="AO60" i="100"/>
  <c r="AO61" i="100"/>
  <c r="AO63" i="100"/>
  <c r="AC190" i="100"/>
  <c r="AB60" i="100"/>
  <c r="AB61" i="100"/>
  <c r="AB62" i="100"/>
  <c r="AB64" i="100"/>
  <c r="AB59" i="100"/>
  <c r="AB63" i="100"/>
  <c r="AL197" i="100"/>
  <c r="AK67" i="100"/>
  <c r="AK66" i="100"/>
  <c r="AK68" i="100"/>
  <c r="AG197" i="100"/>
  <c r="AF67" i="100"/>
  <c r="AF68" i="100"/>
  <c r="AF66" i="100"/>
  <c r="AR172" i="100"/>
  <c r="AQ106" i="100"/>
  <c r="AQ40" i="100"/>
  <c r="AQ49" i="100"/>
  <c r="AQ45" i="100"/>
  <c r="AQ47" i="100"/>
  <c r="AQ48" i="100"/>
  <c r="AQ41" i="100"/>
  <c r="AQ46" i="100"/>
  <c r="AQ42" i="100"/>
  <c r="AQ44" i="100"/>
  <c r="AQ43" i="100"/>
  <c r="AW197" i="100"/>
  <c r="AV131" i="100"/>
  <c r="AV66" i="100"/>
  <c r="AV67" i="100"/>
  <c r="AV68" i="100"/>
  <c r="AM197" i="100"/>
  <c r="AL68" i="100"/>
  <c r="AL66" i="100"/>
  <c r="AL67" i="100"/>
  <c r="AT197" i="100"/>
  <c r="AS131" i="100"/>
  <c r="AS67" i="100"/>
  <c r="AS66" i="100"/>
  <c r="AS68" i="100"/>
  <c r="AV183" i="100"/>
  <c r="AU117" i="100"/>
  <c r="AU53" i="100"/>
  <c r="AU52" i="100"/>
  <c r="AU55" i="100"/>
  <c r="AU56" i="100"/>
  <c r="AU54" i="100"/>
  <c r="AU57" i="100"/>
  <c r="AK197" i="100"/>
  <c r="AJ68" i="100"/>
  <c r="AJ66" i="100"/>
  <c r="AJ67" i="100"/>
  <c r="AJ197" i="100"/>
  <c r="AI67" i="100"/>
  <c r="AI68" i="100"/>
  <c r="AI66" i="100"/>
  <c r="AI183" i="100"/>
  <c r="AH57" i="100"/>
  <c r="AH55" i="100"/>
  <c r="AH52" i="100"/>
  <c r="AH54" i="100"/>
  <c r="AH53" i="100"/>
  <c r="AU197" i="100"/>
  <c r="AT131" i="100"/>
  <c r="AT68" i="100"/>
  <c r="AT66" i="100"/>
  <c r="AT67" i="100"/>
  <c r="Z106" i="100"/>
  <c r="AQ172" i="100"/>
  <c r="AP106" i="100"/>
  <c r="AP40" i="100"/>
  <c r="AP45" i="100"/>
  <c r="AP49" i="100"/>
  <c r="AP44" i="100"/>
  <c r="AP47" i="100"/>
  <c r="AP48" i="100"/>
  <c r="AP46" i="100"/>
  <c r="AP43" i="100"/>
  <c r="AP41" i="100"/>
  <c r="AP42" i="100"/>
  <c r="AS106" i="100"/>
  <c r="AS40" i="100"/>
  <c r="AS49" i="100"/>
  <c r="AS45" i="100"/>
  <c r="AS44" i="100"/>
  <c r="AS46" i="100"/>
  <c r="AS43" i="100"/>
  <c r="AS47" i="100"/>
  <c r="AS48" i="100"/>
  <c r="AS42" i="100"/>
  <c r="AS41" i="100"/>
  <c r="AE197" i="100"/>
  <c r="AD67" i="100"/>
  <c r="AD68" i="100"/>
  <c r="AD66" i="100"/>
  <c r="AF172" i="100"/>
  <c r="AE40" i="100"/>
  <c r="AE45" i="100"/>
  <c r="AE49" i="100"/>
  <c r="AE43" i="100"/>
  <c r="AE42" i="100"/>
  <c r="AE44" i="100"/>
  <c r="AE47" i="100"/>
  <c r="AE41" i="100"/>
  <c r="AJ172" i="100"/>
  <c r="AI40" i="100"/>
  <c r="AI45" i="100"/>
  <c r="AI49" i="100"/>
  <c r="AI44" i="100"/>
  <c r="AI48" i="100"/>
  <c r="AI41" i="100"/>
  <c r="AI47" i="100"/>
  <c r="AI43" i="100"/>
  <c r="AI42" i="100"/>
  <c r="AK172" i="100"/>
  <c r="AJ40" i="100"/>
  <c r="AJ49" i="100"/>
  <c r="AJ45" i="100"/>
  <c r="AJ41" i="100"/>
  <c r="AJ43" i="100"/>
  <c r="AJ42" i="100"/>
  <c r="AJ44" i="100"/>
  <c r="AJ47" i="100"/>
  <c r="AJ48" i="100"/>
  <c r="AI172" i="100"/>
  <c r="AH40" i="100"/>
  <c r="AH45" i="100"/>
  <c r="AH49" i="100"/>
  <c r="AH48" i="100"/>
  <c r="AH42" i="100"/>
  <c r="AH44" i="100"/>
  <c r="AH43" i="100"/>
  <c r="AH41" i="100"/>
  <c r="AH47" i="100"/>
  <c r="AY190" i="100"/>
  <c r="AX157" i="100"/>
  <c r="AX124" i="100"/>
  <c r="AX62" i="100"/>
  <c r="AX63" i="100"/>
  <c r="AX64" i="100"/>
  <c r="AX61" i="100"/>
  <c r="AV190" i="100"/>
  <c r="AU124" i="100"/>
  <c r="AU61" i="100"/>
  <c r="AU63" i="100"/>
  <c r="AU59" i="100"/>
  <c r="AU60" i="100"/>
  <c r="AU64" i="100"/>
  <c r="AU62" i="100"/>
  <c r="AS183" i="100"/>
  <c r="AR117" i="100"/>
  <c r="AR56" i="100"/>
  <c r="AR54" i="100"/>
  <c r="AR52" i="100"/>
  <c r="AR57" i="100"/>
  <c r="AR53" i="100"/>
  <c r="AR55" i="100"/>
  <c r="AH197" i="100"/>
  <c r="AG66" i="100"/>
  <c r="AG68" i="100"/>
  <c r="AG67" i="100"/>
  <c r="AZ190" i="100"/>
  <c r="AY157" i="100"/>
  <c r="AY124" i="100"/>
  <c r="AY61" i="100"/>
  <c r="AY63" i="100"/>
  <c r="AY59" i="100"/>
  <c r="AY60" i="100"/>
  <c r="AY64" i="100"/>
  <c r="AY62" i="100"/>
  <c r="AT190" i="100"/>
  <c r="AS124" i="100"/>
  <c r="AS64" i="100"/>
  <c r="AS62" i="100"/>
  <c r="AS60" i="100"/>
  <c r="AS61" i="100"/>
  <c r="AS63" i="100"/>
  <c r="AS59" i="100"/>
  <c r="AM190" i="100"/>
  <c r="AL63" i="100"/>
  <c r="AL64" i="100"/>
  <c r="AL61" i="100"/>
  <c r="AL60" i="100"/>
  <c r="AL59" i="100"/>
  <c r="AL62" i="100"/>
  <c r="AS190" i="100"/>
  <c r="AR124" i="100"/>
  <c r="AR63" i="100"/>
  <c r="AR60" i="100"/>
  <c r="AR61" i="100"/>
  <c r="AR62" i="100"/>
  <c r="AR64" i="100"/>
  <c r="AR59" i="100"/>
  <c r="AI197" i="100"/>
  <c r="AH68" i="100"/>
  <c r="AH66" i="100"/>
  <c r="AH67" i="100"/>
  <c r="AZ65" i="100"/>
  <c r="BA197" i="100"/>
  <c r="AZ164" i="100"/>
  <c r="AZ131" i="100"/>
  <c r="AZ68" i="100"/>
  <c r="AZ66" i="100"/>
  <c r="AZ67" i="100"/>
  <c r="Z117" i="100"/>
  <c r="AQ183" i="100"/>
  <c r="AP117" i="100"/>
  <c r="AP57" i="100"/>
  <c r="AP55" i="100"/>
  <c r="AP52" i="100"/>
  <c r="AP56" i="100"/>
  <c r="AP54" i="100"/>
  <c r="AP53" i="100"/>
  <c r="AR183" i="100"/>
  <c r="AQ117" i="100"/>
  <c r="AQ53" i="100"/>
  <c r="AQ52" i="100"/>
  <c r="AQ55" i="100"/>
  <c r="AQ54" i="100"/>
  <c r="AQ57" i="100"/>
  <c r="AQ56" i="100"/>
  <c r="AG183" i="100"/>
  <c r="AF53" i="100"/>
  <c r="AF55" i="100"/>
  <c r="AF54" i="100"/>
  <c r="AF52" i="100"/>
  <c r="AF57" i="100"/>
  <c r="AF197" i="100"/>
  <c r="AE66" i="100"/>
  <c r="AE68" i="100"/>
  <c r="AE67" i="100"/>
  <c r="AC197" i="100"/>
  <c r="AB67" i="100"/>
  <c r="AB68" i="100"/>
  <c r="AB66" i="100"/>
  <c r="AU190" i="100"/>
  <c r="AT124" i="100"/>
  <c r="AT63" i="100"/>
  <c r="AT64" i="100"/>
  <c r="AT61" i="100"/>
  <c r="AT60" i="100"/>
  <c r="AT59" i="100"/>
  <c r="AT62" i="100"/>
  <c r="AH183" i="100"/>
  <c r="AG54" i="100"/>
  <c r="AG55" i="100"/>
  <c r="AG53" i="100"/>
  <c r="AG57" i="100"/>
  <c r="AG52" i="100"/>
  <c r="AN197" i="100"/>
  <c r="AM67" i="100"/>
  <c r="AM66" i="100"/>
  <c r="AM68" i="100"/>
  <c r="AX190" i="100"/>
  <c r="AW124" i="100"/>
  <c r="AW64" i="100"/>
  <c r="AW62" i="100"/>
  <c r="AW60" i="100"/>
  <c r="AW61" i="100"/>
  <c r="AW63" i="100"/>
  <c r="AW59" i="100"/>
  <c r="AD197" i="100"/>
  <c r="AC66" i="100"/>
  <c r="AC68" i="100"/>
  <c r="AC67" i="100"/>
  <c r="BA52" i="100"/>
  <c r="BA53" i="100"/>
  <c r="BA54" i="100"/>
  <c r="BA55" i="100"/>
  <c r="BA56" i="100"/>
  <c r="Z124" i="100"/>
  <c r="Z157" i="100"/>
  <c r="AY58" i="100"/>
  <c r="AL58" i="100"/>
  <c r="AH65" i="100"/>
  <c r="AF51" i="100"/>
  <c r="AB65" i="100"/>
  <c r="AM65" i="100"/>
  <c r="AD172" i="100"/>
  <c r="AX65" i="100"/>
  <c r="AC58" i="100"/>
  <c r="AY65" i="100"/>
  <c r="AP58" i="100"/>
  <c r="AE51" i="100"/>
  <c r="AB51" i="100"/>
  <c r="AI65" i="100"/>
  <c r="AU65" i="100"/>
  <c r="AH51" i="100"/>
  <c r="AQ65" i="100"/>
  <c r="AD65" i="100"/>
  <c r="AM58" i="100"/>
  <c r="AJ58" i="100"/>
  <c r="AE58" i="100"/>
  <c r="AC51" i="100"/>
  <c r="BA58" i="100"/>
  <c r="AD51" i="100"/>
  <c r="AJ51" i="100"/>
  <c r="AF58" i="100"/>
  <c r="AQ58" i="100"/>
  <c r="AN58" i="100"/>
  <c r="AG58" i="100"/>
  <c r="AZ58" i="100"/>
  <c r="AI58" i="100"/>
  <c r="AD58" i="100"/>
  <c r="AB58" i="100"/>
  <c r="AF65" i="100"/>
  <c r="AX58" i="100"/>
  <c r="AU58" i="100"/>
  <c r="AR58" i="100"/>
  <c r="AE65" i="100"/>
  <c r="AG51" i="100"/>
  <c r="AC65" i="100"/>
  <c r="AJ65" i="100"/>
  <c r="AT65" i="100"/>
  <c r="AP65" i="100"/>
  <c r="AI51" i="100"/>
  <c r="AN65" i="100"/>
  <c r="AK58" i="100"/>
  <c r="AW65" i="100"/>
  <c r="AO65" i="100"/>
  <c r="AV65" i="100"/>
  <c r="AV58" i="100"/>
  <c r="AR65" i="100"/>
  <c r="BA65" i="100"/>
  <c r="AO58" i="100"/>
  <c r="AK65" i="100"/>
  <c r="AL65" i="100"/>
  <c r="AS65" i="100"/>
  <c r="AH58" i="100"/>
  <c r="AG65" i="100"/>
  <c r="AS58" i="100"/>
  <c r="AT58" i="100"/>
  <c r="AW58" i="100"/>
  <c r="AH34" i="100"/>
  <c r="AP34" i="100"/>
  <c r="AK34" i="100"/>
  <c r="AL34" i="100"/>
  <c r="AM34" i="100"/>
  <c r="AN34" i="100"/>
  <c r="AD34" i="100"/>
  <c r="AE34" i="100"/>
  <c r="AI34" i="100"/>
  <c r="AJ34" i="100"/>
  <c r="AO34" i="100"/>
  <c r="AR34" i="100"/>
  <c r="AG34" i="100"/>
  <c r="AS34" i="100"/>
  <c r="AQ34" i="100"/>
  <c r="AF34" i="100"/>
  <c r="AC34" i="100"/>
  <c r="AO201" i="100" l="1"/>
  <c r="AD201" i="100"/>
  <c r="AH201" i="100"/>
  <c r="AJ201" i="100"/>
  <c r="AN201" i="100"/>
  <c r="AI201" i="100"/>
  <c r="AK201" i="100"/>
  <c r="AG201" i="100"/>
  <c r="AS201" i="100"/>
  <c r="AR135" i="100"/>
  <c r="AF201" i="100"/>
  <c r="AM201" i="100"/>
  <c r="AS135" i="100"/>
  <c r="Z135" i="100"/>
  <c r="AQ201" i="100"/>
  <c r="AP135" i="100"/>
  <c r="AR201" i="100"/>
  <c r="AQ135" i="100"/>
  <c r="AP201" i="100"/>
  <c r="AE201" i="100"/>
  <c r="AL201" i="100"/>
  <c r="AB35" i="111"/>
  <c r="AB83" i="111" s="1"/>
  <c r="AC35" i="111"/>
  <c r="AA38" i="111"/>
  <c r="AB38" i="111"/>
  <c r="AC38" i="111"/>
  <c r="AA39" i="111"/>
  <c r="AB39" i="111"/>
  <c r="AC39" i="111"/>
  <c r="AB40" i="111"/>
  <c r="AA41" i="111"/>
  <c r="AB41" i="111"/>
  <c r="AC41" i="111"/>
  <c r="AA42" i="111"/>
  <c r="AC42" i="111"/>
  <c r="AD35" i="111"/>
  <c r="AD38" i="111"/>
  <c r="AD39" i="111"/>
  <c r="AD41" i="111"/>
  <c r="AD42" i="111"/>
  <c r="AE35" i="111"/>
  <c r="AE38" i="111"/>
  <c r="AE39" i="111"/>
  <c r="AE41" i="111"/>
  <c r="AE42" i="111"/>
  <c r="BA42" i="111"/>
  <c r="AW35" i="111"/>
  <c r="AX35" i="111"/>
  <c r="G19" i="112" s="1"/>
  <c r="AZ35" i="111"/>
  <c r="AW38" i="111"/>
  <c r="AX38" i="111"/>
  <c r="G22" i="112" s="1"/>
  <c r="AY38" i="111"/>
  <c r="AZ38" i="111"/>
  <c r="AW39" i="111"/>
  <c r="AX39" i="111"/>
  <c r="G23" i="112" s="1"/>
  <c r="AY39" i="111"/>
  <c r="AZ39" i="111"/>
  <c r="AW40" i="111"/>
  <c r="AW41" i="111"/>
  <c r="AX41" i="111"/>
  <c r="G25" i="112" s="1"/>
  <c r="AY41" i="111"/>
  <c r="AZ41" i="111"/>
  <c r="AW42" i="111"/>
  <c r="AX42" i="111"/>
  <c r="AZ42" i="111"/>
  <c r="AO35" i="111"/>
  <c r="AP35" i="111"/>
  <c r="AQ35" i="111"/>
  <c r="AR35" i="111"/>
  <c r="AS35" i="111"/>
  <c r="AT35" i="111"/>
  <c r="AU35" i="111"/>
  <c r="AV35" i="111"/>
  <c r="AO38" i="111"/>
  <c r="AP38" i="111"/>
  <c r="AQ38" i="111"/>
  <c r="AR38" i="111"/>
  <c r="AS38" i="111"/>
  <c r="AT38" i="111"/>
  <c r="AU38" i="111"/>
  <c r="AV38" i="111"/>
  <c r="AO39" i="111"/>
  <c r="AP39" i="111"/>
  <c r="AQ39" i="111"/>
  <c r="AR39" i="111"/>
  <c r="AS39" i="111"/>
  <c r="AT39" i="111"/>
  <c r="AU39" i="111"/>
  <c r="AV39" i="111"/>
  <c r="AO40" i="111"/>
  <c r="AS40" i="111"/>
  <c r="AV40" i="111"/>
  <c r="AO41" i="111"/>
  <c r="AP41" i="111"/>
  <c r="AQ41" i="111"/>
  <c r="AR41" i="111"/>
  <c r="AS41" i="111"/>
  <c r="AT41" i="111"/>
  <c r="AU41" i="111"/>
  <c r="AV41" i="111"/>
  <c r="AO42" i="111"/>
  <c r="AP42" i="111"/>
  <c r="AQ42" i="111"/>
  <c r="AR42" i="111"/>
  <c r="AS42" i="111"/>
  <c r="AT42" i="111"/>
  <c r="AU42" i="111"/>
  <c r="AV24" i="111"/>
  <c r="AN35" i="111"/>
  <c r="AN38" i="111"/>
  <c r="AN39" i="111"/>
  <c r="AN40" i="111"/>
  <c r="AN41" i="111"/>
  <c r="AN42" i="111"/>
  <c r="AI35" i="111"/>
  <c r="AJ35" i="111"/>
  <c r="AK35" i="111"/>
  <c r="AL35" i="111"/>
  <c r="AM35" i="111"/>
  <c r="AI38" i="111"/>
  <c r="AJ38" i="111"/>
  <c r="AK38" i="111"/>
  <c r="AL38" i="111"/>
  <c r="AM38" i="111"/>
  <c r="AI39" i="111"/>
  <c r="AJ39" i="111"/>
  <c r="AK39" i="111"/>
  <c r="AL39" i="111"/>
  <c r="AM39" i="111"/>
  <c r="AJ40" i="111"/>
  <c r="AK40" i="111"/>
  <c r="AL40" i="111"/>
  <c r="AI41" i="111"/>
  <c r="AJ41" i="111"/>
  <c r="AK41" i="111"/>
  <c r="AM41" i="111"/>
  <c r="AI42" i="111"/>
  <c r="AK42" i="111"/>
  <c r="AL42" i="111"/>
  <c r="AM42" i="111"/>
  <c r="AG35" i="111"/>
  <c r="AH35" i="111"/>
  <c r="AG38" i="111"/>
  <c r="AH38" i="111"/>
  <c r="AG39" i="111"/>
  <c r="AH39" i="111"/>
  <c r="AG40" i="111"/>
  <c r="AG41" i="111"/>
  <c r="AH41" i="111"/>
  <c r="AG42" i="111"/>
  <c r="AH42" i="111"/>
  <c r="AF42" i="111"/>
  <c r="AF35" i="111"/>
  <c r="AA43" i="110"/>
  <c r="AA44" i="110"/>
  <c r="AW43" i="110"/>
  <c r="AX43" i="110"/>
  <c r="AY43" i="110"/>
  <c r="AZ43" i="110"/>
  <c r="BA43" i="110"/>
  <c r="AW44" i="110"/>
  <c r="AX44" i="110"/>
  <c r="AY44" i="110"/>
  <c r="AZ44" i="110"/>
  <c r="BA44" i="110"/>
  <c r="AW45" i="110"/>
  <c r="AX45" i="110"/>
  <c r="AX46" i="110"/>
  <c r="AY46" i="110"/>
  <c r="AZ46" i="110"/>
  <c r="BA46" i="110"/>
  <c r="AW47" i="110"/>
  <c r="AX47" i="110"/>
  <c r="AY47" i="110"/>
  <c r="AZ47" i="110"/>
  <c r="BA47" i="110"/>
  <c r="AP43" i="110"/>
  <c r="AQ43" i="110"/>
  <c r="AR43" i="110"/>
  <c r="AS43" i="110"/>
  <c r="AT43" i="110"/>
  <c r="AU43" i="110"/>
  <c r="AV43" i="110"/>
  <c r="AP44" i="110"/>
  <c r="AQ44" i="110"/>
  <c r="AR44" i="110"/>
  <c r="AS44" i="110"/>
  <c r="AT44" i="110"/>
  <c r="AU44" i="110"/>
  <c r="AV44" i="110"/>
  <c r="AP45" i="110"/>
  <c r="AQ45" i="110"/>
  <c r="AR45" i="110"/>
  <c r="AS45" i="110"/>
  <c r="AT45" i="110"/>
  <c r="AU45" i="110"/>
  <c r="AV45" i="110"/>
  <c r="AQ46" i="110"/>
  <c r="AR46" i="110"/>
  <c r="AS46" i="110"/>
  <c r="AU46" i="110"/>
  <c r="AV46" i="110"/>
  <c r="AP47" i="110"/>
  <c r="AQ47" i="110"/>
  <c r="AS47" i="110"/>
  <c r="AT47" i="110"/>
  <c r="AU47" i="110"/>
  <c r="AJ43" i="110"/>
  <c r="AK43" i="110"/>
  <c r="AL43" i="110"/>
  <c r="AM43" i="110"/>
  <c r="AN43" i="110"/>
  <c r="AO43" i="110"/>
  <c r="AJ44" i="110"/>
  <c r="AK44" i="110"/>
  <c r="AL44" i="110"/>
  <c r="AM44" i="110"/>
  <c r="AN44" i="110"/>
  <c r="AO44" i="110"/>
  <c r="AJ45" i="110"/>
  <c r="AK45" i="110"/>
  <c r="AN45" i="110"/>
  <c r="AO45" i="110"/>
  <c r="AJ46" i="110"/>
  <c r="AK46" i="110"/>
  <c r="AL46" i="110"/>
  <c r="AM46" i="110"/>
  <c r="AN46" i="110"/>
  <c r="AO46" i="110"/>
  <c r="AJ47" i="110"/>
  <c r="AK47" i="110"/>
  <c r="AL47" i="110"/>
  <c r="AM47" i="110"/>
  <c r="AN47" i="110"/>
  <c r="AO47" i="110"/>
  <c r="AF43" i="110"/>
  <c r="AG43" i="110"/>
  <c r="AH43" i="110"/>
  <c r="AI43" i="110"/>
  <c r="AF44" i="110"/>
  <c r="AG44" i="110"/>
  <c r="AH44" i="110"/>
  <c r="AI44" i="110"/>
  <c r="AF45" i="110"/>
  <c r="AG45" i="110"/>
  <c r="AH45" i="110"/>
  <c r="AI45" i="110"/>
  <c r="AF46" i="110"/>
  <c r="AG46" i="110"/>
  <c r="AH46" i="110"/>
  <c r="AF47" i="110"/>
  <c r="AG47" i="110"/>
  <c r="AH47" i="110"/>
  <c r="AI47" i="110"/>
  <c r="AC43" i="110"/>
  <c r="AD43" i="110"/>
  <c r="AE43" i="110"/>
  <c r="AC44" i="110"/>
  <c r="AD44" i="110"/>
  <c r="AE44" i="110"/>
  <c r="AD45" i="110"/>
  <c r="AE45" i="110"/>
  <c r="AC46" i="110"/>
  <c r="AD46" i="110"/>
  <c r="AC47" i="110"/>
  <c r="AD47" i="110"/>
  <c r="AE47" i="110"/>
  <c r="AB43" i="110"/>
  <c r="AB44" i="110"/>
  <c r="AB45" i="110"/>
  <c r="AB47" i="110"/>
  <c r="AI87" i="111" l="1"/>
  <c r="AT6" i="110"/>
  <c r="AT40" i="110" s="1"/>
  <c r="BA41" i="111"/>
  <c r="BI26" i="111"/>
  <c r="BA35" i="111"/>
  <c r="BI6" i="111"/>
  <c r="BA39" i="111"/>
  <c r="BI25" i="111"/>
  <c r="AZ29" i="110"/>
  <c r="AJ24" i="111"/>
  <c r="BA45" i="110"/>
  <c r="AM37" i="111"/>
  <c r="AI37" i="111"/>
  <c r="AN37" i="111"/>
  <c r="AP6" i="110"/>
  <c r="AP40" i="110" s="1"/>
  <c r="AD37" i="111"/>
  <c r="AW5" i="108"/>
  <c r="AY6" i="110"/>
  <c r="AY40" i="110" s="1"/>
  <c r="AY5" i="108"/>
  <c r="AU5" i="108"/>
  <c r="BA5" i="108"/>
  <c r="AH24" i="111"/>
  <c r="AB5" i="108"/>
  <c r="AC5" i="108"/>
  <c r="AI42" i="110"/>
  <c r="AE37" i="111"/>
  <c r="AA24" i="111"/>
  <c r="AB10" i="108"/>
  <c r="BA42" i="110"/>
  <c r="AW42" i="110"/>
  <c r="AV42" i="110"/>
  <c r="AR42" i="110"/>
  <c r="AV6" i="110"/>
  <c r="AV40" i="110" s="1"/>
  <c r="AR40" i="110"/>
  <c r="AH37" i="111"/>
  <c r="AJ5" i="108"/>
  <c r="AC10" i="108"/>
  <c r="AC87" i="108" s="1"/>
  <c r="AI10" i="108"/>
  <c r="AI5" i="108"/>
  <c r="AD10" i="108"/>
  <c r="AQ5" i="108"/>
  <c r="AV10" i="108"/>
  <c r="AV5" i="108"/>
  <c r="AF10" i="108"/>
  <c r="AF5" i="108"/>
  <c r="AR5" i="108"/>
  <c r="AM5" i="108"/>
  <c r="AE10" i="108"/>
  <c r="AE87" i="108" s="1"/>
  <c r="AD5" i="108"/>
  <c r="AG10" i="108"/>
  <c r="AG87" i="108" s="1"/>
  <c r="AS10" i="108"/>
  <c r="AO10" i="108"/>
  <c r="AQ10" i="108"/>
  <c r="AM10" i="108"/>
  <c r="AP10" i="108"/>
  <c r="AB29" i="110"/>
  <c r="AB46" i="110"/>
  <c r="AB41" i="110"/>
  <c r="AB6" i="110"/>
  <c r="AB40" i="110" s="1"/>
  <c r="AE29" i="110"/>
  <c r="AE46" i="110"/>
  <c r="AE41" i="110"/>
  <c r="AE6" i="110"/>
  <c r="AE40" i="110" s="1"/>
  <c r="AT29" i="110"/>
  <c r="AT46" i="110"/>
  <c r="AP29" i="110"/>
  <c r="AP46" i="110"/>
  <c r="AH10" i="108"/>
  <c r="AH5" i="108"/>
  <c r="AL10" i="108"/>
  <c r="AL5" i="108"/>
  <c r="AP5" i="108"/>
  <c r="AS5" i="108"/>
  <c r="AO5" i="108"/>
  <c r="AN5" i="108"/>
  <c r="AX10" i="108"/>
  <c r="AT10" i="108"/>
  <c r="AX5" i="108"/>
  <c r="AT5" i="108"/>
  <c r="AZ10" i="108"/>
  <c r="AG5" i="108"/>
  <c r="AJ10" i="108"/>
  <c r="AK10" i="108"/>
  <c r="AK5" i="108"/>
  <c r="AR10" i="108"/>
  <c r="AN10" i="108"/>
  <c r="AY10" i="108"/>
  <c r="AU10" i="108"/>
  <c r="AW10" i="108"/>
  <c r="BA10" i="108"/>
  <c r="AC29" i="110"/>
  <c r="AE42" i="110"/>
  <c r="AC6" i="110"/>
  <c r="AC40" i="110" s="1"/>
  <c r="AD6" i="110"/>
  <c r="AD40" i="110" s="1"/>
  <c r="AG42" i="110"/>
  <c r="AH41" i="110"/>
  <c r="AH6" i="110"/>
  <c r="AH40" i="110" s="1"/>
  <c r="AN42" i="110"/>
  <c r="AJ42" i="110"/>
  <c r="AN41" i="110"/>
  <c r="AJ41" i="110"/>
  <c r="AL6" i="110"/>
  <c r="AL40" i="110" s="1"/>
  <c r="AU41" i="110"/>
  <c r="AQ41" i="110"/>
  <c r="BA41" i="110"/>
  <c r="AW41" i="110"/>
  <c r="AZ41" i="110"/>
  <c r="BA6" i="110"/>
  <c r="AW6" i="110"/>
  <c r="AW40" i="110" s="1"/>
  <c r="AD42" i="110"/>
  <c r="AF42" i="110"/>
  <c r="AG41" i="110"/>
  <c r="AG6" i="110"/>
  <c r="AG40" i="110" s="1"/>
  <c r="AM29" i="110"/>
  <c r="AM42" i="110"/>
  <c r="AM41" i="110"/>
  <c r="AO6" i="110"/>
  <c r="AK6" i="110"/>
  <c r="AS42" i="110"/>
  <c r="AU42" i="110"/>
  <c r="AQ42" i="110"/>
  <c r="AT42" i="110"/>
  <c r="AP42" i="110"/>
  <c r="AS6" i="110"/>
  <c r="AS40" i="110" s="1"/>
  <c r="AZ45" i="110"/>
  <c r="AZ42" i="110"/>
  <c r="AY42" i="110"/>
  <c r="AY41" i="110"/>
  <c r="AZ6" i="110"/>
  <c r="AC45" i="110"/>
  <c r="AC42" i="110"/>
  <c r="AD41" i="110"/>
  <c r="AC41" i="110"/>
  <c r="AI29" i="110"/>
  <c r="AF41" i="110"/>
  <c r="AF6" i="110"/>
  <c r="AF40" i="110" s="1"/>
  <c r="AL29" i="110"/>
  <c r="AL42" i="110"/>
  <c r="AL41" i="110"/>
  <c r="AN6" i="110"/>
  <c r="AJ6" i="110"/>
  <c r="AV41" i="110"/>
  <c r="AR41" i="110"/>
  <c r="AT41" i="110"/>
  <c r="AP41" i="110"/>
  <c r="AS41" i="110"/>
  <c r="AW29" i="110"/>
  <c r="AW46" i="110"/>
  <c r="AY29" i="110"/>
  <c r="AX42" i="110"/>
  <c r="AX41" i="110"/>
  <c r="AM45" i="110"/>
  <c r="AY45" i="110"/>
  <c r="AH42" i="110"/>
  <c r="AI41" i="110"/>
  <c r="AI6" i="110"/>
  <c r="AO42" i="110"/>
  <c r="AK42" i="110"/>
  <c r="AO41" i="110"/>
  <c r="AK41" i="110"/>
  <c r="AM6" i="110"/>
  <c r="AM40" i="110" s="1"/>
  <c r="AV29" i="110"/>
  <c r="AV47" i="110"/>
  <c r="AR47" i="110"/>
  <c r="AU6" i="110"/>
  <c r="AU40" i="110" s="1"/>
  <c r="AQ6" i="110"/>
  <c r="AQ40" i="110" s="1"/>
  <c r="AX6" i="110"/>
  <c r="AI46" i="110"/>
  <c r="AL45" i="110"/>
  <c r="AL24" i="111"/>
  <c r="AM24" i="111"/>
  <c r="AI24" i="111"/>
  <c r="AK36" i="111"/>
  <c r="AR24" i="111"/>
  <c r="AV37" i="111"/>
  <c r="AR37" i="111"/>
  <c r="AV36" i="111"/>
  <c r="AR36" i="111"/>
  <c r="AZ24" i="111"/>
  <c r="AZ37" i="111"/>
  <c r="AZ36" i="111"/>
  <c r="AB37" i="111"/>
  <c r="AA40" i="111"/>
  <c r="BA40" i="111"/>
  <c r="AG37" i="111"/>
  <c r="AH36" i="111"/>
  <c r="AJ37" i="111"/>
  <c r="AU24" i="111"/>
  <c r="AQ24" i="111"/>
  <c r="AU37" i="111"/>
  <c r="AQ37" i="111"/>
  <c r="AU36" i="111"/>
  <c r="AQ36" i="111"/>
  <c r="AY24" i="111"/>
  <c r="AY37" i="111"/>
  <c r="AY36" i="111"/>
  <c r="AB24" i="111"/>
  <c r="AC24" i="111"/>
  <c r="AA37" i="111"/>
  <c r="AA36" i="111"/>
  <c r="AV42" i="111"/>
  <c r="AJ42" i="111"/>
  <c r="AL41" i="111"/>
  <c r="AZ40" i="111"/>
  <c r="AR40" i="111"/>
  <c r="AK24" i="111"/>
  <c r="AM36" i="111"/>
  <c r="AI36" i="111"/>
  <c r="AP24" i="111"/>
  <c r="AT37" i="111"/>
  <c r="AP37" i="111"/>
  <c r="AT36" i="111"/>
  <c r="AP36" i="111"/>
  <c r="AX24" i="111"/>
  <c r="AX36" i="111"/>
  <c r="G20" i="112" s="1"/>
  <c r="AD36" i="111"/>
  <c r="AC37" i="111"/>
  <c r="AC40" i="111"/>
  <c r="AD40" i="111"/>
  <c r="AE40" i="111"/>
  <c r="AY40" i="111"/>
  <c r="AU40" i="111"/>
  <c r="AQ40" i="111"/>
  <c r="AM40" i="111"/>
  <c r="AI40" i="111"/>
  <c r="AG24" i="111"/>
  <c r="AK37" i="111"/>
  <c r="AL37" i="111"/>
  <c r="AN24" i="111"/>
  <c r="AS24" i="111"/>
  <c r="AO24" i="111"/>
  <c r="AS37" i="111"/>
  <c r="AO37" i="111"/>
  <c r="AS36" i="111"/>
  <c r="AO36" i="111"/>
  <c r="AW24" i="111"/>
  <c r="AW37" i="111"/>
  <c r="AW36" i="111"/>
  <c r="AB36" i="111"/>
  <c r="AC36" i="111"/>
  <c r="AB42" i="111"/>
  <c r="AX40" i="111"/>
  <c r="G24" i="112" s="1"/>
  <c r="AT40" i="111"/>
  <c r="AP40" i="111"/>
  <c r="AH40" i="111"/>
  <c r="AX29" i="110"/>
  <c r="AU29" i="110"/>
  <c r="AQ29" i="110"/>
  <c r="AS29" i="110"/>
  <c r="AO29" i="110"/>
  <c r="AK29" i="110"/>
  <c r="AN29" i="110"/>
  <c r="AJ29" i="110"/>
  <c r="AG29" i="110"/>
  <c r="AF29" i="110"/>
  <c r="AH29" i="110"/>
  <c r="AD29" i="110"/>
  <c r="AG15" i="108"/>
  <c r="AE5" i="108"/>
  <c r="AI87" i="108" l="1"/>
  <c r="AL87" i="108"/>
  <c r="AK87" i="108"/>
  <c r="AU87" i="108"/>
  <c r="AK37" i="108"/>
  <c r="AK82" i="108"/>
  <c r="AT87" i="108"/>
  <c r="AS37" i="108"/>
  <c r="AS82" i="108"/>
  <c r="AH37" i="108"/>
  <c r="AH82" i="108"/>
  <c r="AQ87" i="108"/>
  <c r="AD37" i="108"/>
  <c r="AD82" i="108"/>
  <c r="AF37" i="108"/>
  <c r="AF82" i="108"/>
  <c r="AQ37" i="108"/>
  <c r="AQ82" i="108"/>
  <c r="BA37" i="108"/>
  <c r="BA82" i="108"/>
  <c r="AW37" i="108"/>
  <c r="AW82" i="108"/>
  <c r="AY87" i="108"/>
  <c r="AZ87" i="108"/>
  <c r="AX87" i="108"/>
  <c r="Z72" i="108"/>
  <c r="AY72" i="108" s="1"/>
  <c r="AP37" i="108"/>
  <c r="AP82" i="108"/>
  <c r="Z52" i="108"/>
  <c r="AZ52" i="108" s="1"/>
  <c r="AH87" i="108"/>
  <c r="AO87" i="108"/>
  <c r="AF87" i="108"/>
  <c r="AJ37" i="108"/>
  <c r="AJ82" i="108"/>
  <c r="AC37" i="108"/>
  <c r="AC82" i="108"/>
  <c r="AU37" i="108"/>
  <c r="AU82" i="108"/>
  <c r="AE37" i="108"/>
  <c r="AE82" i="108"/>
  <c r="BA87" i="108"/>
  <c r="BA72" i="108"/>
  <c r="AN87" i="108"/>
  <c r="AJ87" i="108"/>
  <c r="AT37" i="108"/>
  <c r="AT82" i="108"/>
  <c r="AT52" i="108"/>
  <c r="AN37" i="108"/>
  <c r="AN82" i="108"/>
  <c r="AL37" i="108"/>
  <c r="AL82" i="108"/>
  <c r="Z57" i="108"/>
  <c r="AU57" i="108" s="1"/>
  <c r="AP87" i="108"/>
  <c r="AS87" i="108"/>
  <c r="AM37" i="108"/>
  <c r="AM82" i="108"/>
  <c r="AV37" i="108"/>
  <c r="AV52" i="108"/>
  <c r="AV82" i="108"/>
  <c r="AI37" i="108"/>
  <c r="AI82" i="108"/>
  <c r="AY37" i="108"/>
  <c r="AY82" i="108"/>
  <c r="AY52" i="108"/>
  <c r="AZ82" i="108"/>
  <c r="AW87" i="108"/>
  <c r="AR87" i="108"/>
  <c r="AG37" i="108"/>
  <c r="AG82" i="108"/>
  <c r="AX37" i="108"/>
  <c r="AX82" i="108"/>
  <c r="AX52" i="108"/>
  <c r="AO37" i="108"/>
  <c r="AO82" i="108"/>
  <c r="AM87" i="108"/>
  <c r="AR37" i="108"/>
  <c r="AR82" i="108"/>
  <c r="AR52" i="108"/>
  <c r="AV87" i="108"/>
  <c r="AD87" i="108"/>
  <c r="AB37" i="108"/>
  <c r="AB82" i="108"/>
  <c r="AG30" i="108"/>
  <c r="AT15" i="108"/>
  <c r="AD5" i="110"/>
  <c r="AD34" i="110" s="1"/>
  <c r="AW15" i="108"/>
  <c r="AW24" i="108" s="1"/>
  <c r="AX37" i="111"/>
  <c r="BJ19" i="111"/>
  <c r="AM15" i="108"/>
  <c r="AM24" i="108" s="1"/>
  <c r="AZ5" i="111"/>
  <c r="AZ29" i="111" s="1"/>
  <c r="AJ15" i="108"/>
  <c r="AL5" i="110"/>
  <c r="AL34" i="110" s="1"/>
  <c r="AF5" i="110"/>
  <c r="AF34" i="110" s="1"/>
  <c r="AR5" i="111"/>
  <c r="AR29" i="111" s="1"/>
  <c r="AP15" i="108"/>
  <c r="BA15" i="108"/>
  <c r="G5" i="113" s="1"/>
  <c r="AQ5" i="111"/>
  <c r="AQ29" i="111" s="1"/>
  <c r="AK15" i="108"/>
  <c r="AS15" i="108"/>
  <c r="AL15" i="108"/>
  <c r="AV15" i="108"/>
  <c r="AV22" i="108" s="1"/>
  <c r="BA40" i="110"/>
  <c r="I6" i="112" s="1"/>
  <c r="AC5" i="110"/>
  <c r="AC34" i="110" s="1"/>
  <c r="AY48" i="110"/>
  <c r="AX15" i="108"/>
  <c r="AX31" i="108" s="1"/>
  <c r="AO15" i="108"/>
  <c r="AI15" i="108"/>
  <c r="BA27" i="108"/>
  <c r="AK5" i="111"/>
  <c r="AK29" i="111" s="1"/>
  <c r="AD29" i="111"/>
  <c r="AH5" i="111"/>
  <c r="AH29" i="111" s="1"/>
  <c r="AB15" i="108"/>
  <c r="AB28" i="108" s="1"/>
  <c r="AB5" i="110"/>
  <c r="AB34" i="110" s="1"/>
  <c r="AP5" i="110"/>
  <c r="AM5" i="111"/>
  <c r="AM29" i="111" s="1"/>
  <c r="AV48" i="110"/>
  <c r="AE15" i="108"/>
  <c r="AH5" i="110"/>
  <c r="AH34" i="110" s="1"/>
  <c r="AV5" i="110"/>
  <c r="AP43" i="111"/>
  <c r="AC43" i="111"/>
  <c r="AW48" i="110"/>
  <c r="AT48" i="110"/>
  <c r="AZ15" i="108"/>
  <c r="AH15" i="108"/>
  <c r="AH92" i="108" s="1"/>
  <c r="AD15" i="108"/>
  <c r="AF15" i="108"/>
  <c r="AQ15" i="108"/>
  <c r="AO5" i="111"/>
  <c r="AO29" i="111" s="1"/>
  <c r="AM5" i="110"/>
  <c r="AM34" i="110" s="1"/>
  <c r="AQ5" i="110"/>
  <c r="AU5" i="110"/>
  <c r="AS5" i="110"/>
  <c r="AY5" i="110"/>
  <c r="AT5" i="111"/>
  <c r="AT29" i="111" s="1"/>
  <c r="BA37" i="111"/>
  <c r="BI19" i="111"/>
  <c r="AG5" i="110"/>
  <c r="AG34" i="110" s="1"/>
  <c r="AT5" i="110"/>
  <c r="AW5" i="110"/>
  <c r="AC15" i="108"/>
  <c r="AE5" i="110"/>
  <c r="AE34" i="110" s="1"/>
  <c r="BA5" i="110"/>
  <c r="AU5" i="111"/>
  <c r="AU29" i="111" s="1"/>
  <c r="BA36" i="111"/>
  <c r="BA84" i="111" s="1"/>
  <c r="BI7" i="111"/>
  <c r="AI5" i="111"/>
  <c r="AI29" i="111" s="1"/>
  <c r="AP5" i="111"/>
  <c r="AP29" i="111" s="1"/>
  <c r="AV5" i="111"/>
  <c r="AV29" i="111" s="1"/>
  <c r="AX5" i="111"/>
  <c r="AX29" i="111" s="1"/>
  <c r="AA5" i="111"/>
  <c r="AA29" i="111" s="1"/>
  <c r="AS5" i="111"/>
  <c r="AS29" i="111" s="1"/>
  <c r="AY5" i="111"/>
  <c r="AY29" i="111" s="1"/>
  <c r="AW43" i="111"/>
  <c r="AS43" i="111"/>
  <c r="AQ43" i="111"/>
  <c r="AZ40" i="110"/>
  <c r="AZ5" i="110"/>
  <c r="AZ34" i="110" s="1"/>
  <c r="AA43" i="111"/>
  <c r="Z55" i="111" s="1"/>
  <c r="AZ43" i="111"/>
  <c r="BA5" i="111"/>
  <c r="BA29" i="111" s="1"/>
  <c r="AB5" i="111"/>
  <c r="AB29" i="111" s="1"/>
  <c r="AV43" i="111"/>
  <c r="AM43" i="111"/>
  <c r="AT43" i="111"/>
  <c r="AY43" i="111"/>
  <c r="AU43" i="111"/>
  <c r="AE48" i="110"/>
  <c r="AC5" i="111"/>
  <c r="AC29" i="111" s="1"/>
  <c r="AI43" i="111"/>
  <c r="AH43" i="111"/>
  <c r="AR43" i="111"/>
  <c r="AW28" i="108"/>
  <c r="AW29" i="108"/>
  <c r="AW26" i="108"/>
  <c r="AK43" i="111"/>
  <c r="AG5" i="111"/>
  <c r="AG29" i="111" s="1"/>
  <c r="AG36" i="111"/>
  <c r="AG43" i="111" s="1"/>
  <c r="AF48" i="110"/>
  <c r="AS48" i="110"/>
  <c r="AM48" i="110"/>
  <c r="AG48" i="110"/>
  <c r="AY15" i="108"/>
  <c r="AQ27" i="108"/>
  <c r="AG26" i="108"/>
  <c r="AG31" i="108"/>
  <c r="AE28" i="108"/>
  <c r="AM23" i="108"/>
  <c r="AL5" i="111"/>
  <c r="AL29" i="111" s="1"/>
  <c r="AL36" i="111"/>
  <c r="AL43" i="111" s="1"/>
  <c r="AI5" i="110"/>
  <c r="AI34" i="110" s="1"/>
  <c r="AI40" i="110"/>
  <c r="AI48" i="110" s="1"/>
  <c r="AQ48" i="110"/>
  <c r="AL48" i="110"/>
  <c r="AG23" i="108"/>
  <c r="AR48" i="110"/>
  <c r="AN15" i="108"/>
  <c r="AG27" i="108"/>
  <c r="AM25" i="108"/>
  <c r="AW5" i="111"/>
  <c r="AW29" i="111" s="1"/>
  <c r="AO43" i="111"/>
  <c r="AD43" i="111"/>
  <c r="AN5" i="111"/>
  <c r="AN29" i="111" s="1"/>
  <c r="AN36" i="111"/>
  <c r="AN43" i="111" s="1"/>
  <c r="AJ5" i="111"/>
  <c r="AJ29" i="111" s="1"/>
  <c r="AJ36" i="111"/>
  <c r="AJ43" i="111" s="1"/>
  <c r="AX5" i="110"/>
  <c r="AX40" i="110"/>
  <c r="AJ5" i="110"/>
  <c r="AJ34" i="110" s="1"/>
  <c r="AJ40" i="110"/>
  <c r="AJ48" i="110" s="1"/>
  <c r="AC48" i="110"/>
  <c r="AK5" i="110"/>
  <c r="AK34" i="110" s="1"/>
  <c r="AK40" i="110"/>
  <c r="AD48" i="110"/>
  <c r="AU48" i="110"/>
  <c r="AG22" i="108"/>
  <c r="AR15" i="108"/>
  <c r="AG24" i="108"/>
  <c r="AG29" i="108"/>
  <c r="AZ28" i="108"/>
  <c r="AM28" i="108"/>
  <c r="AE36" i="111"/>
  <c r="AE43" i="111" s="1"/>
  <c r="AN5" i="110"/>
  <c r="AN34" i="110" s="1"/>
  <c r="AN40" i="110"/>
  <c r="AO5" i="110"/>
  <c r="AO34" i="110" s="1"/>
  <c r="AO40" i="110"/>
  <c r="AH48" i="110"/>
  <c r="AG28" i="108"/>
  <c r="AQ29" i="108"/>
  <c r="AP48" i="110"/>
  <c r="AU15" i="108"/>
  <c r="AG25" i="108"/>
  <c r="AV29" i="108"/>
  <c r="AY171" i="100"/>
  <c r="AZ171" i="100" s="1"/>
  <c r="BA171" i="100" s="1"/>
  <c r="BB171" i="100" s="1"/>
  <c r="BC171" i="100" s="1"/>
  <c r="BD171" i="100" s="1"/>
  <c r="AB171" i="100"/>
  <c r="AC171" i="100" s="1"/>
  <c r="AD171" i="100" s="1"/>
  <c r="AE171" i="100" s="1"/>
  <c r="AF171" i="100" s="1"/>
  <c r="AG171" i="100" s="1"/>
  <c r="AH171" i="100" s="1"/>
  <c r="AI171" i="100" s="1"/>
  <c r="AJ171" i="100" s="1"/>
  <c r="AK171" i="100" s="1"/>
  <c r="AL171" i="100" s="1"/>
  <c r="AM171" i="100" s="1"/>
  <c r="AN171" i="100" s="1"/>
  <c r="AO171" i="100" s="1"/>
  <c r="AP171" i="100" s="1"/>
  <c r="AQ171" i="100" s="1"/>
  <c r="AR171" i="100" s="1"/>
  <c r="AY138" i="100"/>
  <c r="AZ138" i="100" s="1"/>
  <c r="BA138" i="100" s="1"/>
  <c r="BB138" i="100" s="1"/>
  <c r="BC138" i="100" s="1"/>
  <c r="BD138" i="100" s="1"/>
  <c r="AB138" i="100"/>
  <c r="AC138" i="100" s="1"/>
  <c r="AD138" i="100" s="1"/>
  <c r="AE138" i="100" s="1"/>
  <c r="AF138" i="100" s="1"/>
  <c r="AG138" i="100" s="1"/>
  <c r="AH138" i="100" s="1"/>
  <c r="AI138" i="100" s="1"/>
  <c r="AJ138" i="100" s="1"/>
  <c r="AK138" i="100" s="1"/>
  <c r="AL138" i="100" s="1"/>
  <c r="AM138" i="100" s="1"/>
  <c r="AN138" i="100" s="1"/>
  <c r="AO138" i="100" s="1"/>
  <c r="AP138" i="100" s="1"/>
  <c r="AQ138" i="100" s="1"/>
  <c r="AR138" i="100" s="1"/>
  <c r="AY105" i="100"/>
  <c r="AZ105" i="100" s="1"/>
  <c r="BA105" i="100" s="1"/>
  <c r="BB105" i="100" s="1"/>
  <c r="BC105" i="100" s="1"/>
  <c r="BD105" i="100" s="1"/>
  <c r="AB105" i="100"/>
  <c r="AC105" i="100" s="1"/>
  <c r="AD105" i="100" s="1"/>
  <c r="AE105" i="100" s="1"/>
  <c r="AF105" i="100" s="1"/>
  <c r="AG105" i="100" s="1"/>
  <c r="AH105" i="100" s="1"/>
  <c r="AI105" i="100" s="1"/>
  <c r="AJ105" i="100" s="1"/>
  <c r="AK105" i="100" s="1"/>
  <c r="AL105" i="100" s="1"/>
  <c r="AM105" i="100" s="1"/>
  <c r="AN105" i="100" s="1"/>
  <c r="AO105" i="100" s="1"/>
  <c r="AP105" i="100" s="1"/>
  <c r="AQ105" i="100" s="1"/>
  <c r="AR105" i="100" s="1"/>
  <c r="AY72" i="100"/>
  <c r="AZ72" i="100" s="1"/>
  <c r="BA72" i="100" s="1"/>
  <c r="BB72" i="100" s="1"/>
  <c r="BC72" i="100" s="1"/>
  <c r="BD72" i="100" s="1"/>
  <c r="AB72" i="100"/>
  <c r="AC72" i="100" s="1"/>
  <c r="AD72" i="100" s="1"/>
  <c r="AE72" i="100" s="1"/>
  <c r="AF72" i="100" s="1"/>
  <c r="AG72" i="100" s="1"/>
  <c r="AH72" i="100" s="1"/>
  <c r="AI72" i="100" s="1"/>
  <c r="AJ72" i="100" s="1"/>
  <c r="AK72" i="100" s="1"/>
  <c r="AL72" i="100" s="1"/>
  <c r="AM72" i="100" s="1"/>
  <c r="AN72" i="100" s="1"/>
  <c r="AO72" i="100" s="1"/>
  <c r="AP72" i="100" s="1"/>
  <c r="AQ72" i="100" s="1"/>
  <c r="AR72" i="100" s="1"/>
  <c r="AY39" i="100"/>
  <c r="AZ39" i="100" s="1"/>
  <c r="BA39" i="100" s="1"/>
  <c r="BB39" i="100" s="1"/>
  <c r="BC39" i="100" s="1"/>
  <c r="BD39" i="100" s="1"/>
  <c r="AG39" i="100"/>
  <c r="AH39" i="100" s="1"/>
  <c r="AI39" i="100" s="1"/>
  <c r="AJ39" i="100" s="1"/>
  <c r="AK39" i="100" s="1"/>
  <c r="AL39" i="100" s="1"/>
  <c r="AM39" i="100" s="1"/>
  <c r="AN39" i="100" s="1"/>
  <c r="AO39" i="100" s="1"/>
  <c r="AP39" i="100" s="1"/>
  <c r="AQ39" i="100" s="1"/>
  <c r="AR39" i="100" s="1"/>
  <c r="AB39" i="100"/>
  <c r="AC39" i="100" s="1"/>
  <c r="AD39" i="100" s="1"/>
  <c r="AE39" i="100" s="1"/>
  <c r="Z99" i="100"/>
  <c r="Z97" i="100"/>
  <c r="Z92" i="100"/>
  <c r="AT51" i="100"/>
  <c r="AZ51" i="100"/>
  <c r="Z83" i="100"/>
  <c r="Z82" i="100"/>
  <c r="Z81" i="100"/>
  <c r="Z80" i="100"/>
  <c r="Z79" i="100"/>
  <c r="Z75" i="100"/>
  <c r="AZ5" i="100"/>
  <c r="AX5" i="100"/>
  <c r="F19" i="113" s="1"/>
  <c r="AV5" i="100"/>
  <c r="AT5" i="100"/>
  <c r="AB5" i="100"/>
  <c r="AY4" i="100"/>
  <c r="AZ4" i="100" s="1"/>
  <c r="BA4" i="100" s="1"/>
  <c r="BB4" i="100" s="1"/>
  <c r="BC4" i="100" s="1"/>
  <c r="BD4" i="100" s="1"/>
  <c r="AB4" i="100"/>
  <c r="AC4" i="100" s="1"/>
  <c r="AD4" i="100" s="1"/>
  <c r="AE4" i="100" s="1"/>
  <c r="AF4" i="100" s="1"/>
  <c r="AG4" i="100" s="1"/>
  <c r="AH4" i="100" s="1"/>
  <c r="AI4" i="100" s="1"/>
  <c r="AJ4" i="100" s="1"/>
  <c r="AK4" i="100" s="1"/>
  <c r="AL4" i="100" s="1"/>
  <c r="AM4" i="100" s="1"/>
  <c r="AN4" i="100" s="1"/>
  <c r="AO4" i="100" s="1"/>
  <c r="AP4" i="100" s="1"/>
  <c r="AQ4" i="100" s="1"/>
  <c r="BE50" i="76"/>
  <c r="BD50" i="76"/>
  <c r="BC50" i="76"/>
  <c r="BE49" i="76"/>
  <c r="BD49" i="76"/>
  <c r="BC49" i="76"/>
  <c r="BE48" i="76"/>
  <c r="BD48" i="76"/>
  <c r="BC48" i="76"/>
  <c r="AZ46" i="76"/>
  <c r="BA46" i="76" s="1"/>
  <c r="AB46" i="76"/>
  <c r="AC46" i="76" s="1"/>
  <c r="AD46" i="76" s="1"/>
  <c r="AE46" i="76" s="1"/>
  <c r="AF46" i="76" s="1"/>
  <c r="AG46" i="76" s="1"/>
  <c r="AH46" i="76" s="1"/>
  <c r="AI46" i="76" s="1"/>
  <c r="AJ46" i="76" s="1"/>
  <c r="AK46" i="76" s="1"/>
  <c r="AL46" i="76" s="1"/>
  <c r="AM46" i="76" s="1"/>
  <c r="AN46" i="76" s="1"/>
  <c r="AO46" i="76" s="1"/>
  <c r="AP46" i="76" s="1"/>
  <c r="AQ46" i="76" s="1"/>
  <c r="AR46" i="76" s="1"/>
  <c r="AZ38" i="76"/>
  <c r="BA38" i="76" s="1"/>
  <c r="AB38" i="76"/>
  <c r="AC38" i="76" s="1"/>
  <c r="AD38" i="76" s="1"/>
  <c r="AE38" i="76" s="1"/>
  <c r="AF38" i="76" s="1"/>
  <c r="AG38" i="76" s="1"/>
  <c r="AH38" i="76" s="1"/>
  <c r="AI38" i="76" s="1"/>
  <c r="AJ38" i="76" s="1"/>
  <c r="AK38" i="76" s="1"/>
  <c r="AL38" i="76" s="1"/>
  <c r="AM38" i="76" s="1"/>
  <c r="AN38" i="76" s="1"/>
  <c r="AO38" i="76" s="1"/>
  <c r="AP38" i="76" s="1"/>
  <c r="AQ38" i="76" s="1"/>
  <c r="AR38" i="76" s="1"/>
  <c r="AZ30" i="76"/>
  <c r="BA30" i="76" s="1"/>
  <c r="AB30" i="76"/>
  <c r="AC30" i="76" s="1"/>
  <c r="AD30" i="76" s="1"/>
  <c r="AE30" i="76" s="1"/>
  <c r="AF30" i="76" s="1"/>
  <c r="AG30" i="76" s="1"/>
  <c r="AH30" i="76" s="1"/>
  <c r="AI30" i="76" s="1"/>
  <c r="AJ30" i="76" s="1"/>
  <c r="AK30" i="76" s="1"/>
  <c r="AL30" i="76" s="1"/>
  <c r="AM30" i="76" s="1"/>
  <c r="AN30" i="76" s="1"/>
  <c r="AO30" i="76" s="1"/>
  <c r="AP30" i="76" s="1"/>
  <c r="AQ30" i="76" s="1"/>
  <c r="AR30" i="76" s="1"/>
  <c r="AZ22" i="76"/>
  <c r="BA22" i="76" s="1"/>
  <c r="AB22" i="76"/>
  <c r="AC22" i="76" s="1"/>
  <c r="AD22" i="76" s="1"/>
  <c r="AE22" i="76" s="1"/>
  <c r="AF22" i="76" s="1"/>
  <c r="AG22" i="76" s="1"/>
  <c r="AH22" i="76" s="1"/>
  <c r="AI22" i="76" s="1"/>
  <c r="AJ22" i="76" s="1"/>
  <c r="AK22" i="76" s="1"/>
  <c r="AL22" i="76" s="1"/>
  <c r="AM22" i="76" s="1"/>
  <c r="AN22" i="76" s="1"/>
  <c r="AO22" i="76" s="1"/>
  <c r="AP22" i="76" s="1"/>
  <c r="AQ22" i="76" s="1"/>
  <c r="AR22" i="76" s="1"/>
  <c r="AZ14" i="76"/>
  <c r="BA14" i="76" s="1"/>
  <c r="AB14" i="76"/>
  <c r="AC14" i="76" s="1"/>
  <c r="AD14" i="76" s="1"/>
  <c r="AE14" i="76" s="1"/>
  <c r="AF14" i="76" s="1"/>
  <c r="AG14" i="76" s="1"/>
  <c r="AH14" i="76" s="1"/>
  <c r="AI14" i="76" s="1"/>
  <c r="AJ14" i="76" s="1"/>
  <c r="AK14" i="76" s="1"/>
  <c r="AL14" i="76" s="1"/>
  <c r="AM14" i="76" s="1"/>
  <c r="AN14" i="76" s="1"/>
  <c r="AO14" i="76" s="1"/>
  <c r="AP14" i="76" s="1"/>
  <c r="AQ14" i="76" s="1"/>
  <c r="AR14" i="76" s="1"/>
  <c r="BB9" i="76"/>
  <c r="AZ4" i="76"/>
  <c r="BA4" i="76" s="1"/>
  <c r="BB4" i="76" s="1"/>
  <c r="BC4" i="76" s="1"/>
  <c r="BD4" i="76" s="1"/>
  <c r="BE4" i="76" s="1"/>
  <c r="AB4" i="76"/>
  <c r="AC4" i="76" s="1"/>
  <c r="AD4" i="76" s="1"/>
  <c r="AE4" i="76" s="1"/>
  <c r="AF4" i="76" s="1"/>
  <c r="AG4" i="76" s="1"/>
  <c r="AH4" i="76" s="1"/>
  <c r="AI4" i="76" s="1"/>
  <c r="AJ4" i="76" s="1"/>
  <c r="AK4" i="76" s="1"/>
  <c r="AL4" i="76" s="1"/>
  <c r="AM4" i="76" s="1"/>
  <c r="AN4" i="76" s="1"/>
  <c r="AO4" i="76" s="1"/>
  <c r="AP4" i="76" s="1"/>
  <c r="AQ4" i="76" s="1"/>
  <c r="AR4" i="76" s="1"/>
  <c r="AZ51" i="74"/>
  <c r="BA51" i="74" s="1"/>
  <c r="AB51" i="74"/>
  <c r="AC51" i="74" s="1"/>
  <c r="AD51" i="74" s="1"/>
  <c r="AE51" i="74" s="1"/>
  <c r="AF51" i="74" s="1"/>
  <c r="AG51" i="74" s="1"/>
  <c r="AH51" i="74" s="1"/>
  <c r="AI51" i="74" s="1"/>
  <c r="AJ51" i="74" s="1"/>
  <c r="AK51" i="74" s="1"/>
  <c r="AL51" i="74" s="1"/>
  <c r="AM51" i="74" s="1"/>
  <c r="AN51" i="74" s="1"/>
  <c r="AO51" i="74" s="1"/>
  <c r="AP51" i="74" s="1"/>
  <c r="AQ51" i="74" s="1"/>
  <c r="AR51" i="74" s="1"/>
  <c r="AZ42" i="74"/>
  <c r="BA42" i="74" s="1"/>
  <c r="AB42" i="74"/>
  <c r="AC42" i="74" s="1"/>
  <c r="AD42" i="74" s="1"/>
  <c r="AE42" i="74" s="1"/>
  <c r="AF42" i="74" s="1"/>
  <c r="AG42" i="74" s="1"/>
  <c r="AH42" i="74" s="1"/>
  <c r="AI42" i="74" s="1"/>
  <c r="AJ42" i="74" s="1"/>
  <c r="AK42" i="74" s="1"/>
  <c r="AL42" i="74" s="1"/>
  <c r="AM42" i="74" s="1"/>
  <c r="AN42" i="74" s="1"/>
  <c r="AO42" i="74" s="1"/>
  <c r="AP42" i="74" s="1"/>
  <c r="AQ42" i="74" s="1"/>
  <c r="AR42" i="74" s="1"/>
  <c r="AZ33" i="74"/>
  <c r="BA33" i="74" s="1"/>
  <c r="AB33" i="74"/>
  <c r="AC33" i="74" s="1"/>
  <c r="AD33" i="74" s="1"/>
  <c r="AE33" i="74" s="1"/>
  <c r="AF33" i="74" s="1"/>
  <c r="AG33" i="74" s="1"/>
  <c r="AH33" i="74" s="1"/>
  <c r="AI33" i="74" s="1"/>
  <c r="AJ33" i="74" s="1"/>
  <c r="AK33" i="74" s="1"/>
  <c r="AL33" i="74" s="1"/>
  <c r="AM33" i="74" s="1"/>
  <c r="AN33" i="74" s="1"/>
  <c r="AO33" i="74" s="1"/>
  <c r="AP33" i="74" s="1"/>
  <c r="AQ33" i="74" s="1"/>
  <c r="AR33" i="74" s="1"/>
  <c r="AZ24" i="74"/>
  <c r="BA24" i="74" s="1"/>
  <c r="AB24" i="74"/>
  <c r="AC24" i="74" s="1"/>
  <c r="AD24" i="74" s="1"/>
  <c r="AE24" i="74" s="1"/>
  <c r="AF24" i="74" s="1"/>
  <c r="AG24" i="74" s="1"/>
  <c r="AH24" i="74" s="1"/>
  <c r="AI24" i="74" s="1"/>
  <c r="AJ24" i="74" s="1"/>
  <c r="AK24" i="74" s="1"/>
  <c r="AL24" i="74" s="1"/>
  <c r="AM24" i="74" s="1"/>
  <c r="AN24" i="74" s="1"/>
  <c r="AO24" i="74" s="1"/>
  <c r="AP24" i="74" s="1"/>
  <c r="AQ24" i="74" s="1"/>
  <c r="AR24" i="74" s="1"/>
  <c r="AZ15" i="74"/>
  <c r="BA15" i="74" s="1"/>
  <c r="AB15" i="74"/>
  <c r="AC15" i="74" s="1"/>
  <c r="AD15" i="74" s="1"/>
  <c r="AE15" i="74" s="1"/>
  <c r="AF15" i="74" s="1"/>
  <c r="AG15" i="74" s="1"/>
  <c r="AH15" i="74" s="1"/>
  <c r="AI15" i="74" s="1"/>
  <c r="AJ15" i="74" s="1"/>
  <c r="AK15" i="74" s="1"/>
  <c r="AL15" i="74" s="1"/>
  <c r="AM15" i="74" s="1"/>
  <c r="AN15" i="74" s="1"/>
  <c r="AO15" i="74" s="1"/>
  <c r="AP15" i="74" s="1"/>
  <c r="AQ15" i="74" s="1"/>
  <c r="AR15" i="74" s="1"/>
  <c r="Z37" i="74"/>
  <c r="AZ4" i="74"/>
  <c r="BA4" i="74" s="1"/>
  <c r="AB4" i="74"/>
  <c r="AC4" i="74" s="1"/>
  <c r="AD4" i="74" s="1"/>
  <c r="AE4" i="74" s="1"/>
  <c r="AF4" i="74" s="1"/>
  <c r="AG4" i="74" s="1"/>
  <c r="AH4" i="74" s="1"/>
  <c r="AI4" i="74" s="1"/>
  <c r="AJ4" i="74" s="1"/>
  <c r="AK4" i="74" s="1"/>
  <c r="AL4" i="74" s="1"/>
  <c r="AM4" i="74" s="1"/>
  <c r="AN4" i="74" s="1"/>
  <c r="AO4" i="74" s="1"/>
  <c r="AP4" i="74" s="1"/>
  <c r="AQ4" i="74" s="1"/>
  <c r="AR4" i="74" s="1"/>
  <c r="I26" i="112"/>
  <c r="C24" i="112"/>
  <c r="I22" i="112"/>
  <c r="E22" i="112"/>
  <c r="BE91" i="111"/>
  <c r="BD91" i="111"/>
  <c r="BC91" i="111"/>
  <c r="BA86" i="111"/>
  <c r="AZ86" i="111"/>
  <c r="AY86" i="111"/>
  <c r="AX86" i="111"/>
  <c r="AW86" i="111"/>
  <c r="AV86" i="111"/>
  <c r="AU86" i="111"/>
  <c r="AT86" i="111"/>
  <c r="AS86" i="111"/>
  <c r="AR86" i="111"/>
  <c r="AQ86" i="111"/>
  <c r="AP86" i="111"/>
  <c r="AO86" i="111"/>
  <c r="AN86" i="111"/>
  <c r="AM86" i="111"/>
  <c r="AL86" i="111"/>
  <c r="AK86" i="111"/>
  <c r="AJ86" i="111"/>
  <c r="AI86" i="111"/>
  <c r="AH86" i="111"/>
  <c r="AB84" i="111"/>
  <c r="AC83" i="111"/>
  <c r="AY82" i="111"/>
  <c r="AZ82" i="111" s="1"/>
  <c r="BA82" i="111" s="1"/>
  <c r="BB82" i="111" s="1"/>
  <c r="BC82" i="111" s="1"/>
  <c r="BD82" i="111" s="1"/>
  <c r="BE82" i="111" s="1"/>
  <c r="AB82" i="111"/>
  <c r="AC82" i="111" s="1"/>
  <c r="AD82" i="111" s="1"/>
  <c r="AE82" i="111" s="1"/>
  <c r="AF82" i="111" s="1"/>
  <c r="AG82" i="111" s="1"/>
  <c r="AH82" i="111" s="1"/>
  <c r="AI82" i="111" s="1"/>
  <c r="AJ82" i="111" s="1"/>
  <c r="AK82" i="111" s="1"/>
  <c r="AL82" i="111" s="1"/>
  <c r="AM82" i="111" s="1"/>
  <c r="AN82" i="111" s="1"/>
  <c r="AO82" i="111" s="1"/>
  <c r="AP82" i="111" s="1"/>
  <c r="AQ82" i="111" s="1"/>
  <c r="AR82" i="111" s="1"/>
  <c r="Z74" i="111"/>
  <c r="AY70" i="111"/>
  <c r="AZ70" i="111" s="1"/>
  <c r="BA70" i="111" s="1"/>
  <c r="BB70" i="111" s="1"/>
  <c r="BC70" i="111" s="1"/>
  <c r="BD70" i="111" s="1"/>
  <c r="BE70" i="111" s="1"/>
  <c r="AB70" i="111"/>
  <c r="AC70" i="111" s="1"/>
  <c r="AD70" i="111" s="1"/>
  <c r="AE70" i="111" s="1"/>
  <c r="AF70" i="111" s="1"/>
  <c r="AG70" i="111" s="1"/>
  <c r="AH70" i="111" s="1"/>
  <c r="AI70" i="111" s="1"/>
  <c r="AJ70" i="111" s="1"/>
  <c r="AK70" i="111" s="1"/>
  <c r="AL70" i="111" s="1"/>
  <c r="AM70" i="111" s="1"/>
  <c r="AN70" i="111" s="1"/>
  <c r="AO70" i="111" s="1"/>
  <c r="AP70" i="111" s="1"/>
  <c r="AQ70" i="111" s="1"/>
  <c r="AR70" i="111" s="1"/>
  <c r="Z62" i="111"/>
  <c r="AY58" i="111"/>
  <c r="AZ58" i="111" s="1"/>
  <c r="BA58" i="111" s="1"/>
  <c r="BB58" i="111" s="1"/>
  <c r="BC58" i="111" s="1"/>
  <c r="BD58" i="111" s="1"/>
  <c r="BE58" i="111" s="1"/>
  <c r="AB58" i="111"/>
  <c r="AC58" i="111" s="1"/>
  <c r="AD58" i="111" s="1"/>
  <c r="AE58" i="111" s="1"/>
  <c r="AF58" i="111" s="1"/>
  <c r="AG58" i="111" s="1"/>
  <c r="AH58" i="111" s="1"/>
  <c r="AI58" i="111" s="1"/>
  <c r="AJ58" i="111" s="1"/>
  <c r="AK58" i="111" s="1"/>
  <c r="AL58" i="111" s="1"/>
  <c r="AM58" i="111" s="1"/>
  <c r="AN58" i="111" s="1"/>
  <c r="AO58" i="111" s="1"/>
  <c r="AP58" i="111" s="1"/>
  <c r="AQ58" i="111" s="1"/>
  <c r="AR58" i="111" s="1"/>
  <c r="AY46" i="111"/>
  <c r="AZ46" i="111" s="1"/>
  <c r="BA46" i="111" s="1"/>
  <c r="BB46" i="111" s="1"/>
  <c r="BC46" i="111" s="1"/>
  <c r="BD46" i="111" s="1"/>
  <c r="BE46" i="111" s="1"/>
  <c r="AB46" i="111"/>
  <c r="AC46" i="111" s="1"/>
  <c r="AD46" i="111" s="1"/>
  <c r="AE46" i="111" s="1"/>
  <c r="AF46" i="111" s="1"/>
  <c r="AG46" i="111" s="1"/>
  <c r="AH46" i="111" s="1"/>
  <c r="AI46" i="111" s="1"/>
  <c r="AJ46" i="111" s="1"/>
  <c r="AK46" i="111" s="1"/>
  <c r="AL46" i="111" s="1"/>
  <c r="AM46" i="111" s="1"/>
  <c r="AN46" i="111" s="1"/>
  <c r="AO46" i="111" s="1"/>
  <c r="AP46" i="111" s="1"/>
  <c r="AQ46" i="111" s="1"/>
  <c r="AR46" i="111" s="1"/>
  <c r="BE42" i="111"/>
  <c r="BD42" i="111"/>
  <c r="BC42" i="111"/>
  <c r="BC90" i="111" s="1"/>
  <c r="BB42" i="111"/>
  <c r="BB90" i="111" s="1"/>
  <c r="Z54" i="111"/>
  <c r="BA54" i="111" s="1"/>
  <c r="BE41" i="111"/>
  <c r="BD41" i="111"/>
  <c r="BC41" i="111"/>
  <c r="BB41" i="111"/>
  <c r="Z53" i="111"/>
  <c r="AA53" i="111" s="1"/>
  <c r="BE40" i="111"/>
  <c r="BD40" i="111"/>
  <c r="BC40" i="111"/>
  <c r="BB40" i="111"/>
  <c r="BE39" i="111"/>
  <c r="BD39" i="111"/>
  <c r="BC39" i="111"/>
  <c r="BB39" i="111"/>
  <c r="AC87" i="111"/>
  <c r="C23" i="112"/>
  <c r="BE38" i="111"/>
  <c r="BD38" i="111"/>
  <c r="BC38" i="111"/>
  <c r="BB38" i="111"/>
  <c r="BB86" i="111" s="1"/>
  <c r="AE86" i="111"/>
  <c r="AC86" i="111"/>
  <c r="AB86" i="111"/>
  <c r="C22" i="112"/>
  <c r="BE37" i="111"/>
  <c r="BD37" i="111"/>
  <c r="BC37" i="111"/>
  <c r="BB37" i="111"/>
  <c r="AC85" i="111"/>
  <c r="C21" i="112"/>
  <c r="BE36" i="111"/>
  <c r="BD36" i="111"/>
  <c r="BC36" i="111"/>
  <c r="BB36" i="111"/>
  <c r="AC84" i="111"/>
  <c r="BE35" i="111"/>
  <c r="BD35" i="111"/>
  <c r="BC35" i="111"/>
  <c r="BB35" i="111"/>
  <c r="AE83" i="111"/>
  <c r="AY34" i="111"/>
  <c r="AZ34" i="111" s="1"/>
  <c r="BA34" i="111" s="1"/>
  <c r="BB34" i="111" s="1"/>
  <c r="BC34" i="111" s="1"/>
  <c r="BD34" i="111" s="1"/>
  <c r="BE34" i="111" s="1"/>
  <c r="AB34" i="111"/>
  <c r="AC34" i="111" s="1"/>
  <c r="AD34" i="111" s="1"/>
  <c r="AE34" i="111" s="1"/>
  <c r="AF34" i="111" s="1"/>
  <c r="AG34" i="111" s="1"/>
  <c r="AH34" i="111" s="1"/>
  <c r="AI34" i="111" s="1"/>
  <c r="AJ34" i="111" s="1"/>
  <c r="AK34" i="111" s="1"/>
  <c r="AL34" i="111" s="1"/>
  <c r="AM34" i="111" s="1"/>
  <c r="AN34" i="111" s="1"/>
  <c r="AO34" i="111" s="1"/>
  <c r="AP34" i="111" s="1"/>
  <c r="AQ34" i="111" s="1"/>
  <c r="AR34" i="111" s="1"/>
  <c r="BA90" i="111"/>
  <c r="AQ90" i="111"/>
  <c r="AF41" i="111"/>
  <c r="AE89" i="111"/>
  <c r="I24" i="112"/>
  <c r="BE24" i="111"/>
  <c r="BD24" i="111"/>
  <c r="BC24" i="111"/>
  <c r="BB24" i="111"/>
  <c r="Z75" i="111"/>
  <c r="BE75" i="111" s="1"/>
  <c r="AF39" i="111"/>
  <c r="AF38" i="111"/>
  <c r="AG86" i="111" s="1"/>
  <c r="E19" i="112"/>
  <c r="AL4" i="111"/>
  <c r="AM4" i="111" s="1"/>
  <c r="AN4" i="111" s="1"/>
  <c r="AO4" i="111" s="1"/>
  <c r="AP4" i="111" s="1"/>
  <c r="AQ4" i="111" s="1"/>
  <c r="AR4" i="111" s="1"/>
  <c r="AY87" i="110"/>
  <c r="AZ87" i="110" s="1"/>
  <c r="BA87" i="110" s="1"/>
  <c r="BB87" i="110" s="1"/>
  <c r="BC87" i="110" s="1"/>
  <c r="BD87" i="110" s="1"/>
  <c r="BE87" i="110" s="1"/>
  <c r="AB87" i="110"/>
  <c r="AC87" i="110" s="1"/>
  <c r="AD87" i="110" s="1"/>
  <c r="AE87" i="110" s="1"/>
  <c r="AF87" i="110" s="1"/>
  <c r="AG87" i="110" s="1"/>
  <c r="AH87" i="110" s="1"/>
  <c r="AI87" i="110" s="1"/>
  <c r="AJ87" i="110" s="1"/>
  <c r="AK87" i="110" s="1"/>
  <c r="AL87" i="110" s="1"/>
  <c r="AM87" i="110" s="1"/>
  <c r="AN87" i="110" s="1"/>
  <c r="AO87" i="110" s="1"/>
  <c r="AP87" i="110" s="1"/>
  <c r="AQ87" i="110" s="1"/>
  <c r="AR87" i="110" s="1"/>
  <c r="AY75" i="110"/>
  <c r="AZ75" i="110" s="1"/>
  <c r="BA75" i="110" s="1"/>
  <c r="BB75" i="110" s="1"/>
  <c r="BC75" i="110" s="1"/>
  <c r="BD75" i="110" s="1"/>
  <c r="BE75" i="110" s="1"/>
  <c r="AB75" i="110"/>
  <c r="AC75" i="110" s="1"/>
  <c r="AD75" i="110" s="1"/>
  <c r="AE75" i="110" s="1"/>
  <c r="AF75" i="110" s="1"/>
  <c r="AG75" i="110" s="1"/>
  <c r="AH75" i="110" s="1"/>
  <c r="AI75" i="110" s="1"/>
  <c r="AJ75" i="110" s="1"/>
  <c r="AK75" i="110" s="1"/>
  <c r="AL75" i="110" s="1"/>
  <c r="AM75" i="110" s="1"/>
  <c r="AN75" i="110" s="1"/>
  <c r="AO75" i="110" s="1"/>
  <c r="AP75" i="110" s="1"/>
  <c r="AQ75" i="110" s="1"/>
  <c r="AR75" i="110" s="1"/>
  <c r="AY63" i="110"/>
  <c r="AZ63" i="110" s="1"/>
  <c r="BA63" i="110" s="1"/>
  <c r="BB63" i="110" s="1"/>
  <c r="BC63" i="110" s="1"/>
  <c r="BD63" i="110" s="1"/>
  <c r="BE63" i="110" s="1"/>
  <c r="AB63" i="110"/>
  <c r="AC63" i="110" s="1"/>
  <c r="AD63" i="110" s="1"/>
  <c r="AE63" i="110" s="1"/>
  <c r="AF63" i="110" s="1"/>
  <c r="AG63" i="110" s="1"/>
  <c r="AH63" i="110" s="1"/>
  <c r="AI63" i="110" s="1"/>
  <c r="AJ63" i="110" s="1"/>
  <c r="AK63" i="110" s="1"/>
  <c r="AL63" i="110" s="1"/>
  <c r="AM63" i="110" s="1"/>
  <c r="AN63" i="110" s="1"/>
  <c r="AO63" i="110" s="1"/>
  <c r="AP63" i="110" s="1"/>
  <c r="AQ63" i="110" s="1"/>
  <c r="AR63" i="110" s="1"/>
  <c r="AY51" i="110"/>
  <c r="AZ51" i="110" s="1"/>
  <c r="BA51" i="110" s="1"/>
  <c r="BB51" i="110" s="1"/>
  <c r="BC51" i="110" s="1"/>
  <c r="BD51" i="110" s="1"/>
  <c r="BE51" i="110" s="1"/>
  <c r="AB51" i="110"/>
  <c r="AC51" i="110" s="1"/>
  <c r="AD51" i="110" s="1"/>
  <c r="AE51" i="110" s="1"/>
  <c r="AF51" i="110" s="1"/>
  <c r="AG51" i="110" s="1"/>
  <c r="AH51" i="110" s="1"/>
  <c r="AI51" i="110" s="1"/>
  <c r="AJ51" i="110" s="1"/>
  <c r="AK51" i="110" s="1"/>
  <c r="AL51" i="110" s="1"/>
  <c r="AM51" i="110" s="1"/>
  <c r="AN51" i="110" s="1"/>
  <c r="AO51" i="110" s="1"/>
  <c r="AP51" i="110" s="1"/>
  <c r="AQ51" i="110" s="1"/>
  <c r="AR51" i="110" s="1"/>
  <c r="BE43" i="110"/>
  <c r="BD43" i="110"/>
  <c r="BD91" i="110" s="1"/>
  <c r="BC43" i="110"/>
  <c r="BB43" i="110"/>
  <c r="Z79" i="110"/>
  <c r="AY39" i="110"/>
  <c r="AZ39" i="110" s="1"/>
  <c r="BA39" i="110" s="1"/>
  <c r="BB39" i="110" s="1"/>
  <c r="BC39" i="110" s="1"/>
  <c r="BD39" i="110" s="1"/>
  <c r="BE39" i="110" s="1"/>
  <c r="AB39" i="110"/>
  <c r="AC39" i="110" s="1"/>
  <c r="AD39" i="110" s="1"/>
  <c r="AE39" i="110" s="1"/>
  <c r="AF39" i="110" s="1"/>
  <c r="AG39" i="110" s="1"/>
  <c r="AH39" i="110" s="1"/>
  <c r="AI39" i="110" s="1"/>
  <c r="AJ39" i="110" s="1"/>
  <c r="AK39" i="110" s="1"/>
  <c r="AL39" i="110" s="1"/>
  <c r="AM39" i="110" s="1"/>
  <c r="AN39" i="110" s="1"/>
  <c r="AO39" i="110" s="1"/>
  <c r="AP39" i="110" s="1"/>
  <c r="AQ39" i="110" s="1"/>
  <c r="AR39" i="110" s="1"/>
  <c r="BE47" i="110"/>
  <c r="BD47" i="110"/>
  <c r="BC47" i="110"/>
  <c r="BB47" i="110"/>
  <c r="AN95" i="110"/>
  <c r="BE46" i="110"/>
  <c r="BD46" i="110"/>
  <c r="BC46" i="110"/>
  <c r="BB46" i="110"/>
  <c r="BE45" i="110"/>
  <c r="BD45" i="110"/>
  <c r="BC45" i="110"/>
  <c r="BB45" i="110"/>
  <c r="AU93" i="110"/>
  <c r="AQ93" i="110"/>
  <c r="AM93" i="110"/>
  <c r="AI93" i="110"/>
  <c r="AE93" i="110"/>
  <c r="AA29" i="110"/>
  <c r="BE29" i="110"/>
  <c r="BB29" i="110"/>
  <c r="BE44" i="110"/>
  <c r="BD44" i="110"/>
  <c r="BC44" i="110"/>
  <c r="BB44" i="110"/>
  <c r="BB92" i="110" s="1"/>
  <c r="E10" i="112"/>
  <c r="AH92" i="110"/>
  <c r="I9" i="112"/>
  <c r="AK91" i="110"/>
  <c r="AJ91" i="110"/>
  <c r="AF91" i="110"/>
  <c r="AB91" i="110"/>
  <c r="BE24" i="110"/>
  <c r="BE42" i="110" s="1"/>
  <c r="BD24" i="110"/>
  <c r="BD42" i="110" s="1"/>
  <c r="BC24" i="110"/>
  <c r="BC42" i="110" s="1"/>
  <c r="BB24" i="110"/>
  <c r="BB42" i="110" s="1"/>
  <c r="BE12" i="110"/>
  <c r="BD12" i="110"/>
  <c r="BC12" i="110"/>
  <c r="BE6" i="110"/>
  <c r="BE40" i="110" s="1"/>
  <c r="BD6" i="110"/>
  <c r="BD40" i="110" s="1"/>
  <c r="BC6" i="110"/>
  <c r="BC40" i="110" s="1"/>
  <c r="BB6" i="110"/>
  <c r="BB40" i="110" s="1"/>
  <c r="AY4" i="110"/>
  <c r="AB4" i="110"/>
  <c r="AC4" i="110" s="1"/>
  <c r="AD4" i="110" s="1"/>
  <c r="AE4" i="110" s="1"/>
  <c r="AF4" i="110" s="1"/>
  <c r="AG4" i="110" s="1"/>
  <c r="AH4" i="110" s="1"/>
  <c r="AI4" i="110" s="1"/>
  <c r="AJ4" i="110" s="1"/>
  <c r="AK4" i="110" s="1"/>
  <c r="AL4" i="110" s="1"/>
  <c r="AM4" i="110" s="1"/>
  <c r="AN4" i="110" s="1"/>
  <c r="AO4" i="110" s="1"/>
  <c r="AP4" i="110" s="1"/>
  <c r="AQ4" i="110" s="1"/>
  <c r="AR4" i="110" s="1"/>
  <c r="AY81" i="108"/>
  <c r="AZ81" i="108" s="1"/>
  <c r="AB81" i="108"/>
  <c r="AC81" i="108" s="1"/>
  <c r="AD81" i="108" s="1"/>
  <c r="AE81" i="108" s="1"/>
  <c r="AF81" i="108" s="1"/>
  <c r="AG81" i="108" s="1"/>
  <c r="AH81" i="108" s="1"/>
  <c r="AI81" i="108" s="1"/>
  <c r="AJ81" i="108" s="1"/>
  <c r="AK81" i="108" s="1"/>
  <c r="AL81" i="108" s="1"/>
  <c r="AM81" i="108" s="1"/>
  <c r="AN81" i="108" s="1"/>
  <c r="AO81" i="108" s="1"/>
  <c r="AP81" i="108" s="1"/>
  <c r="AQ81" i="108" s="1"/>
  <c r="AR81" i="108" s="1"/>
  <c r="AY66" i="108"/>
  <c r="AZ66" i="108" s="1"/>
  <c r="BA66" i="108" s="1"/>
  <c r="BB66" i="108" s="1"/>
  <c r="BC66" i="108" s="1"/>
  <c r="BD66" i="108" s="1"/>
  <c r="BE66" i="108" s="1"/>
  <c r="AB66" i="108"/>
  <c r="AC66" i="108" s="1"/>
  <c r="AD66" i="108" s="1"/>
  <c r="AE66" i="108" s="1"/>
  <c r="AF66" i="108" s="1"/>
  <c r="AG66" i="108" s="1"/>
  <c r="AH66" i="108" s="1"/>
  <c r="AI66" i="108" s="1"/>
  <c r="AJ66" i="108" s="1"/>
  <c r="AK66" i="108" s="1"/>
  <c r="AL66" i="108" s="1"/>
  <c r="AM66" i="108" s="1"/>
  <c r="AN66" i="108" s="1"/>
  <c r="AO66" i="108" s="1"/>
  <c r="AP66" i="108" s="1"/>
  <c r="AQ66" i="108" s="1"/>
  <c r="AR66" i="108" s="1"/>
  <c r="AY51" i="108"/>
  <c r="AZ51" i="108" s="1"/>
  <c r="BA51" i="108" s="1"/>
  <c r="BB51" i="108" s="1"/>
  <c r="BC51" i="108" s="1"/>
  <c r="BD51" i="108" s="1"/>
  <c r="BE51" i="108" s="1"/>
  <c r="AB51" i="108"/>
  <c r="AC51" i="108" s="1"/>
  <c r="AD51" i="108" s="1"/>
  <c r="AE51" i="108" s="1"/>
  <c r="AF51" i="108" s="1"/>
  <c r="AG51" i="108" s="1"/>
  <c r="AH51" i="108" s="1"/>
  <c r="AI51" i="108" s="1"/>
  <c r="AJ51" i="108" s="1"/>
  <c r="AK51" i="108" s="1"/>
  <c r="AL51" i="108" s="1"/>
  <c r="AM51" i="108" s="1"/>
  <c r="AN51" i="108" s="1"/>
  <c r="AO51" i="108" s="1"/>
  <c r="AP51" i="108" s="1"/>
  <c r="AQ51" i="108" s="1"/>
  <c r="AR51" i="108" s="1"/>
  <c r="AY36" i="108"/>
  <c r="AZ36" i="108" s="1"/>
  <c r="BA36" i="108" s="1"/>
  <c r="BB36" i="108" s="1"/>
  <c r="BC36" i="108" s="1"/>
  <c r="BD36" i="108" s="1"/>
  <c r="BE36" i="108" s="1"/>
  <c r="AB36" i="108"/>
  <c r="AC36" i="108" s="1"/>
  <c r="AD36" i="108" s="1"/>
  <c r="AE36" i="108" s="1"/>
  <c r="AF36" i="108" s="1"/>
  <c r="AG36" i="108" s="1"/>
  <c r="AH36" i="108" s="1"/>
  <c r="AI36" i="108" s="1"/>
  <c r="AJ36" i="108" s="1"/>
  <c r="AK36" i="108" s="1"/>
  <c r="AL36" i="108" s="1"/>
  <c r="AM36" i="108" s="1"/>
  <c r="AN36" i="108" s="1"/>
  <c r="AO36" i="108" s="1"/>
  <c r="AP36" i="108" s="1"/>
  <c r="AQ36" i="108" s="1"/>
  <c r="AR36" i="108" s="1"/>
  <c r="AB31" i="108"/>
  <c r="AB26" i="108"/>
  <c r="AB24" i="108"/>
  <c r="AB21" i="108"/>
  <c r="AC21" i="108" s="1"/>
  <c r="AD21" i="108" s="1"/>
  <c r="AE21" i="108" s="1"/>
  <c r="AF21" i="108" s="1"/>
  <c r="AG21" i="108" s="1"/>
  <c r="AH21" i="108" s="1"/>
  <c r="AI21" i="108" s="1"/>
  <c r="AJ21" i="108" s="1"/>
  <c r="AK21" i="108" s="1"/>
  <c r="AL21" i="108" s="1"/>
  <c r="AM21" i="108" s="1"/>
  <c r="AN21" i="108" s="1"/>
  <c r="AO21" i="108" s="1"/>
  <c r="AP21" i="108" s="1"/>
  <c r="AQ21" i="108" s="1"/>
  <c r="AR21" i="108" s="1"/>
  <c r="AS21" i="108" s="1"/>
  <c r="AT21" i="108" s="1"/>
  <c r="AU21" i="108" s="1"/>
  <c r="AV21" i="108" s="1"/>
  <c r="AW21" i="108" s="1"/>
  <c r="AX21" i="108" s="1"/>
  <c r="BD32" i="108"/>
  <c r="BB30" i="108"/>
  <c r="BE29" i="108"/>
  <c r="BD29" i="108"/>
  <c r="BD90" i="108"/>
  <c r="BC90" i="108"/>
  <c r="BE28" i="108"/>
  <c r="BE89" i="108"/>
  <c r="BD89" i="108"/>
  <c r="BC89" i="108"/>
  <c r="BE26" i="108"/>
  <c r="BE88" i="108"/>
  <c r="BD88" i="108"/>
  <c r="BB88" i="108"/>
  <c r="Z73" i="108"/>
  <c r="Z58" i="108"/>
  <c r="BE9" i="108"/>
  <c r="BD9" i="108"/>
  <c r="BC9" i="108"/>
  <c r="BB9" i="108"/>
  <c r="BC86" i="108" s="1"/>
  <c r="BE8" i="108"/>
  <c r="BD8" i="108"/>
  <c r="BE85" i="108" s="1"/>
  <c r="BC8" i="108"/>
  <c r="BC15" i="108" s="1"/>
  <c r="BB8" i="108"/>
  <c r="BB85" i="108" s="1"/>
  <c r="BE7" i="108"/>
  <c r="BE6" i="108"/>
  <c r="BE15" i="108" s="1"/>
  <c r="BE5" i="108"/>
  <c r="BD5" i="108"/>
  <c r="BE82" i="108" s="1"/>
  <c r="BC5" i="108"/>
  <c r="BD82" i="108" s="1"/>
  <c r="BB5" i="108"/>
  <c r="BC82" i="108" s="1"/>
  <c r="AL4" i="108"/>
  <c r="AM4" i="108" s="1"/>
  <c r="AN4" i="108" s="1"/>
  <c r="AO4" i="108" s="1"/>
  <c r="AP4" i="108" s="1"/>
  <c r="AQ4" i="108" s="1"/>
  <c r="AR4" i="108" s="1"/>
  <c r="AW57" i="108" l="1"/>
  <c r="AM27" i="108"/>
  <c r="AM31" i="108"/>
  <c r="AW22" i="108"/>
  <c r="AW27" i="108"/>
  <c r="AN92" i="108"/>
  <c r="AW23" i="108"/>
  <c r="AK92" i="108"/>
  <c r="AV57" i="108"/>
  <c r="AS57" i="108"/>
  <c r="AR57" i="108"/>
  <c r="AP57" i="108"/>
  <c r="AX43" i="111"/>
  <c r="G21" i="112"/>
  <c r="AX26" i="108"/>
  <c r="AP52" i="108"/>
  <c r="AV106" i="100"/>
  <c r="AV40" i="100"/>
  <c r="AV45" i="100"/>
  <c r="AV50" i="100"/>
  <c r="AV49" i="100"/>
  <c r="AV42" i="100"/>
  <c r="AV41" i="100"/>
  <c r="AV44" i="100"/>
  <c r="AV43" i="100"/>
  <c r="AV47" i="100"/>
  <c r="AV46" i="100"/>
  <c r="AV48" i="100"/>
  <c r="AB40" i="100"/>
  <c r="AB44" i="100"/>
  <c r="AB47" i="100"/>
  <c r="AZ139" i="100"/>
  <c r="AZ106" i="100"/>
  <c r="AZ40" i="100"/>
  <c r="AZ45" i="100"/>
  <c r="AZ50" i="100"/>
  <c r="AZ49" i="100"/>
  <c r="AZ41" i="100"/>
  <c r="AZ43" i="100"/>
  <c r="AZ42" i="100"/>
  <c r="AZ44" i="100"/>
  <c r="AZ47" i="100"/>
  <c r="AZ46" i="100"/>
  <c r="AZ48" i="100"/>
  <c r="AV27" i="108"/>
  <c r="AV28" i="108"/>
  <c r="AM26" i="108"/>
  <c r="AM29" i="108"/>
  <c r="AM22" i="108"/>
  <c r="AW31" i="108"/>
  <c r="AW30" i="108"/>
  <c r="Z139" i="100"/>
  <c r="AX106" i="100"/>
  <c r="AX139" i="100"/>
  <c r="AX40" i="100"/>
  <c r="AX49" i="100"/>
  <c r="AX45" i="100"/>
  <c r="AX50" i="100"/>
  <c r="AX47" i="100"/>
  <c r="AX42" i="100"/>
  <c r="AX46" i="100"/>
  <c r="AX44" i="100"/>
  <c r="AX43" i="100"/>
  <c r="AX41" i="100"/>
  <c r="AX48" i="100"/>
  <c r="AT106" i="100"/>
  <c r="AT40" i="100"/>
  <c r="AT49" i="100"/>
  <c r="AT45" i="100"/>
  <c r="AT44" i="100"/>
  <c r="AT47" i="100"/>
  <c r="AT46" i="100"/>
  <c r="AT43" i="100"/>
  <c r="AT41" i="100"/>
  <c r="AT48" i="100"/>
  <c r="AT42" i="100"/>
  <c r="AT172" i="100"/>
  <c r="AV25" i="108"/>
  <c r="AV24" i="108"/>
  <c r="AW25" i="108"/>
  <c r="AW32" i="108" s="1"/>
  <c r="BC86" i="111"/>
  <c r="BD83" i="111"/>
  <c r="BE87" i="111"/>
  <c r="BC91" i="110"/>
  <c r="BC84" i="111"/>
  <c r="BE85" i="111"/>
  <c r="BE86" i="111"/>
  <c r="BC87" i="111"/>
  <c r="BC88" i="111"/>
  <c r="BE90" i="111"/>
  <c r="AF92" i="108"/>
  <c r="AQ52" i="108"/>
  <c r="AQ57" i="108"/>
  <c r="AS52" i="108"/>
  <c r="AR92" i="108"/>
  <c r="AE22" i="108"/>
  <c r="AE92" i="108"/>
  <c r="AX92" i="108"/>
  <c r="AV92" i="108"/>
  <c r="AM92" i="108"/>
  <c r="AW92" i="108"/>
  <c r="BA57" i="108"/>
  <c r="AU52" i="108"/>
  <c r="AZ57" i="108"/>
  <c r="AQ28" i="108"/>
  <c r="AQ92" i="108"/>
  <c r="AZ25" i="108"/>
  <c r="AZ92" i="108"/>
  <c r="AL23" i="108"/>
  <c r="AL92" i="108"/>
  <c r="BA29" i="108"/>
  <c r="BA92" i="108"/>
  <c r="AX72" i="108"/>
  <c r="AY57" i="108"/>
  <c r="AW52" i="108"/>
  <c r="BA52" i="108"/>
  <c r="AP58" i="108"/>
  <c r="AX58" i="108"/>
  <c r="AY58" i="108"/>
  <c r="AQ58" i="108"/>
  <c r="AR58" i="108"/>
  <c r="AZ58" i="108"/>
  <c r="AU58" i="108"/>
  <c r="AS58" i="108"/>
  <c r="AV58" i="108"/>
  <c r="BA58" i="108"/>
  <c r="AT58" i="108"/>
  <c r="AW58" i="108"/>
  <c r="AU92" i="108"/>
  <c r="AY92" i="108"/>
  <c r="AI25" i="108"/>
  <c r="AI92" i="108"/>
  <c r="AS92" i="108"/>
  <c r="AP92" i="108"/>
  <c r="AJ29" i="108"/>
  <c r="AJ92" i="108"/>
  <c r="AT22" i="108"/>
  <c r="AT92" i="108"/>
  <c r="AX57" i="108"/>
  <c r="AT57" i="108"/>
  <c r="BA73" i="108"/>
  <c r="AX73" i="108"/>
  <c r="AY73" i="108"/>
  <c r="AZ73" i="108"/>
  <c r="AO92" i="108"/>
  <c r="AZ72" i="108"/>
  <c r="AG92" i="108"/>
  <c r="AL26" i="108"/>
  <c r="AZ24" i="108"/>
  <c r="AQ25" i="108"/>
  <c r="AZ29" i="108"/>
  <c r="BA26" i="108"/>
  <c r="AZ22" i="108"/>
  <c r="AZ30" i="108"/>
  <c r="AQ22" i="108"/>
  <c r="AZ26" i="108"/>
  <c r="AL27" i="108"/>
  <c r="AC92" i="108"/>
  <c r="AQ26" i="108"/>
  <c r="AQ24" i="108"/>
  <c r="AZ31" i="108"/>
  <c r="AQ31" i="108"/>
  <c r="AQ23" i="108"/>
  <c r="AT31" i="108"/>
  <c r="AT30" i="108"/>
  <c r="AD92" i="108"/>
  <c r="AJ25" i="108"/>
  <c r="AT26" i="108"/>
  <c r="AJ26" i="108"/>
  <c r="AJ22" i="108"/>
  <c r="AT28" i="108"/>
  <c r="AC29" i="108"/>
  <c r="AD25" i="108"/>
  <c r="AO30" i="108"/>
  <c r="AK25" i="108"/>
  <c r="AU27" i="108"/>
  <c r="AS29" i="108"/>
  <c r="AJ30" i="108"/>
  <c r="AJ28" i="108"/>
  <c r="AJ24" i="108"/>
  <c r="AN27" i="108"/>
  <c r="AJ27" i="108"/>
  <c r="AJ23" i="108"/>
  <c r="AH26" i="108"/>
  <c r="AE29" i="108"/>
  <c r="AX25" i="108"/>
  <c r="AV31" i="108"/>
  <c r="AM30" i="108"/>
  <c r="AF24" i="108"/>
  <c r="AI30" i="108"/>
  <c r="AP29" i="108"/>
  <c r="AT25" i="108"/>
  <c r="AT27" i="108"/>
  <c r="AR27" i="108"/>
  <c r="AT24" i="108"/>
  <c r="AT23" i="108"/>
  <c r="AJ31" i="108"/>
  <c r="AI28" i="108"/>
  <c r="AT29" i="108"/>
  <c r="AQ30" i="108"/>
  <c r="AZ23" i="108"/>
  <c r="AB30" i="108"/>
  <c r="AL30" i="108"/>
  <c r="BA25" i="108"/>
  <c r="BC85" i="108"/>
  <c r="BE86" i="108"/>
  <c r="BE91" i="110"/>
  <c r="AY21" i="108"/>
  <c r="AZ21" i="108" s="1"/>
  <c r="BA21" i="108" s="1"/>
  <c r="BB21" i="108" s="1"/>
  <c r="BC21" i="108" s="1"/>
  <c r="BD21" i="108" s="1"/>
  <c r="BE21" i="108" s="1"/>
  <c r="BC95" i="110"/>
  <c r="BD86" i="111"/>
  <c r="BD86" i="108"/>
  <c r="AC22" i="108"/>
  <c r="AC25" i="108"/>
  <c r="AC31" i="108"/>
  <c r="AK24" i="108"/>
  <c r="AD30" i="108"/>
  <c r="AI24" i="108"/>
  <c r="AI26" i="108"/>
  <c r="AS31" i="108"/>
  <c r="AI27" i="108"/>
  <c r="AI23" i="108"/>
  <c r="AI29" i="108"/>
  <c r="AI22" i="108"/>
  <c r="AI31" i="108"/>
  <c r="AC23" i="108"/>
  <c r="AC28" i="108"/>
  <c r="AD31" i="108"/>
  <c r="AD23" i="108"/>
  <c r="AC26" i="108"/>
  <c r="AC30" i="108"/>
  <c r="AO28" i="108"/>
  <c r="AD22" i="108"/>
  <c r="AD24" i="108"/>
  <c r="AK28" i="108"/>
  <c r="AC24" i="108"/>
  <c r="AC27" i="108"/>
  <c r="AD27" i="108"/>
  <c r="AP24" i="108"/>
  <c r="AD28" i="108"/>
  <c r="AP30" i="108"/>
  <c r="AP22" i="108"/>
  <c r="AP26" i="108"/>
  <c r="AH23" i="108"/>
  <c r="AO25" i="108"/>
  <c r="AE30" i="108"/>
  <c r="AK23" i="108"/>
  <c r="AO26" i="108"/>
  <c r="AE27" i="108"/>
  <c r="AP25" i="108"/>
  <c r="AP23" i="108"/>
  <c r="AK29" i="108"/>
  <c r="AE25" i="108"/>
  <c r="AP28" i="108"/>
  <c r="AK27" i="108"/>
  <c r="AE23" i="108"/>
  <c r="AK22" i="108"/>
  <c r="AE24" i="108"/>
  <c r="AE26" i="108"/>
  <c r="AK26" i="108"/>
  <c r="AP31" i="108"/>
  <c r="AP27" i="108"/>
  <c r="AK30" i="108"/>
  <c r="AK31" i="108"/>
  <c r="AF22" i="108"/>
  <c r="AX22" i="108"/>
  <c r="AX28" i="108"/>
  <c r="AS24" i="108"/>
  <c r="AS23" i="108"/>
  <c r="BA23" i="108"/>
  <c r="BA22" i="108"/>
  <c r="AS22" i="108"/>
  <c r="AS26" i="108"/>
  <c r="AS27" i="108"/>
  <c r="AX23" i="108"/>
  <c r="AS30" i="108"/>
  <c r="BA28" i="108"/>
  <c r="BA31" i="108"/>
  <c r="AS25" i="108"/>
  <c r="AX24" i="108"/>
  <c r="AX29" i="108"/>
  <c r="AF30" i="108"/>
  <c r="AX30" i="108"/>
  <c r="AS28" i="108"/>
  <c r="BA30" i="108"/>
  <c r="BA24" i="108"/>
  <c r="BA43" i="111"/>
  <c r="AV23" i="108"/>
  <c r="AV26" i="108"/>
  <c r="AV32" i="108" s="1"/>
  <c r="AV30" i="108"/>
  <c r="AX27" i="108"/>
  <c r="AZ27" i="108"/>
  <c r="BC88" i="108"/>
  <c r="BB89" i="108"/>
  <c r="BB90" i="108"/>
  <c r="BD15" i="108"/>
  <c r="BD92" i="108" s="1"/>
  <c r="BD85" i="108"/>
  <c r="BD90" i="111"/>
  <c r="AR22" i="108"/>
  <c r="BE24" i="108"/>
  <c r="BB15" i="108"/>
  <c r="BC92" i="108" s="1"/>
  <c r="BC92" i="110"/>
  <c r="BC29" i="110"/>
  <c r="BE93" i="110"/>
  <c r="BD95" i="110"/>
  <c r="BD87" i="111"/>
  <c r="BC25" i="108"/>
  <c r="BC90" i="110"/>
  <c r="BD29" i="110"/>
  <c r="BC83" i="111"/>
  <c r="AL25" i="108"/>
  <c r="AL24" i="108"/>
  <c r="AO23" i="108"/>
  <c r="AL31" i="108"/>
  <c r="AO31" i="108"/>
  <c r="AL29" i="108"/>
  <c r="AO27" i="108"/>
  <c r="AF27" i="108"/>
  <c r="AB22" i="108"/>
  <c r="AB23" i="108"/>
  <c r="AB25" i="108"/>
  <c r="AB27" i="108"/>
  <c r="AB29" i="108"/>
  <c r="BE84" i="111"/>
  <c r="BC85" i="111"/>
  <c r="BE88" i="111"/>
  <c r="BD89" i="111"/>
  <c r="AF28" i="108"/>
  <c r="AO22" i="108"/>
  <c r="AF26" i="108"/>
  <c r="AF31" i="108"/>
  <c r="BE83" i="111"/>
  <c r="BD84" i="111"/>
  <c r="BD88" i="111"/>
  <c r="AO24" i="108"/>
  <c r="AL22" i="108"/>
  <c r="AO29" i="108"/>
  <c r="AL28" i="108"/>
  <c r="AF29" i="108"/>
  <c r="AF23" i="108"/>
  <c r="AF25" i="108"/>
  <c r="BA88" i="110"/>
  <c r="BA48" i="110"/>
  <c r="I14" i="112" s="1"/>
  <c r="BE47" i="76"/>
  <c r="BE31" i="108"/>
  <c r="BD92" i="110"/>
  <c r="BD31" i="108"/>
  <c r="BE94" i="110"/>
  <c r="BE89" i="111"/>
  <c r="BD85" i="111"/>
  <c r="BC89" i="111"/>
  <c r="AH28" i="108"/>
  <c r="AE31" i="108"/>
  <c r="AD26" i="108"/>
  <c r="AD29" i="108"/>
  <c r="AC54" i="111"/>
  <c r="AH31" i="108"/>
  <c r="AH30" i="108"/>
  <c r="AH22" i="108"/>
  <c r="AH29" i="108"/>
  <c r="AZ48" i="110"/>
  <c r="AZ88" i="110"/>
  <c r="AH25" i="108"/>
  <c r="AH27" i="108"/>
  <c r="AH24" i="108"/>
  <c r="BD88" i="110"/>
  <c r="BC88" i="110"/>
  <c r="BE41" i="110"/>
  <c r="BE48" i="110" s="1"/>
  <c r="BE5" i="110"/>
  <c r="BE34" i="110" s="1"/>
  <c r="BD41" i="110"/>
  <c r="BD48" i="110" s="1"/>
  <c r="BD5" i="110"/>
  <c r="BE90" i="110"/>
  <c r="BD93" i="110"/>
  <c r="BD94" i="110"/>
  <c r="BE88" i="110"/>
  <c r="BC41" i="110"/>
  <c r="BC5" i="110"/>
  <c r="BD90" i="110"/>
  <c r="BE92" i="110"/>
  <c r="BC93" i="110"/>
  <c r="BC94" i="110"/>
  <c r="BE95" i="110"/>
  <c r="BD22" i="108"/>
  <c r="BB23" i="108"/>
  <c r="BD24" i="108"/>
  <c r="BB25" i="108"/>
  <c r="BD26" i="108"/>
  <c r="BD28" i="108"/>
  <c r="BC29" i="108"/>
  <c r="BE30" i="108"/>
  <c r="BC31" i="108"/>
  <c r="BC32" i="108"/>
  <c r="BE90" i="108"/>
  <c r="BC22" i="108"/>
  <c r="BE23" i="108"/>
  <c r="BC24" i="108"/>
  <c r="BE25" i="108"/>
  <c r="BC26" i="108"/>
  <c r="BC28" i="108"/>
  <c r="BB29" i="108"/>
  <c r="BD30" i="108"/>
  <c r="BB31" i="108"/>
  <c r="BB32" i="108"/>
  <c r="BE92" i="108"/>
  <c r="BB12" i="110"/>
  <c r="BB22" i="108"/>
  <c r="BD23" i="108"/>
  <c r="BB24" i="108"/>
  <c r="BD25" i="108"/>
  <c r="BB26" i="108"/>
  <c r="BB28" i="108"/>
  <c r="BC30" i="108"/>
  <c r="BE32" i="108"/>
  <c r="BE22" i="108"/>
  <c r="BC23" i="108"/>
  <c r="Z33" i="76"/>
  <c r="BD33" i="76" s="1"/>
  <c r="Z41" i="76"/>
  <c r="BE41" i="76" s="1"/>
  <c r="AE84" i="111"/>
  <c r="AS52" i="74"/>
  <c r="BA47" i="76"/>
  <c r="BA48" i="76"/>
  <c r="AL49" i="76"/>
  <c r="Z24" i="76"/>
  <c r="AA24" i="76" s="1"/>
  <c r="BA50" i="76"/>
  <c r="AH49" i="76"/>
  <c r="BA49" i="76"/>
  <c r="AI10" i="74"/>
  <c r="AC54" i="74"/>
  <c r="AK56" i="74"/>
  <c r="BC9" i="76"/>
  <c r="BB47" i="76"/>
  <c r="AQ32" i="108"/>
  <c r="AB52" i="74"/>
  <c r="AG54" i="111"/>
  <c r="BD62" i="111"/>
  <c r="AK54" i="111"/>
  <c r="BB74" i="111"/>
  <c r="AO54" i="111"/>
  <c r="BD16" i="100"/>
  <c r="J21" i="113" s="1"/>
  <c r="BD30" i="100"/>
  <c r="J25" i="113" s="1"/>
  <c r="BB18" i="76"/>
  <c r="BB17" i="76"/>
  <c r="BB16" i="76"/>
  <c r="AN50" i="76"/>
  <c r="BD9" i="76"/>
  <c r="BD15" i="76" s="1"/>
  <c r="BB15" i="76"/>
  <c r="BC47" i="76"/>
  <c r="BC51" i="76"/>
  <c r="AX9" i="76"/>
  <c r="BE9" i="76"/>
  <c r="BE15" i="76" s="1"/>
  <c r="BC16" i="76"/>
  <c r="BC17" i="76"/>
  <c r="BC18" i="76"/>
  <c r="BD47" i="76"/>
  <c r="AF36" i="111"/>
  <c r="AS54" i="74"/>
  <c r="AB178" i="100"/>
  <c r="AB179" i="100"/>
  <c r="AB180" i="100"/>
  <c r="AB181" i="100"/>
  <c r="AB182" i="100"/>
  <c r="AB191" i="100"/>
  <c r="AB196" i="100"/>
  <c r="AB198" i="100"/>
  <c r="AC172" i="100"/>
  <c r="AB174" i="100"/>
  <c r="AX34" i="100"/>
  <c r="AA30" i="100"/>
  <c r="AZ34" i="100"/>
  <c r="AT34" i="100"/>
  <c r="AV34" i="100"/>
  <c r="BD65" i="100"/>
  <c r="BB23" i="100"/>
  <c r="H23" i="113" s="1"/>
  <c r="BC23" i="100"/>
  <c r="I23" i="113" s="1"/>
  <c r="BD23" i="100"/>
  <c r="J23" i="113" s="1"/>
  <c r="BC16" i="100"/>
  <c r="AB34" i="100"/>
  <c r="BB30" i="100"/>
  <c r="H25" i="113" s="1"/>
  <c r="AA23" i="100"/>
  <c r="BD5" i="100"/>
  <c r="J19" i="113" s="1"/>
  <c r="BB5" i="100"/>
  <c r="H19" i="113" s="1"/>
  <c r="AA5" i="100"/>
  <c r="AZ74" i="111"/>
  <c r="AO54" i="74"/>
  <c r="AY26" i="108"/>
  <c r="AY30" i="108"/>
  <c r="AY31" i="108"/>
  <c r="AY24" i="108"/>
  <c r="AY25" i="108"/>
  <c r="AY28" i="108"/>
  <c r="AY23" i="108"/>
  <c r="AY29" i="108"/>
  <c r="AY22" i="108"/>
  <c r="AA45" i="110"/>
  <c r="Z57" i="110" s="1"/>
  <c r="BC74" i="111"/>
  <c r="BA10" i="74"/>
  <c r="BA56" i="74"/>
  <c r="AU26" i="108"/>
  <c r="AU30" i="108"/>
  <c r="AU31" i="108"/>
  <c r="AU24" i="108"/>
  <c r="AU25" i="108"/>
  <c r="AU28" i="108"/>
  <c r="AU23" i="108"/>
  <c r="AU29" i="108"/>
  <c r="AU22" i="108"/>
  <c r="AO48" i="110"/>
  <c r="AM32" i="108"/>
  <c r="AY27" i="108"/>
  <c r="AA42" i="110"/>
  <c r="AF24" i="111"/>
  <c r="AF40" i="111"/>
  <c r="AG88" i="111" s="1"/>
  <c r="BD74" i="111"/>
  <c r="AF86" i="111"/>
  <c r="AX48" i="110"/>
  <c r="AN31" i="108"/>
  <c r="AN30" i="108"/>
  <c r="AN25" i="108"/>
  <c r="AN26" i="108"/>
  <c r="AN24" i="108"/>
  <c r="AN23" i="108"/>
  <c r="AN29" i="108"/>
  <c r="AN28" i="108"/>
  <c r="Z46" i="108"/>
  <c r="AF37" i="111"/>
  <c r="AF85" i="111" s="1"/>
  <c r="AY74" i="111"/>
  <c r="AI53" i="74"/>
  <c r="AY53" i="74"/>
  <c r="AC10" i="74"/>
  <c r="AR31" i="108"/>
  <c r="AR24" i="108"/>
  <c r="AR23" i="108"/>
  <c r="AR29" i="108"/>
  <c r="AR28" i="108"/>
  <c r="AR30" i="108"/>
  <c r="AR25" i="108"/>
  <c r="AR26" i="108"/>
  <c r="AG32" i="108"/>
  <c r="AK48" i="110"/>
  <c r="AN22" i="108"/>
  <c r="AN48" i="110"/>
  <c r="AR51" i="100"/>
  <c r="AV51" i="100"/>
  <c r="BC5" i="100"/>
  <c r="I19" i="113" s="1"/>
  <c r="BC30" i="100"/>
  <c r="I25" i="113" s="1"/>
  <c r="BB16" i="100"/>
  <c r="H21" i="113" s="1"/>
  <c r="AP62" i="111"/>
  <c r="AT62" i="111"/>
  <c r="AX62" i="111"/>
  <c r="BB62" i="111"/>
  <c r="BA74" i="111"/>
  <c r="BE74" i="111"/>
  <c r="AW62" i="111"/>
  <c r="BE62" i="111"/>
  <c r="AQ62" i="111"/>
  <c r="AU62" i="111"/>
  <c r="AY62" i="111"/>
  <c r="BC62" i="111"/>
  <c r="AX74" i="111"/>
  <c r="AS62" i="111"/>
  <c r="BA62" i="111"/>
  <c r="AR62" i="111"/>
  <c r="AV62" i="111"/>
  <c r="AZ62" i="111"/>
  <c r="Z47" i="111"/>
  <c r="AM47" i="111" s="1"/>
  <c r="C19" i="112"/>
  <c r="AD85" i="111"/>
  <c r="AD87" i="111"/>
  <c r="Z48" i="111"/>
  <c r="AC48" i="111" s="1"/>
  <c r="Z49" i="111"/>
  <c r="AD49" i="111" s="1"/>
  <c r="Z51" i="111"/>
  <c r="AA51" i="111" s="1"/>
  <c r="Z52" i="111"/>
  <c r="AA52" i="111" s="1"/>
  <c r="AB85" i="111"/>
  <c r="C20" i="112"/>
  <c r="C25" i="112"/>
  <c r="Z50" i="111"/>
  <c r="AC50" i="111" s="1"/>
  <c r="AB87" i="111"/>
  <c r="C26" i="112"/>
  <c r="AD84" i="111"/>
  <c r="AD86" i="111"/>
  <c r="AD83" i="111"/>
  <c r="AE85" i="111"/>
  <c r="AE87" i="111"/>
  <c r="AE55" i="111"/>
  <c r="AM89" i="111"/>
  <c r="AQ89" i="111"/>
  <c r="AU89" i="111"/>
  <c r="AM90" i="111"/>
  <c r="AY90" i="111"/>
  <c r="AI89" i="111"/>
  <c r="AI90" i="111"/>
  <c r="AX92" i="110"/>
  <c r="AC91" i="110"/>
  <c r="BB95" i="110"/>
  <c r="I13" i="112"/>
  <c r="AR91" i="110"/>
  <c r="AJ84" i="111"/>
  <c r="AM84" i="111"/>
  <c r="AR84" i="111"/>
  <c r="AV84" i="111"/>
  <c r="AK90" i="111"/>
  <c r="AO91" i="110"/>
  <c r="Z71" i="111"/>
  <c r="BA71" i="111" s="1"/>
  <c r="AU90" i="111"/>
  <c r="AU54" i="111"/>
  <c r="AG91" i="110"/>
  <c r="AM55" i="111"/>
  <c r="AY93" i="110"/>
  <c r="AH90" i="110"/>
  <c r="AX90" i="110"/>
  <c r="AL92" i="110"/>
  <c r="AB95" i="110"/>
  <c r="AF95" i="110"/>
  <c r="AR95" i="110"/>
  <c r="AV95" i="110"/>
  <c r="AQ87" i="111"/>
  <c r="AE90" i="111"/>
  <c r="AE54" i="111"/>
  <c r="BA37" i="74"/>
  <c r="AH47" i="76"/>
  <c r="AH9" i="76"/>
  <c r="AL9" i="76"/>
  <c r="AB88" i="111"/>
  <c r="AK88" i="111"/>
  <c r="BA88" i="111"/>
  <c r="AG54" i="74"/>
  <c r="AW54" i="74"/>
  <c r="AS10" i="74"/>
  <c r="AY9" i="76"/>
  <c r="AX49" i="76"/>
  <c r="AG10" i="74"/>
  <c r="AW10" i="74"/>
  <c r="AZ9" i="76"/>
  <c r="AS89" i="110"/>
  <c r="AW89" i="110"/>
  <c r="BA89" i="110"/>
  <c r="AW88" i="111"/>
  <c r="BA9" i="76"/>
  <c r="AB50" i="76"/>
  <c r="AF50" i="76"/>
  <c r="AV50" i="76"/>
  <c r="AS89" i="111"/>
  <c r="AS53" i="111"/>
  <c r="Z58" i="110"/>
  <c r="C12" i="112"/>
  <c r="AK85" i="111"/>
  <c r="AO85" i="111"/>
  <c r="AS85" i="111"/>
  <c r="BB85" i="111"/>
  <c r="I21" i="112"/>
  <c r="BA85" i="111"/>
  <c r="AM87" i="111"/>
  <c r="AU87" i="111"/>
  <c r="AY75" i="111"/>
  <c r="AY87" i="111"/>
  <c r="AK89" i="111"/>
  <c r="AK53" i="111"/>
  <c r="BB89" i="111"/>
  <c r="I25" i="112"/>
  <c r="BA89" i="111"/>
  <c r="BA53" i="111"/>
  <c r="AC89" i="111"/>
  <c r="AC53" i="111"/>
  <c r="AO89" i="111"/>
  <c r="AO53" i="111"/>
  <c r="AB92" i="110"/>
  <c r="AN92" i="110"/>
  <c r="AP95" i="110"/>
  <c r="E13" i="112"/>
  <c r="AN94" i="110"/>
  <c r="AP83" i="111"/>
  <c r="Z59" i="111"/>
  <c r="AS59" i="111" s="1"/>
  <c r="AF87" i="111"/>
  <c r="AW89" i="111"/>
  <c r="AW53" i="111"/>
  <c r="Z41" i="108"/>
  <c r="Z55" i="108"/>
  <c r="Z60" i="108"/>
  <c r="Z70" i="108"/>
  <c r="Z75" i="108"/>
  <c r="BB82" i="108"/>
  <c r="BB86" i="108"/>
  <c r="AC94" i="110"/>
  <c r="AK94" i="110"/>
  <c r="AS94" i="110"/>
  <c r="BA94" i="110"/>
  <c r="I12" i="112"/>
  <c r="AU94" i="110"/>
  <c r="C13" i="112"/>
  <c r="Z59" i="110"/>
  <c r="AZ59" i="110" s="1"/>
  <c r="AE95" i="110"/>
  <c r="AI95" i="110"/>
  <c r="AM95" i="110"/>
  <c r="AQ95" i="110"/>
  <c r="AU95" i="110"/>
  <c r="AY95" i="110"/>
  <c r="AV91" i="110"/>
  <c r="AC92" i="110"/>
  <c r="AS92" i="110"/>
  <c r="AD93" i="110"/>
  <c r="AL93" i="110"/>
  <c r="AT93" i="110"/>
  <c r="AN91" i="110"/>
  <c r="BB94" i="110"/>
  <c r="AH84" i="111"/>
  <c r="E20" i="112"/>
  <c r="AP84" i="111"/>
  <c r="AX48" i="111"/>
  <c r="Z72" i="111"/>
  <c r="AX72" i="111" s="1"/>
  <c r="AJ85" i="111"/>
  <c r="AR85" i="111"/>
  <c r="AZ85" i="111"/>
  <c r="AG87" i="111"/>
  <c r="AK87" i="111"/>
  <c r="AO87" i="111"/>
  <c r="AS87" i="111"/>
  <c r="AW87" i="111"/>
  <c r="BB87" i="111"/>
  <c r="I23" i="112"/>
  <c r="BA87" i="111"/>
  <c r="AD88" i="111"/>
  <c r="AH88" i="111"/>
  <c r="AL88" i="111"/>
  <c r="E24" i="112"/>
  <c r="AP88" i="111"/>
  <c r="AT88" i="111"/>
  <c r="AX88" i="111"/>
  <c r="Z76" i="111"/>
  <c r="AX76" i="111" s="1"/>
  <c r="AB89" i="111"/>
  <c r="AB53" i="111"/>
  <c r="AF89" i="111"/>
  <c r="AF53" i="111"/>
  <c r="AJ89" i="111"/>
  <c r="AJ53" i="111"/>
  <c r="AN89" i="111"/>
  <c r="AN53" i="111"/>
  <c r="AR89" i="111"/>
  <c r="AR53" i="111"/>
  <c r="AV89" i="111"/>
  <c r="AV53" i="111"/>
  <c r="AZ89" i="111"/>
  <c r="AZ53" i="111"/>
  <c r="AB90" i="111"/>
  <c r="AB54" i="111"/>
  <c r="AF90" i="111"/>
  <c r="AF54" i="111"/>
  <c r="AJ90" i="111"/>
  <c r="AJ54" i="111"/>
  <c r="AN90" i="111"/>
  <c r="AN54" i="111"/>
  <c r="AR90" i="111"/>
  <c r="AR54" i="111"/>
  <c r="AV90" i="111"/>
  <c r="AV54" i="111"/>
  <c r="AZ90" i="111"/>
  <c r="AZ54" i="111"/>
  <c r="AH54" i="111"/>
  <c r="AH90" i="111"/>
  <c r="AP54" i="111"/>
  <c r="E26" i="112"/>
  <c r="Z66" i="111"/>
  <c r="AW66" i="111" s="1"/>
  <c r="AP90" i="111"/>
  <c r="Z78" i="111"/>
  <c r="AX78" i="111" s="1"/>
  <c r="AX54" i="111"/>
  <c r="AX90" i="111"/>
  <c r="AE53" i="111"/>
  <c r="AU53" i="111"/>
  <c r="AI54" i="111"/>
  <c r="AY54" i="111"/>
  <c r="Z60" i="111"/>
  <c r="AX60" i="111" s="1"/>
  <c r="BA75" i="111"/>
  <c r="AM83" i="111"/>
  <c r="AK84" i="111"/>
  <c r="AO90" i="111"/>
  <c r="BE40" i="108"/>
  <c r="G6" i="112"/>
  <c r="Z76" i="110"/>
  <c r="AZ76" i="110" s="1"/>
  <c r="AJ92" i="110"/>
  <c r="AR92" i="110"/>
  <c r="AZ92" i="110"/>
  <c r="AD95" i="110"/>
  <c r="AL95" i="110"/>
  <c r="G13" i="112"/>
  <c r="AX95" i="110"/>
  <c r="Z83" i="110"/>
  <c r="AY83" i="110" s="1"/>
  <c r="AF94" i="110"/>
  <c r="AT90" i="110"/>
  <c r="AL83" i="111"/>
  <c r="AX83" i="111"/>
  <c r="AN87" i="111"/>
  <c r="AV87" i="111"/>
  <c r="AZ75" i="111"/>
  <c r="AZ87" i="111"/>
  <c r="AW85" i="111"/>
  <c r="AG89" i="111"/>
  <c r="AG53" i="111"/>
  <c r="AQ53" i="111"/>
  <c r="AW84" i="111"/>
  <c r="C27" i="112"/>
  <c r="Z43" i="108"/>
  <c r="Z56" i="108"/>
  <c r="Z61" i="108"/>
  <c r="Z71" i="108"/>
  <c r="Z76" i="108"/>
  <c r="AG89" i="110"/>
  <c r="AK89" i="110"/>
  <c r="AO89" i="110"/>
  <c r="I7" i="112"/>
  <c r="I8" i="112"/>
  <c r="E8" i="112"/>
  <c r="Z66" i="110"/>
  <c r="AP66" i="110" s="1"/>
  <c r="G8" i="112"/>
  <c r="Z78" i="110"/>
  <c r="BA78" i="110" s="1"/>
  <c r="AD91" i="110"/>
  <c r="AH91" i="110"/>
  <c r="AL91" i="110"/>
  <c r="Z67" i="110"/>
  <c r="BA67" i="110" s="1"/>
  <c r="E9" i="112"/>
  <c r="AP91" i="110"/>
  <c r="AT91" i="110"/>
  <c r="BB91" i="110"/>
  <c r="BA91" i="110"/>
  <c r="Z68" i="110"/>
  <c r="G10" i="112"/>
  <c r="Z80" i="110"/>
  <c r="AZ80" i="110" s="1"/>
  <c r="AC93" i="110"/>
  <c r="AK93" i="110"/>
  <c r="AG92" i="110"/>
  <c r="AW92" i="110"/>
  <c r="AB94" i="110"/>
  <c r="AJ94" i="110"/>
  <c r="AR94" i="110"/>
  <c r="AP67" i="110"/>
  <c r="Z71" i="110"/>
  <c r="AQ71" i="110" s="1"/>
  <c r="AL90" i="110"/>
  <c r="BB90" i="110"/>
  <c r="AP92" i="110"/>
  <c r="I20" i="112"/>
  <c r="BB84" i="111"/>
  <c r="AU84" i="111"/>
  <c r="AH87" i="111"/>
  <c r="AL87" i="111"/>
  <c r="AP87" i="111"/>
  <c r="Z63" i="111"/>
  <c r="AV63" i="111" s="1"/>
  <c r="E23" i="112"/>
  <c r="AT87" i="111"/>
  <c r="AX87" i="111"/>
  <c r="AX75" i="111"/>
  <c r="AS54" i="111"/>
  <c r="AW54" i="111"/>
  <c r="AI53" i="111"/>
  <c r="AY53" i="111"/>
  <c r="AM54" i="111"/>
  <c r="AA55" i="111"/>
  <c r="AO84" i="111"/>
  <c r="AY89" i="111"/>
  <c r="AC90" i="111"/>
  <c r="AS90" i="111"/>
  <c r="G26" i="112"/>
  <c r="AB10" i="74"/>
  <c r="AF52" i="74"/>
  <c r="AF10" i="74"/>
  <c r="AJ52" i="74"/>
  <c r="AJ10" i="74"/>
  <c r="AN52" i="74"/>
  <c r="AN10" i="74"/>
  <c r="AR52" i="74"/>
  <c r="AR10" i="74"/>
  <c r="AV52" i="74"/>
  <c r="AV10" i="74"/>
  <c r="AZ52" i="74"/>
  <c r="AZ10" i="74"/>
  <c r="AC53" i="74"/>
  <c r="AG53" i="74"/>
  <c r="AK53" i="74"/>
  <c r="AO53" i="74"/>
  <c r="AS53" i="74"/>
  <c r="AW53" i="74"/>
  <c r="BA53" i="74"/>
  <c r="AD54" i="74"/>
  <c r="AH54" i="74"/>
  <c r="AL54" i="74"/>
  <c r="Z36" i="74"/>
  <c r="AT36" i="74" s="1"/>
  <c r="AP54" i="74"/>
  <c r="AT54" i="74"/>
  <c r="AX54" i="74"/>
  <c r="Z28" i="74"/>
  <c r="AI55" i="74"/>
  <c r="AM55" i="74"/>
  <c r="AQ37" i="74"/>
  <c r="AQ55" i="74"/>
  <c r="AU37" i="74"/>
  <c r="AY37" i="74"/>
  <c r="AY55" i="74"/>
  <c r="AB56" i="74"/>
  <c r="AF56" i="74"/>
  <c r="AJ56" i="74"/>
  <c r="AN56" i="74"/>
  <c r="AR56" i="74"/>
  <c r="AV56" i="74"/>
  <c r="AZ56" i="74"/>
  <c r="AK10" i="74"/>
  <c r="Z45" i="74"/>
  <c r="BA45" i="74" s="1"/>
  <c r="AE55" i="74"/>
  <c r="Z45" i="108"/>
  <c r="Z59" i="108"/>
  <c r="Z74" i="108"/>
  <c r="E6" i="112"/>
  <c r="AF92" i="110"/>
  <c r="AV92" i="110"/>
  <c r="AH95" i="110"/>
  <c r="AT95" i="110"/>
  <c r="AO92" i="110"/>
  <c r="AV94" i="110"/>
  <c r="Z64" i="110"/>
  <c r="AD90" i="110"/>
  <c r="AH83" i="111"/>
  <c r="AT83" i="111"/>
  <c r="AJ87" i="111"/>
  <c r="AR87" i="111"/>
  <c r="BD75" i="111"/>
  <c r="BC75" i="111"/>
  <c r="BB75" i="111"/>
  <c r="AA10" i="108"/>
  <c r="AB87" i="108" s="1"/>
  <c r="Z44" i="108"/>
  <c r="AJ89" i="110"/>
  <c r="AN89" i="110"/>
  <c r="AZ89" i="110"/>
  <c r="AB42" i="110"/>
  <c r="AG90" i="110"/>
  <c r="AW90" i="110"/>
  <c r="BA90" i="110"/>
  <c r="Z55" i="110"/>
  <c r="AC55" i="110" s="1"/>
  <c r="AE91" i="110"/>
  <c r="AI91" i="110"/>
  <c r="AM91" i="110"/>
  <c r="AQ91" i="110"/>
  <c r="AU91" i="110"/>
  <c r="Z56" i="110"/>
  <c r="C10" i="112"/>
  <c r="AE92" i="110"/>
  <c r="AI92" i="110"/>
  <c r="AM92" i="110"/>
  <c r="AQ92" i="110"/>
  <c r="AU92" i="110"/>
  <c r="AY92" i="110"/>
  <c r="AG93" i="110"/>
  <c r="AO93" i="110"/>
  <c r="AW93" i="110"/>
  <c r="I11" i="112"/>
  <c r="BB93" i="110"/>
  <c r="AG94" i="110"/>
  <c r="AO94" i="110"/>
  <c r="AW94" i="110"/>
  <c r="AK92" i="110"/>
  <c r="I10" i="112"/>
  <c r="BA92" i="110"/>
  <c r="AH93" i="110"/>
  <c r="E11" i="112"/>
  <c r="AP93" i="110"/>
  <c r="Z69" i="110"/>
  <c r="Z81" i="110"/>
  <c r="AX81" i="110" s="1"/>
  <c r="AX93" i="110"/>
  <c r="G11" i="112"/>
  <c r="AP90" i="110"/>
  <c r="AZ91" i="110"/>
  <c r="AD92" i="110"/>
  <c r="AT92" i="110"/>
  <c r="AJ95" i="110"/>
  <c r="AZ95" i="110"/>
  <c r="BB83" i="111"/>
  <c r="I19" i="112"/>
  <c r="AL84" i="111"/>
  <c r="AT84" i="111"/>
  <c r="AN85" i="111"/>
  <c r="AV85" i="111"/>
  <c r="AD89" i="111"/>
  <c r="AD53" i="111"/>
  <c r="AH89" i="111"/>
  <c r="AH53" i="111"/>
  <c r="AL89" i="111"/>
  <c r="AL53" i="111"/>
  <c r="AP89" i="111"/>
  <c r="AP53" i="111"/>
  <c r="E25" i="112"/>
  <c r="Z65" i="111"/>
  <c r="AV65" i="111" s="1"/>
  <c r="AT89" i="111"/>
  <c r="AT53" i="111"/>
  <c r="AX89" i="111"/>
  <c r="AX53" i="111"/>
  <c r="Z77" i="111"/>
  <c r="AY77" i="111" s="1"/>
  <c r="AD54" i="111"/>
  <c r="AD90" i="111"/>
  <c r="AL54" i="111"/>
  <c r="AL90" i="111"/>
  <c r="AT54" i="111"/>
  <c r="AT90" i="111"/>
  <c r="AU48" i="111"/>
  <c r="AM53" i="111"/>
  <c r="AA54" i="111"/>
  <c r="AQ54" i="111"/>
  <c r="Z64" i="111"/>
  <c r="AR64" i="111" s="1"/>
  <c r="AS84" i="111"/>
  <c r="AG90" i="111"/>
  <c r="AW90" i="111"/>
  <c r="C9" i="112"/>
  <c r="AO10" i="74"/>
  <c r="AC52" i="74"/>
  <c r="AU55" i="74"/>
  <c r="AS91" i="110"/>
  <c r="AC95" i="110"/>
  <c r="AG95" i="110"/>
  <c r="AK95" i="110"/>
  <c r="AO95" i="110"/>
  <c r="AS95" i="110"/>
  <c r="AW95" i="110"/>
  <c r="BA95" i="110"/>
  <c r="AO83" i="111"/>
  <c r="AS83" i="111"/>
  <c r="AW83" i="111"/>
  <c r="BA83" i="111"/>
  <c r="BB88" i="111"/>
  <c r="AD53" i="74"/>
  <c r="AH53" i="74"/>
  <c r="AL53" i="74"/>
  <c r="AP53" i="74"/>
  <c r="Z35" i="74"/>
  <c r="AW35" i="74" s="1"/>
  <c r="AT53" i="74"/>
  <c r="AX53" i="74"/>
  <c r="Z44" i="74"/>
  <c r="Z27" i="74"/>
  <c r="AT27" i="74" s="1"/>
  <c r="AE54" i="74"/>
  <c r="AI54" i="74"/>
  <c r="AM54" i="74"/>
  <c r="AQ54" i="74"/>
  <c r="AU54" i="74"/>
  <c r="AY54" i="74"/>
  <c r="AB55" i="74"/>
  <c r="AF55" i="74"/>
  <c r="AJ55" i="74"/>
  <c r="AN55" i="74"/>
  <c r="AR37" i="74"/>
  <c r="AR55" i="74"/>
  <c r="AV37" i="74"/>
  <c r="AV55" i="74"/>
  <c r="AZ37" i="74"/>
  <c r="AZ55" i="74"/>
  <c r="AD10" i="74"/>
  <c r="AH10" i="74"/>
  <c r="AL10" i="74"/>
  <c r="AP10" i="74"/>
  <c r="AT10" i="74"/>
  <c r="AX10" i="74"/>
  <c r="AG52" i="74"/>
  <c r="AW52" i="74"/>
  <c r="AM53" i="74"/>
  <c r="AO56" i="74"/>
  <c r="AU5" i="100"/>
  <c r="AY5" i="100"/>
  <c r="AW5" i="100"/>
  <c r="AO51" i="100"/>
  <c r="AZ94" i="110"/>
  <c r="AD52" i="74"/>
  <c r="AH52" i="74"/>
  <c r="AL52" i="74"/>
  <c r="AP52" i="74"/>
  <c r="Z34" i="74"/>
  <c r="AT34" i="74" s="1"/>
  <c r="AT52" i="74"/>
  <c r="Z43" i="74"/>
  <c r="AX52" i="74"/>
  <c r="Z26" i="74"/>
  <c r="AQ26" i="74" s="1"/>
  <c r="AB54" i="74"/>
  <c r="AF54" i="74"/>
  <c r="AJ54" i="74"/>
  <c r="AN54" i="74"/>
  <c r="AR54" i="74"/>
  <c r="AV54" i="74"/>
  <c r="AZ54" i="74"/>
  <c r="AC55" i="74"/>
  <c r="AG55" i="74"/>
  <c r="AK55" i="74"/>
  <c r="AO55" i="74"/>
  <c r="AS55" i="74"/>
  <c r="AW55" i="74"/>
  <c r="BA55" i="74"/>
  <c r="AD56" i="74"/>
  <c r="AH56" i="74"/>
  <c r="AL56" i="74"/>
  <c r="AP56" i="74"/>
  <c r="Z38" i="74"/>
  <c r="AU38" i="74" s="1"/>
  <c r="AT56" i="74"/>
  <c r="Z47" i="74"/>
  <c r="AZ47" i="74" s="1"/>
  <c r="AX56" i="74"/>
  <c r="AA10" i="74"/>
  <c r="AE10" i="74"/>
  <c r="AM10" i="74"/>
  <c r="AQ10" i="74"/>
  <c r="AU10" i="74"/>
  <c r="AY10" i="74"/>
  <c r="AS37" i="74"/>
  <c r="AK52" i="74"/>
  <c r="BA52" i="74"/>
  <c r="AQ53" i="74"/>
  <c r="AC56" i="74"/>
  <c r="AS56" i="74"/>
  <c r="AD47" i="76"/>
  <c r="AL47" i="76"/>
  <c r="Z31" i="76"/>
  <c r="AT31" i="76" s="1"/>
  <c r="AP47" i="76"/>
  <c r="AT47" i="76"/>
  <c r="Z39" i="76"/>
  <c r="AX39" i="76" s="1"/>
  <c r="AE48" i="76"/>
  <c r="AI48" i="76"/>
  <c r="AM48" i="76"/>
  <c r="AQ48" i="76"/>
  <c r="AU48" i="76"/>
  <c r="AY48" i="76"/>
  <c r="AB49" i="76"/>
  <c r="AF49" i="76"/>
  <c r="AJ49" i="76"/>
  <c r="AN49" i="76"/>
  <c r="AR49" i="76"/>
  <c r="AV49" i="76"/>
  <c r="AZ49" i="76"/>
  <c r="AC50" i="76"/>
  <c r="AG50" i="76"/>
  <c r="AK50" i="76"/>
  <c r="AO50" i="76"/>
  <c r="AS50" i="76"/>
  <c r="AW50" i="76"/>
  <c r="BB48" i="76"/>
  <c r="AP9" i="76"/>
  <c r="AX47" i="76"/>
  <c r="AN48" i="76"/>
  <c r="Z25" i="74"/>
  <c r="AE25" i="74" s="1"/>
  <c r="AE52" i="74"/>
  <c r="AI52" i="74"/>
  <c r="AM52" i="74"/>
  <c r="AQ52" i="74"/>
  <c r="AU52" i="74"/>
  <c r="AY52" i="74"/>
  <c r="AB53" i="74"/>
  <c r="AF53" i="74"/>
  <c r="AJ53" i="74"/>
  <c r="AN53" i="74"/>
  <c r="AR53" i="74"/>
  <c r="AV53" i="74"/>
  <c r="AZ53" i="74"/>
  <c r="AD55" i="74"/>
  <c r="AH55" i="74"/>
  <c r="AL55" i="74"/>
  <c r="AP55" i="74"/>
  <c r="AP37" i="74"/>
  <c r="AT55" i="74"/>
  <c r="AT37" i="74"/>
  <c r="AX55" i="74"/>
  <c r="Z46" i="74"/>
  <c r="AY46" i="74" s="1"/>
  <c r="AX37" i="74"/>
  <c r="Z29" i="74"/>
  <c r="AA29" i="74" s="1"/>
  <c r="AE56" i="74"/>
  <c r="AI56" i="74"/>
  <c r="AM56" i="74"/>
  <c r="AQ56" i="74"/>
  <c r="AU56" i="74"/>
  <c r="AY56" i="74"/>
  <c r="AW37" i="74"/>
  <c r="AO52" i="74"/>
  <c r="AE53" i="74"/>
  <c r="AU53" i="74"/>
  <c r="AK54" i="74"/>
  <c r="BA54" i="74"/>
  <c r="AG56" i="74"/>
  <c r="AW56" i="74"/>
  <c r="AD9" i="76"/>
  <c r="AT9" i="76"/>
  <c r="AE47" i="76"/>
  <c r="AI47" i="76"/>
  <c r="AM47" i="76"/>
  <c r="AQ47" i="76"/>
  <c r="AU47" i="76"/>
  <c r="AY47" i="76"/>
  <c r="AC49" i="76"/>
  <c r="AG49" i="76"/>
  <c r="AK49" i="76"/>
  <c r="AO49" i="76"/>
  <c r="AS49" i="76"/>
  <c r="AW49" i="76"/>
  <c r="BB50" i="76"/>
  <c r="AD50" i="76"/>
  <c r="AH50" i="76"/>
  <c r="AL50" i="76"/>
  <c r="AP50" i="76"/>
  <c r="Z34" i="76"/>
  <c r="AW34" i="76" s="1"/>
  <c r="AT50" i="76"/>
  <c r="AX50" i="76"/>
  <c r="Z42" i="76"/>
  <c r="AX42" i="76" s="1"/>
  <c r="AA9" i="76"/>
  <c r="AE9" i="76"/>
  <c r="AI9" i="76"/>
  <c r="AM9" i="76"/>
  <c r="AQ9" i="76"/>
  <c r="AU9" i="76"/>
  <c r="AB48" i="76"/>
  <c r="AR48" i="76"/>
  <c r="BB49" i="76"/>
  <c r="AR50" i="76"/>
  <c r="AK51" i="100"/>
  <c r="BA51" i="100"/>
  <c r="AB47" i="76"/>
  <c r="AF47" i="76"/>
  <c r="AJ47" i="76"/>
  <c r="AN47" i="76"/>
  <c r="AR47" i="76"/>
  <c r="AV47" i="76"/>
  <c r="AZ47" i="76"/>
  <c r="AC48" i="76"/>
  <c r="AG48" i="76"/>
  <c r="AK48" i="76"/>
  <c r="AO48" i="76"/>
  <c r="AS48" i="76"/>
  <c r="AW48" i="76"/>
  <c r="Z26" i="76"/>
  <c r="AJ26" i="76" s="1"/>
  <c r="AE50" i="76"/>
  <c r="AI50" i="76"/>
  <c r="AM50" i="76"/>
  <c r="AQ50" i="76"/>
  <c r="AU50" i="76"/>
  <c r="AY50" i="76"/>
  <c r="AB9" i="76"/>
  <c r="AF9" i="76"/>
  <c r="AJ9" i="76"/>
  <c r="AN9" i="76"/>
  <c r="AR9" i="76"/>
  <c r="AV9" i="76"/>
  <c r="AF48" i="76"/>
  <c r="AV48" i="76"/>
  <c r="AP49" i="76"/>
  <c r="AW51" i="100"/>
  <c r="AC47" i="76"/>
  <c r="AG47" i="76"/>
  <c r="AK47" i="76"/>
  <c r="AO47" i="76"/>
  <c r="AS47" i="76"/>
  <c r="AW47" i="76"/>
  <c r="AD48" i="76"/>
  <c r="AH48" i="76"/>
  <c r="AL48" i="76"/>
  <c r="Z32" i="76"/>
  <c r="AX32" i="76" s="1"/>
  <c r="AP48" i="76"/>
  <c r="AT48" i="76"/>
  <c r="Z40" i="76"/>
  <c r="BA40" i="76" s="1"/>
  <c r="AX48" i="76"/>
  <c r="Z25" i="76"/>
  <c r="AA25" i="76" s="1"/>
  <c r="AE49" i="76"/>
  <c r="AI49" i="76"/>
  <c r="AM49" i="76"/>
  <c r="AQ49" i="76"/>
  <c r="AU49" i="76"/>
  <c r="AY49" i="76"/>
  <c r="AC9" i="76"/>
  <c r="AG9" i="76"/>
  <c r="AK9" i="76"/>
  <c r="AO9" i="76"/>
  <c r="AS9" i="76"/>
  <c r="AW9" i="76"/>
  <c r="Z23" i="76"/>
  <c r="AL23" i="76" s="1"/>
  <c r="AJ48" i="76"/>
  <c r="AZ48" i="76"/>
  <c r="AD49" i="76"/>
  <c r="AT49" i="76"/>
  <c r="AJ50" i="76"/>
  <c r="AZ50" i="76"/>
  <c r="AS51" i="100"/>
  <c r="AP51" i="100"/>
  <c r="AL51" i="100"/>
  <c r="AN51" i="100"/>
  <c r="BE79" i="110"/>
  <c r="BA79" i="110"/>
  <c r="BD79" i="110"/>
  <c r="AZ79" i="110"/>
  <c r="BC79" i="110"/>
  <c r="AY79" i="110"/>
  <c r="BB79" i="110"/>
  <c r="AX79" i="110"/>
  <c r="AW91" i="110"/>
  <c r="AX91" i="110"/>
  <c r="AY91" i="110"/>
  <c r="G9" i="112"/>
  <c r="BD51" i="100" l="1"/>
  <c r="AW48" i="111"/>
  <c r="BE33" i="76"/>
  <c r="AQ20" i="74"/>
  <c r="AH18" i="74"/>
  <c r="AK17" i="74"/>
  <c r="AV20" i="74"/>
  <c r="AN16" i="74"/>
  <c r="AM20" i="74"/>
  <c r="AT19" i="74"/>
  <c r="AI18" i="74"/>
  <c r="AY19" i="74"/>
  <c r="AE20" i="74"/>
  <c r="AZ16" i="74"/>
  <c r="AR16" i="74"/>
  <c r="AB20" i="74"/>
  <c r="AW19" i="74"/>
  <c r="AS19" i="74"/>
  <c r="AU19" i="74"/>
  <c r="D12" i="113"/>
  <c r="AL19" i="74"/>
  <c r="AG19" i="74"/>
  <c r="E14" i="113"/>
  <c r="J6" i="112"/>
  <c r="G10" i="113"/>
  <c r="AP19" i="74"/>
  <c r="E12" i="113"/>
  <c r="BA15" i="76"/>
  <c r="G14" i="113"/>
  <c r="AK18" i="76"/>
  <c r="AZ17" i="76"/>
  <c r="F14" i="113"/>
  <c r="AA15" i="76"/>
  <c r="D14" i="113"/>
  <c r="AX17" i="74"/>
  <c r="F12" i="113"/>
  <c r="BA17" i="74"/>
  <c r="G12" i="113"/>
  <c r="BC51" i="100"/>
  <c r="I21" i="113"/>
  <c r="BD197" i="100"/>
  <c r="BC164" i="100"/>
  <c r="BC98" i="100"/>
  <c r="BC131" i="100"/>
  <c r="BC68" i="100"/>
  <c r="BC66" i="100"/>
  <c r="BC67" i="100"/>
  <c r="BD139" i="100"/>
  <c r="BD106" i="100"/>
  <c r="BD40" i="100"/>
  <c r="BD48" i="100"/>
  <c r="BD47" i="100"/>
  <c r="AZ172" i="100"/>
  <c r="AY139" i="100"/>
  <c r="AY106" i="100"/>
  <c r="AY40" i="100"/>
  <c r="AY45" i="100"/>
  <c r="AY50" i="100"/>
  <c r="AY49" i="100"/>
  <c r="AY44" i="100"/>
  <c r="AY48" i="100"/>
  <c r="AY41" i="100"/>
  <c r="AY46" i="100"/>
  <c r="AY47" i="100"/>
  <c r="AY43" i="100"/>
  <c r="AY42" i="100"/>
  <c r="BD172" i="100"/>
  <c r="BC139" i="100"/>
  <c r="BC106" i="100"/>
  <c r="BC47" i="100"/>
  <c r="BC40" i="100"/>
  <c r="BC48" i="100"/>
  <c r="Z91" i="100"/>
  <c r="AA91" i="100"/>
  <c r="AA61" i="100"/>
  <c r="AA63" i="100"/>
  <c r="AA59" i="100"/>
  <c r="AA64" i="100"/>
  <c r="AA62" i="100"/>
  <c r="AA60" i="100"/>
  <c r="AE91" i="100"/>
  <c r="BA91" i="100"/>
  <c r="AK91" i="100"/>
  <c r="AV91" i="100"/>
  <c r="AH91" i="100"/>
  <c r="AJ91" i="100"/>
  <c r="AQ91" i="100"/>
  <c r="AN91" i="100"/>
  <c r="AG91" i="100"/>
  <c r="AO91" i="100"/>
  <c r="AB91" i="100"/>
  <c r="AX91" i="100"/>
  <c r="AY91" i="100"/>
  <c r="AZ91" i="100"/>
  <c r="AC91" i="100"/>
  <c r="AF91" i="100"/>
  <c r="AI91" i="100"/>
  <c r="AD91" i="100"/>
  <c r="AU91" i="100"/>
  <c r="AS91" i="100"/>
  <c r="AL91" i="100"/>
  <c r="AR91" i="100"/>
  <c r="AT91" i="100"/>
  <c r="AW91" i="100"/>
  <c r="AP91" i="100"/>
  <c r="AM91" i="100"/>
  <c r="BD58" i="100"/>
  <c r="BD157" i="100"/>
  <c r="BD124" i="100"/>
  <c r="BD91" i="100"/>
  <c r="BD59" i="100"/>
  <c r="BD64" i="100"/>
  <c r="BD60" i="100"/>
  <c r="BD63" i="100"/>
  <c r="BD62" i="100"/>
  <c r="BD61" i="100"/>
  <c r="Z98" i="100"/>
  <c r="AA98" i="100"/>
  <c r="AA67" i="100"/>
  <c r="AA66" i="100"/>
  <c r="AA68" i="100"/>
  <c r="AO98" i="100"/>
  <c r="BA98" i="100"/>
  <c r="AV98" i="100"/>
  <c r="AJ98" i="100"/>
  <c r="AB98" i="100"/>
  <c r="AM98" i="100"/>
  <c r="AS98" i="100"/>
  <c r="AX98" i="100"/>
  <c r="AQ98" i="100"/>
  <c r="AY98" i="100"/>
  <c r="AN98" i="100"/>
  <c r="AR98" i="100"/>
  <c r="AK98" i="100"/>
  <c r="AL98" i="100"/>
  <c r="AI98" i="100"/>
  <c r="AT98" i="100"/>
  <c r="AU98" i="100"/>
  <c r="AZ98" i="100"/>
  <c r="AE98" i="100"/>
  <c r="AP98" i="100"/>
  <c r="AF98" i="100"/>
  <c r="AG98" i="100"/>
  <c r="AC98" i="100"/>
  <c r="AW98" i="100"/>
  <c r="AD98" i="100"/>
  <c r="AH98" i="100"/>
  <c r="BD164" i="100"/>
  <c r="BD131" i="100"/>
  <c r="BD98" i="100"/>
  <c r="BD66" i="100"/>
  <c r="BD68" i="100"/>
  <c r="BD67" i="100"/>
  <c r="AZ32" i="108"/>
  <c r="AY172" i="100"/>
  <c r="AX172" i="100"/>
  <c r="AW106" i="100"/>
  <c r="AW40" i="100"/>
  <c r="AW49" i="100"/>
  <c r="AW45" i="100"/>
  <c r="AW50" i="100"/>
  <c r="AW46" i="100"/>
  <c r="AW44" i="100"/>
  <c r="AW43" i="100"/>
  <c r="AW48" i="100"/>
  <c r="AW47" i="100"/>
  <c r="AW41" i="100"/>
  <c r="AW42" i="100"/>
  <c r="AV172" i="100"/>
  <c r="AU106" i="100"/>
  <c r="AU40" i="100"/>
  <c r="AU45" i="100"/>
  <c r="AU49" i="100"/>
  <c r="AU47" i="100"/>
  <c r="AU48" i="100"/>
  <c r="AU41" i="100"/>
  <c r="AU46" i="100"/>
  <c r="AU43" i="100"/>
  <c r="AU42" i="100"/>
  <c r="AU44" i="100"/>
  <c r="BB41" i="76"/>
  <c r="BC183" i="100"/>
  <c r="BB150" i="100"/>
  <c r="BB117" i="100"/>
  <c r="BB183" i="100"/>
  <c r="BB172" i="100"/>
  <c r="BA139" i="100"/>
  <c r="BA106" i="100"/>
  <c r="BA40" i="100"/>
  <c r="BA45" i="100"/>
  <c r="BA50" i="100"/>
  <c r="BA49" i="100"/>
  <c r="BA42" i="100"/>
  <c r="BA46" i="100"/>
  <c r="BA43" i="100"/>
  <c r="BA48" i="100"/>
  <c r="BA44" i="100"/>
  <c r="BA47" i="100"/>
  <c r="AA45" i="100"/>
  <c r="AA49" i="100"/>
  <c r="AA44" i="100"/>
  <c r="AA47" i="100"/>
  <c r="BC197" i="100"/>
  <c r="BB131" i="100"/>
  <c r="BB164" i="100"/>
  <c r="BB98" i="100"/>
  <c r="BB67" i="100"/>
  <c r="BB68" i="100"/>
  <c r="BB66" i="100"/>
  <c r="BB197" i="100"/>
  <c r="AA55" i="100"/>
  <c r="AA54" i="100"/>
  <c r="AA57" i="100"/>
  <c r="AA53" i="100"/>
  <c r="AA52" i="100"/>
  <c r="AV135" i="100"/>
  <c r="Z168" i="100"/>
  <c r="AX168" i="100"/>
  <c r="AX135" i="100"/>
  <c r="BD150" i="100"/>
  <c r="BD117" i="100"/>
  <c r="AS52" i="111"/>
  <c r="BD183" i="100"/>
  <c r="BC150" i="100"/>
  <c r="BC117" i="100"/>
  <c r="BB58" i="100"/>
  <c r="BC190" i="100"/>
  <c r="BB157" i="100"/>
  <c r="BB124" i="100"/>
  <c r="BB91" i="100"/>
  <c r="BB62" i="100"/>
  <c r="BB61" i="100"/>
  <c r="BB64" i="100"/>
  <c r="BB60" i="100"/>
  <c r="BB59" i="100"/>
  <c r="BB63" i="100"/>
  <c r="BB190" i="100"/>
  <c r="AZ168" i="100"/>
  <c r="AZ135" i="100"/>
  <c r="AR36" i="74"/>
  <c r="BC172" i="100"/>
  <c r="BB106" i="100"/>
  <c r="BB139" i="100"/>
  <c r="BB47" i="100"/>
  <c r="BB40" i="100"/>
  <c r="BB48" i="100"/>
  <c r="AC201" i="100"/>
  <c r="BD190" i="100"/>
  <c r="BC157" i="100"/>
  <c r="BC124" i="100"/>
  <c r="BC91" i="100"/>
  <c r="BC64" i="100"/>
  <c r="BC60" i="100"/>
  <c r="BC63" i="100"/>
  <c r="BC62" i="100"/>
  <c r="BC61" i="100"/>
  <c r="BC59" i="100"/>
  <c r="AT135" i="100"/>
  <c r="AT201" i="100"/>
  <c r="AU172" i="100"/>
  <c r="BA172" i="100"/>
  <c r="AW172" i="100"/>
  <c r="BA74" i="108"/>
  <c r="AY74" i="108"/>
  <c r="AX74" i="108"/>
  <c r="AZ74" i="108"/>
  <c r="AX76" i="108"/>
  <c r="AZ76" i="108"/>
  <c r="AY76" i="108"/>
  <c r="BA76" i="108"/>
  <c r="BA75" i="108"/>
  <c r="AZ75" i="108"/>
  <c r="AY75" i="108"/>
  <c r="AX75" i="108"/>
  <c r="AY59" i="108"/>
  <c r="AR59" i="108"/>
  <c r="AT59" i="108"/>
  <c r="AU59" i="108"/>
  <c r="AX59" i="108"/>
  <c r="AZ59" i="108"/>
  <c r="AW59" i="108"/>
  <c r="AV59" i="108"/>
  <c r="BA59" i="108"/>
  <c r="AQ59" i="108"/>
  <c r="AP59" i="108"/>
  <c r="AS59" i="108"/>
  <c r="BA71" i="108"/>
  <c r="AZ71" i="108"/>
  <c r="AX71" i="108"/>
  <c r="AY71" i="108"/>
  <c r="AZ70" i="108"/>
  <c r="AY70" i="108"/>
  <c r="AX70" i="108"/>
  <c r="BA70" i="108"/>
  <c r="AZ61" i="108"/>
  <c r="AT61" i="108"/>
  <c r="AQ61" i="108"/>
  <c r="AR61" i="108"/>
  <c r="AS61" i="108"/>
  <c r="BA61" i="108"/>
  <c r="AV61" i="108"/>
  <c r="AU61" i="108"/>
  <c r="AY61" i="108"/>
  <c r="AW61" i="108"/>
  <c r="AP61" i="108"/>
  <c r="AX61" i="108"/>
  <c r="AQ60" i="108"/>
  <c r="AY60" i="108"/>
  <c r="AX60" i="108"/>
  <c r="AW60" i="108"/>
  <c r="AT60" i="108"/>
  <c r="AR60" i="108"/>
  <c r="AU60" i="108"/>
  <c r="AV60" i="108"/>
  <c r="AZ60" i="108"/>
  <c r="AS60" i="108"/>
  <c r="BA60" i="108"/>
  <c r="AP60" i="108"/>
  <c r="AP56" i="108"/>
  <c r="AU56" i="108"/>
  <c r="AW56" i="108"/>
  <c r="AX56" i="108"/>
  <c r="AR56" i="108"/>
  <c r="AZ56" i="108"/>
  <c r="AT56" i="108"/>
  <c r="AQ56" i="108"/>
  <c r="AY56" i="108"/>
  <c r="AS56" i="108"/>
  <c r="BA56" i="108"/>
  <c r="AV56" i="108"/>
  <c r="AR55" i="108"/>
  <c r="AU55" i="108"/>
  <c r="AT55" i="108"/>
  <c r="AZ55" i="108"/>
  <c r="AS55" i="108"/>
  <c r="BA55" i="108"/>
  <c r="AY55" i="108"/>
  <c r="AV55" i="108"/>
  <c r="AW55" i="108"/>
  <c r="AQ55" i="108"/>
  <c r="AP55" i="108"/>
  <c r="AX55" i="108"/>
  <c r="AX38" i="74"/>
  <c r="AY38" i="74"/>
  <c r="AT33" i="76"/>
  <c r="AU33" i="76"/>
  <c r="AZ33" i="76"/>
  <c r="AT32" i="108"/>
  <c r="AA41" i="110"/>
  <c r="C7" i="112" s="1"/>
  <c r="AA5" i="110"/>
  <c r="AA34" i="110" s="1"/>
  <c r="BA32" i="108"/>
  <c r="AJ32" i="108"/>
  <c r="AD32" i="108"/>
  <c r="AD46" i="108"/>
  <c r="AM46" i="108"/>
  <c r="AJ46" i="108"/>
  <c r="AZ46" i="108"/>
  <c r="AX46" i="108"/>
  <c r="AG46" i="108"/>
  <c r="AW46" i="108"/>
  <c r="AH46" i="108"/>
  <c r="AA46" i="108"/>
  <c r="AQ46" i="108"/>
  <c r="AN46" i="108"/>
  <c r="AK46" i="108"/>
  <c r="AP46" i="108"/>
  <c r="AL46" i="108"/>
  <c r="AE46" i="108"/>
  <c r="AU46" i="108"/>
  <c r="AB46" i="108"/>
  <c r="AR46" i="108"/>
  <c r="AO46" i="108"/>
  <c r="AT46" i="108"/>
  <c r="AI46" i="108"/>
  <c r="AY46" i="108"/>
  <c r="AF46" i="108"/>
  <c r="AV46" i="108"/>
  <c r="AC46" i="108"/>
  <c r="AS46" i="108"/>
  <c r="BA46" i="108"/>
  <c r="AV44" i="108"/>
  <c r="AC44" i="108"/>
  <c r="AS44" i="108"/>
  <c r="AP44" i="108"/>
  <c r="AN44" i="108"/>
  <c r="AM44" i="108"/>
  <c r="AG44" i="108"/>
  <c r="AW44" i="108"/>
  <c r="AD44" i="108"/>
  <c r="AT44" i="108"/>
  <c r="AZ44" i="108"/>
  <c r="AA44" i="108"/>
  <c r="AF44" i="108"/>
  <c r="AB44" i="108"/>
  <c r="AK44" i="108"/>
  <c r="BA44" i="108"/>
  <c r="AH44" i="108"/>
  <c r="AX44" i="108"/>
  <c r="AE44" i="108"/>
  <c r="AU44" i="108"/>
  <c r="AR44" i="108"/>
  <c r="AJ44" i="108"/>
  <c r="AO44" i="108"/>
  <c r="AL44" i="108"/>
  <c r="AI44" i="108"/>
  <c r="AY44" i="108"/>
  <c r="AQ44" i="108"/>
  <c r="AC32" i="108"/>
  <c r="AG45" i="108"/>
  <c r="AH45" i="108"/>
  <c r="AX45" i="108"/>
  <c r="AE45" i="108"/>
  <c r="AU45" i="108"/>
  <c r="AB45" i="108"/>
  <c r="AR45" i="108"/>
  <c r="AW45" i="108"/>
  <c r="AC45" i="108"/>
  <c r="AL45" i="108"/>
  <c r="AI45" i="108"/>
  <c r="AY45" i="108"/>
  <c r="AF45" i="108"/>
  <c r="AO45" i="108"/>
  <c r="AP45" i="108"/>
  <c r="AM45" i="108"/>
  <c r="AK45" i="108"/>
  <c r="AJ45" i="108"/>
  <c r="AZ45" i="108"/>
  <c r="BA45" i="108"/>
  <c r="AD45" i="108"/>
  <c r="AT45" i="108"/>
  <c r="AA45" i="108"/>
  <c r="AQ45" i="108"/>
  <c r="AS45" i="108"/>
  <c r="AN45" i="108"/>
  <c r="AV45" i="108"/>
  <c r="AA43" i="108"/>
  <c r="AI43" i="108"/>
  <c r="AN43" i="108"/>
  <c r="AK43" i="108"/>
  <c r="BA43" i="108"/>
  <c r="AH43" i="108"/>
  <c r="AX43" i="108"/>
  <c r="AQ43" i="108"/>
  <c r="AU43" i="108"/>
  <c r="AB43" i="108"/>
  <c r="AR43" i="108"/>
  <c r="AO43" i="108"/>
  <c r="AF43" i="108"/>
  <c r="AV43" i="108"/>
  <c r="AC43" i="108"/>
  <c r="AS43" i="108"/>
  <c r="AM43" i="108"/>
  <c r="AP43" i="108"/>
  <c r="AJ43" i="108"/>
  <c r="AZ43" i="108"/>
  <c r="AG43" i="108"/>
  <c r="AW43" i="108"/>
  <c r="AY43" i="108"/>
  <c r="AD43" i="108"/>
  <c r="AT43" i="108"/>
  <c r="AE43" i="108"/>
  <c r="AL43" i="108"/>
  <c r="AI41" i="108"/>
  <c r="AY41" i="108"/>
  <c r="AF41" i="108"/>
  <c r="AV41" i="108"/>
  <c r="AT41" i="108"/>
  <c r="AC41" i="108"/>
  <c r="AS41" i="108"/>
  <c r="AM41" i="108"/>
  <c r="AJ41" i="108"/>
  <c r="AZ41" i="108"/>
  <c r="AW41" i="108"/>
  <c r="AD41" i="108"/>
  <c r="AL41" i="108"/>
  <c r="AA41" i="108"/>
  <c r="AQ41" i="108"/>
  <c r="AN41" i="108"/>
  <c r="AK41" i="108"/>
  <c r="BA41" i="108"/>
  <c r="AP41" i="108"/>
  <c r="AX41" i="108"/>
  <c r="AE41" i="108"/>
  <c r="AU41" i="108"/>
  <c r="AB41" i="108"/>
  <c r="AR41" i="108"/>
  <c r="AH41" i="108"/>
  <c r="AO41" i="108"/>
  <c r="AG41" i="108"/>
  <c r="AA15" i="108"/>
  <c r="AB92" i="108" s="1"/>
  <c r="AI32" i="108"/>
  <c r="AQ28" i="74"/>
  <c r="AI28" i="74"/>
  <c r="AI29" i="74"/>
  <c r="AR48" i="111"/>
  <c r="BA48" i="111"/>
  <c r="AT48" i="111"/>
  <c r="AP32" i="108"/>
  <c r="BA36" i="74"/>
  <c r="AZ36" i="74"/>
  <c r="AQ36" i="74"/>
  <c r="AE17" i="74"/>
  <c r="AZ45" i="74"/>
  <c r="AS36" i="74"/>
  <c r="AV36" i="74"/>
  <c r="AY36" i="74"/>
  <c r="AU31" i="76"/>
  <c r="AW36" i="74"/>
  <c r="AU36" i="74"/>
  <c r="AX67" i="110"/>
  <c r="AV67" i="110"/>
  <c r="AN24" i="76"/>
  <c r="AX32" i="108"/>
  <c r="AY20" i="74"/>
  <c r="AQ38" i="74"/>
  <c r="AJ28" i="74"/>
  <c r="AN28" i="74"/>
  <c r="AS16" i="74"/>
  <c r="AE32" i="108"/>
  <c r="AW18" i="74"/>
  <c r="AS20" i="74"/>
  <c r="AZ68" i="110"/>
  <c r="BA68" i="110"/>
  <c r="C11" i="112"/>
  <c r="AO24" i="76"/>
  <c r="AV24" i="76"/>
  <c r="AC27" i="74"/>
  <c r="BB24" i="76"/>
  <c r="BA19" i="74"/>
  <c r="AR67" i="110"/>
  <c r="AS17" i="74"/>
  <c r="AM24" i="76"/>
  <c r="AL17" i="74"/>
  <c r="AT67" i="110"/>
  <c r="AU51" i="111"/>
  <c r="AL32" i="108"/>
  <c r="AK32" i="108"/>
  <c r="AD24" i="76"/>
  <c r="AS18" i="74"/>
  <c r="AW16" i="74"/>
  <c r="AW20" i="74"/>
  <c r="AQ67" i="110"/>
  <c r="AO32" i="108"/>
  <c r="AW33" i="76"/>
  <c r="AY33" i="76"/>
  <c r="AR33" i="76"/>
  <c r="AY49" i="111"/>
  <c r="BB33" i="76"/>
  <c r="BD46" i="108"/>
  <c r="AS32" i="108"/>
  <c r="AX33" i="76"/>
  <c r="AP33" i="76"/>
  <c r="AV33" i="76"/>
  <c r="AK19" i="74"/>
  <c r="AG16" i="74"/>
  <c r="AO28" i="74"/>
  <c r="BC33" i="76"/>
  <c r="BD34" i="110"/>
  <c r="AQ33" i="76"/>
  <c r="AS33" i="76"/>
  <c r="AY68" i="110"/>
  <c r="BA33" i="76"/>
  <c r="AH24" i="76"/>
  <c r="AC24" i="76"/>
  <c r="AB24" i="76"/>
  <c r="AY24" i="76"/>
  <c r="BC24" i="76"/>
  <c r="AS24" i="76"/>
  <c r="BC34" i="110"/>
  <c r="AJ24" i="76"/>
  <c r="AP24" i="76"/>
  <c r="AL24" i="76"/>
  <c r="AR24" i="76"/>
  <c r="AA65" i="100"/>
  <c r="AQ24" i="76"/>
  <c r="BD24" i="76"/>
  <c r="BA20" i="74"/>
  <c r="AZ19" i="74"/>
  <c r="AF52" i="111"/>
  <c r="AD52" i="111"/>
  <c r="AK24" i="76"/>
  <c r="AZ24" i="76"/>
  <c r="AX24" i="76"/>
  <c r="AT24" i="76"/>
  <c r="AW24" i="76"/>
  <c r="AF24" i="76"/>
  <c r="BA18" i="74"/>
  <c r="AC18" i="74"/>
  <c r="BA24" i="76"/>
  <c r="AU24" i="76"/>
  <c r="AI24" i="76"/>
  <c r="AE24" i="76"/>
  <c r="BE24" i="76"/>
  <c r="BA16" i="74"/>
  <c r="AL52" i="111"/>
  <c r="AG24" i="76"/>
  <c r="AT71" i="110"/>
  <c r="AZ18" i="74"/>
  <c r="AR71" i="110"/>
  <c r="AM29" i="74"/>
  <c r="AU34" i="74"/>
  <c r="AF32" i="108"/>
  <c r="AH32" i="108"/>
  <c r="AY34" i="74"/>
  <c r="BA52" i="111"/>
  <c r="AC20" i="74"/>
  <c r="AU27" i="74"/>
  <c r="AZ52" i="111"/>
  <c r="AF88" i="111"/>
  <c r="AJ52" i="111"/>
  <c r="AX52" i="111"/>
  <c r="AV48" i="111"/>
  <c r="AB32" i="108"/>
  <c r="AA40" i="110"/>
  <c r="AB88" i="110" s="1"/>
  <c r="AQ34" i="74"/>
  <c r="AW67" i="110"/>
  <c r="AC17" i="74"/>
  <c r="AT52" i="111"/>
  <c r="AY81" i="110"/>
  <c r="AU67" i="110"/>
  <c r="AP52" i="111"/>
  <c r="AH52" i="111"/>
  <c r="BE89" i="110"/>
  <c r="AU20" i="74"/>
  <c r="AP48" i="111"/>
  <c r="AZ48" i="111"/>
  <c r="AL48" i="111"/>
  <c r="AG47" i="111"/>
  <c r="AL47" i="111"/>
  <c r="AJ48" i="111"/>
  <c r="AU17" i="74"/>
  <c r="AO47" i="111"/>
  <c r="AH48" i="111"/>
  <c r="AN48" i="111"/>
  <c r="AV68" i="110"/>
  <c r="AQ68" i="110"/>
  <c r="AE47" i="111"/>
  <c r="AA47" i="111"/>
  <c r="AZ96" i="110"/>
  <c r="BA69" i="110"/>
  <c r="AQ69" i="110"/>
  <c r="AX64" i="110"/>
  <c r="AP64" i="110"/>
  <c r="AQ64" i="110"/>
  <c r="AR32" i="108"/>
  <c r="AZ64" i="110"/>
  <c r="BE96" i="110"/>
  <c r="BD89" i="110"/>
  <c r="BC48" i="110"/>
  <c r="BD96" i="110" s="1"/>
  <c r="BB41" i="110"/>
  <c r="BC89" i="110" s="1"/>
  <c r="BB5" i="110"/>
  <c r="BB34" i="110" s="1"/>
  <c r="AQ18" i="76"/>
  <c r="BA18" i="76"/>
  <c r="AA16" i="76"/>
  <c r="AZ18" i="76"/>
  <c r="AD16" i="76"/>
  <c r="AN16" i="76"/>
  <c r="AU15" i="76"/>
  <c r="AR17" i="76"/>
  <c r="AJ18" i="76"/>
  <c r="AO17" i="76"/>
  <c r="AE15" i="76"/>
  <c r="AZ23" i="76"/>
  <c r="AO18" i="76"/>
  <c r="AU17" i="76"/>
  <c r="AF49" i="111"/>
  <c r="AL18" i="76"/>
  <c r="AZ16" i="76"/>
  <c r="AZ25" i="76"/>
  <c r="AQ16" i="76"/>
  <c r="AD15" i="76"/>
  <c r="AE17" i="76"/>
  <c r="AK15" i="76"/>
  <c r="AF84" i="111"/>
  <c r="AF48" i="111"/>
  <c r="AG84" i="111"/>
  <c r="Z84" i="100"/>
  <c r="AZ84" i="100"/>
  <c r="AA26" i="76"/>
  <c r="AC16" i="76"/>
  <c r="AT16" i="76"/>
  <c r="BA39" i="76"/>
  <c r="AV26" i="74"/>
  <c r="AI17" i="74"/>
  <c r="AX46" i="74"/>
  <c r="AN17" i="74"/>
  <c r="AZ41" i="76"/>
  <c r="AC16" i="74"/>
  <c r="AN19" i="74"/>
  <c r="AN49" i="111"/>
  <c r="BC41" i="76"/>
  <c r="AG17" i="74"/>
  <c r="AU49" i="111"/>
  <c r="AZ49" i="111"/>
  <c r="AJ49" i="111"/>
  <c r="AG49" i="111"/>
  <c r="AX18" i="76"/>
  <c r="AH18" i="76"/>
  <c r="AK17" i="76"/>
  <c r="AJ16" i="76"/>
  <c r="AB16" i="76"/>
  <c r="AQ15" i="76"/>
  <c r="AA23" i="76"/>
  <c r="AE18" i="76"/>
  <c r="AW16" i="76"/>
  <c r="AN15" i="76"/>
  <c r="AN17" i="76"/>
  <c r="AB17" i="76"/>
  <c r="AM16" i="76"/>
  <c r="AP15" i="76"/>
  <c r="AA18" i="76"/>
  <c r="BA16" i="76"/>
  <c r="AR15" i="76"/>
  <c r="AV18" i="76"/>
  <c r="AF18" i="76"/>
  <c r="AQ17" i="76"/>
  <c r="AA17" i="76"/>
  <c r="AP16" i="76"/>
  <c r="AW15" i="76"/>
  <c r="AG15" i="76"/>
  <c r="AU18" i="76"/>
  <c r="AP17" i="76"/>
  <c r="AG16" i="76"/>
  <c r="AS16" i="76"/>
  <c r="AL51" i="76"/>
  <c r="BA41" i="76"/>
  <c r="AX41" i="76"/>
  <c r="AY47" i="74"/>
  <c r="AF26" i="74"/>
  <c r="AI20" i="74"/>
  <c r="AG18" i="74"/>
  <c r="AC19" i="74"/>
  <c r="BD41" i="76"/>
  <c r="AG85" i="111"/>
  <c r="AT18" i="76"/>
  <c r="AD18" i="76"/>
  <c r="AW17" i="76"/>
  <c r="AG17" i="76"/>
  <c r="AV16" i="76"/>
  <c r="AM15" i="76"/>
  <c r="AT17" i="76"/>
  <c r="AK16" i="76"/>
  <c r="AF15" i="76"/>
  <c r="AW18" i="76"/>
  <c r="AG18" i="76"/>
  <c r="AV17" i="76"/>
  <c r="AJ17" i="76"/>
  <c r="AY16" i="76"/>
  <c r="AI16" i="76"/>
  <c r="AL15" i="76"/>
  <c r="AY18" i="76"/>
  <c r="AL17" i="76"/>
  <c r="AB15" i="76"/>
  <c r="AR18" i="76"/>
  <c r="AB18" i="76"/>
  <c r="AM17" i="76"/>
  <c r="AL16" i="76"/>
  <c r="AS15" i="76"/>
  <c r="AC15" i="76"/>
  <c r="AI18" i="76"/>
  <c r="AV15" i="76"/>
  <c r="AT15" i="76"/>
  <c r="AR26" i="76"/>
  <c r="AY41" i="76"/>
  <c r="AY42" i="76"/>
  <c r="AG20" i="74"/>
  <c r="AV49" i="111"/>
  <c r="AW59" i="111"/>
  <c r="AP36" i="74"/>
  <c r="AR49" i="111"/>
  <c r="BA51" i="76"/>
  <c r="AP18" i="76"/>
  <c r="BA17" i="76"/>
  <c r="AS17" i="76"/>
  <c r="AC17" i="76"/>
  <c r="AR16" i="76"/>
  <c r="AF16" i="76"/>
  <c r="AY15" i="76"/>
  <c r="AI15" i="76"/>
  <c r="AH17" i="76"/>
  <c r="AZ15" i="76"/>
  <c r="AS18" i="76"/>
  <c r="AC18" i="76"/>
  <c r="AF17" i="76"/>
  <c r="AU16" i="76"/>
  <c r="AE16" i="76"/>
  <c r="AX15" i="76"/>
  <c r="AH15" i="76"/>
  <c r="AM18" i="76"/>
  <c r="AO16" i="76"/>
  <c r="AZ26" i="76"/>
  <c r="AN18" i="76"/>
  <c r="AY17" i="76"/>
  <c r="AI17" i="76"/>
  <c r="AX16" i="76"/>
  <c r="AH16" i="76"/>
  <c r="AO15" i="76"/>
  <c r="AX17" i="76"/>
  <c r="AD17" i="76"/>
  <c r="AJ15" i="76"/>
  <c r="AX36" i="74"/>
  <c r="AW17" i="74"/>
  <c r="AV18" i="74"/>
  <c r="AX19" i="74"/>
  <c r="AY39" i="76"/>
  <c r="BC15" i="76"/>
  <c r="AH51" i="76"/>
  <c r="AY34" i="76"/>
  <c r="AU34" i="76"/>
  <c r="AZ39" i="76"/>
  <c r="AN51" i="111"/>
  <c r="BA59" i="111"/>
  <c r="AK51" i="111"/>
  <c r="AS51" i="111"/>
  <c r="AI51" i="111"/>
  <c r="AD50" i="111"/>
  <c r="AZ73" i="100"/>
  <c r="Z73" i="100"/>
  <c r="BC58" i="100"/>
  <c r="Z43" i="76"/>
  <c r="BC43" i="76" s="1"/>
  <c r="AY31" i="76"/>
  <c r="AB26" i="76"/>
  <c r="BA31" i="76"/>
  <c r="AW31" i="76"/>
  <c r="AR31" i="76"/>
  <c r="AQ31" i="76"/>
  <c r="BD18" i="76"/>
  <c r="BD17" i="76"/>
  <c r="BD16" i="76"/>
  <c r="BD51" i="76"/>
  <c r="AX40" i="76"/>
  <c r="AU25" i="76"/>
  <c r="BE51" i="76"/>
  <c r="BE17" i="76"/>
  <c r="BE18" i="76"/>
  <c r="BE16" i="76"/>
  <c r="AZ27" i="74"/>
  <c r="AX16" i="74"/>
  <c r="AT28" i="74"/>
  <c r="AH19" i="74"/>
  <c r="AD28" i="74"/>
  <c r="AG27" i="74"/>
  <c r="AR35" i="74"/>
  <c r="AV27" i="74"/>
  <c r="AS28" i="74"/>
  <c r="AC28" i="74"/>
  <c r="AY27" i="74"/>
  <c r="AM17" i="74"/>
  <c r="AH16" i="74"/>
  <c r="AP28" i="74"/>
  <c r="AL28" i="74"/>
  <c r="AH28" i="74"/>
  <c r="AK27" i="74"/>
  <c r="AZ17" i="74"/>
  <c r="AV35" i="74"/>
  <c r="AF27" i="74"/>
  <c r="AW28" i="74"/>
  <c r="AG28" i="74"/>
  <c r="AV28" i="74"/>
  <c r="AI27" i="74"/>
  <c r="AQ35" i="74"/>
  <c r="AX28" i="74"/>
  <c r="AZ35" i="74"/>
  <c r="AZ28" i="74"/>
  <c r="AH17" i="74"/>
  <c r="BA28" i="74"/>
  <c r="AK28" i="74"/>
  <c r="AF28" i="74"/>
  <c r="AQ27" i="74"/>
  <c r="AZ20" i="74"/>
  <c r="AM28" i="74"/>
  <c r="AP47" i="111"/>
  <c r="AN52" i="111"/>
  <c r="AR52" i="111"/>
  <c r="BA57" i="74"/>
  <c r="BC46" i="108"/>
  <c r="AY28" i="74"/>
  <c r="AO49" i="111"/>
  <c r="AG52" i="111"/>
  <c r="AE29" i="74"/>
  <c r="AP66" i="111"/>
  <c r="BA49" i="111"/>
  <c r="AS49" i="111"/>
  <c r="AK49" i="111"/>
  <c r="AW52" i="111"/>
  <c r="AE49" i="111"/>
  <c r="AK52" i="111"/>
  <c r="AI49" i="111"/>
  <c r="AW73" i="100"/>
  <c r="AY48" i="111"/>
  <c r="AO48" i="111"/>
  <c r="AD48" i="111"/>
  <c r="AB183" i="100"/>
  <c r="AA84" i="100"/>
  <c r="AP84" i="100"/>
  <c r="AB84" i="100"/>
  <c r="AU84" i="100"/>
  <c r="AD84" i="100"/>
  <c r="AL84" i="100"/>
  <c r="AR84" i="100"/>
  <c r="AE84" i="100"/>
  <c r="AS84" i="100"/>
  <c r="AI84" i="100"/>
  <c r="AO84" i="100"/>
  <c r="AG84" i="100"/>
  <c r="AH84" i="100"/>
  <c r="AV84" i="100"/>
  <c r="AC84" i="100"/>
  <c r="AJ84" i="100"/>
  <c r="AT84" i="100"/>
  <c r="AN84" i="100"/>
  <c r="AY84" i="100"/>
  <c r="AF84" i="100"/>
  <c r="AK84" i="100"/>
  <c r="BA84" i="100"/>
  <c r="AX84" i="100"/>
  <c r="AW84" i="100"/>
  <c r="AM84" i="100"/>
  <c r="AQ84" i="100"/>
  <c r="AV73" i="100"/>
  <c r="AT73" i="100"/>
  <c r="AY73" i="100"/>
  <c r="AE27" i="74"/>
  <c r="AE48" i="111"/>
  <c r="AB48" i="111"/>
  <c r="AN32" i="108"/>
  <c r="AU73" i="100"/>
  <c r="BA73" i="100"/>
  <c r="AB190" i="100"/>
  <c r="AB172" i="100"/>
  <c r="AA73" i="100"/>
  <c r="AO73" i="100"/>
  <c r="AF73" i="100"/>
  <c r="AK73" i="100"/>
  <c r="AL73" i="100"/>
  <c r="AE73" i="100"/>
  <c r="AH73" i="100"/>
  <c r="AP73" i="100"/>
  <c r="AR73" i="100"/>
  <c r="AG73" i="100"/>
  <c r="AS73" i="100"/>
  <c r="AN73" i="100"/>
  <c r="AI73" i="100"/>
  <c r="AJ73" i="100"/>
  <c r="AQ73" i="100"/>
  <c r="AC73" i="100"/>
  <c r="AM73" i="100"/>
  <c r="AD73" i="100"/>
  <c r="AB197" i="100"/>
  <c r="AA42" i="100"/>
  <c r="AB73" i="100"/>
  <c r="AX73" i="100"/>
  <c r="AU34" i="100"/>
  <c r="BB65" i="100"/>
  <c r="AA51" i="100"/>
  <c r="AA34" i="100"/>
  <c r="AA40" i="100"/>
  <c r="AW34" i="100"/>
  <c r="AY34" i="100"/>
  <c r="BD34" i="100"/>
  <c r="BA34" i="100"/>
  <c r="AA58" i="100"/>
  <c r="AU57" i="110"/>
  <c r="AX57" i="110"/>
  <c r="BA57" i="110"/>
  <c r="AV57" i="110"/>
  <c r="AD57" i="110"/>
  <c r="AN57" i="110"/>
  <c r="AQ57" i="110"/>
  <c r="AW57" i="110"/>
  <c r="AR57" i="110"/>
  <c r="AJ57" i="110"/>
  <c r="AT57" i="110"/>
  <c r="AF57" i="110"/>
  <c r="AO57" i="110"/>
  <c r="AH57" i="110"/>
  <c r="AB57" i="110"/>
  <c r="AG57" i="110"/>
  <c r="AP57" i="110"/>
  <c r="AE57" i="110"/>
  <c r="AI57" i="110"/>
  <c r="AK57" i="110"/>
  <c r="AS57" i="110"/>
  <c r="AM57" i="110"/>
  <c r="AC57" i="110"/>
  <c r="AY57" i="110"/>
  <c r="AZ57" i="110"/>
  <c r="AL57" i="110"/>
  <c r="AA57" i="110"/>
  <c r="AX34" i="74"/>
  <c r="AH56" i="110"/>
  <c r="AG56" i="110"/>
  <c r="AS56" i="110"/>
  <c r="AN56" i="110"/>
  <c r="AD56" i="110"/>
  <c r="AI56" i="110"/>
  <c r="AM56" i="110"/>
  <c r="AR56" i="110"/>
  <c r="AX56" i="110"/>
  <c r="AP56" i="110"/>
  <c r="AO56" i="110"/>
  <c r="AJ56" i="110"/>
  <c r="BA56" i="110"/>
  <c r="AC56" i="110"/>
  <c r="AK56" i="110"/>
  <c r="AE56" i="110"/>
  <c r="AW56" i="110"/>
  <c r="AY56" i="110"/>
  <c r="AU56" i="110"/>
  <c r="AL56" i="110"/>
  <c r="AZ56" i="110"/>
  <c r="AB56" i="110"/>
  <c r="AF56" i="110"/>
  <c r="AV56" i="110"/>
  <c r="AQ56" i="110"/>
  <c r="AT56" i="110"/>
  <c r="AN55" i="110"/>
  <c r="AW55" i="110"/>
  <c r="AE55" i="110"/>
  <c r="AF55" i="110"/>
  <c r="AU55" i="110"/>
  <c r="AK55" i="110"/>
  <c r="AT55" i="110"/>
  <c r="BA55" i="110"/>
  <c r="AH55" i="110"/>
  <c r="AJ55" i="110"/>
  <c r="AG55" i="110"/>
  <c r="AV55" i="110"/>
  <c r="AQ55" i="110"/>
  <c r="AB55" i="110"/>
  <c r="AI55" i="110"/>
  <c r="AP55" i="110"/>
  <c r="AY55" i="110"/>
  <c r="AS55" i="110"/>
  <c r="AZ55" i="110"/>
  <c r="AR55" i="110"/>
  <c r="AL55" i="110"/>
  <c r="AO55" i="110"/>
  <c r="AM55" i="110"/>
  <c r="AD55" i="110"/>
  <c r="AX55" i="110"/>
  <c r="AC90" i="110"/>
  <c r="AT59" i="110"/>
  <c r="AD59" i="110"/>
  <c r="AF59" i="110"/>
  <c r="AB59" i="110"/>
  <c r="AK59" i="110"/>
  <c r="BA59" i="110"/>
  <c r="AH59" i="110"/>
  <c r="AE59" i="110"/>
  <c r="AG59" i="110"/>
  <c r="AL59" i="110"/>
  <c r="AY59" i="110"/>
  <c r="AN59" i="110"/>
  <c r="AU59" i="110"/>
  <c r="AM59" i="110"/>
  <c r="AC59" i="110"/>
  <c r="AI59" i="110"/>
  <c r="AP59" i="110"/>
  <c r="AS59" i="110"/>
  <c r="AJ59" i="110"/>
  <c r="AQ59" i="110"/>
  <c r="AO59" i="110"/>
  <c r="AW59" i="110"/>
  <c r="AX59" i="110"/>
  <c r="AV59" i="110"/>
  <c r="AR59" i="110"/>
  <c r="AA58" i="110"/>
  <c r="AL58" i="110"/>
  <c r="AK58" i="110"/>
  <c r="AX58" i="110"/>
  <c r="AR58" i="110"/>
  <c r="AS58" i="110"/>
  <c r="AC58" i="110"/>
  <c r="AF58" i="110"/>
  <c r="AM58" i="110"/>
  <c r="AU58" i="110"/>
  <c r="AH58" i="110"/>
  <c r="AD58" i="110"/>
  <c r="AG58" i="110"/>
  <c r="AN58" i="110"/>
  <c r="AQ58" i="110"/>
  <c r="AZ58" i="110"/>
  <c r="AO58" i="110"/>
  <c r="AY58" i="110"/>
  <c r="AJ58" i="110"/>
  <c r="AV58" i="110"/>
  <c r="BA58" i="110"/>
  <c r="AE58" i="110"/>
  <c r="AP58" i="110"/>
  <c r="AB58" i="110"/>
  <c r="AT58" i="110"/>
  <c r="AI58" i="110"/>
  <c r="AW58" i="110"/>
  <c r="AC52" i="111"/>
  <c r="AS48" i="111"/>
  <c r="AA48" i="111"/>
  <c r="BE46" i="108"/>
  <c r="BB46" i="108"/>
  <c r="AE25" i="76"/>
  <c r="AY26" i="74"/>
  <c r="AY67" i="110"/>
  <c r="AU32" i="108"/>
  <c r="AF5" i="111"/>
  <c r="AF29" i="111" s="1"/>
  <c r="AY32" i="108"/>
  <c r="AA27" i="74"/>
  <c r="AF43" i="111"/>
  <c r="AG91" i="111" s="1"/>
  <c r="BB51" i="100"/>
  <c r="BB34" i="100"/>
  <c r="BC65" i="100"/>
  <c r="BC34" i="100"/>
  <c r="AC88" i="111"/>
  <c r="AJ51" i="111"/>
  <c r="AH47" i="111"/>
  <c r="AX51" i="111"/>
  <c r="AL51" i="111"/>
  <c r="AW49" i="111"/>
  <c r="AB43" i="111"/>
  <c r="AB55" i="111" s="1"/>
  <c r="AY51" i="111"/>
  <c r="AG48" i="111"/>
  <c r="AD47" i="111"/>
  <c r="AA49" i="111"/>
  <c r="AK48" i="111"/>
  <c r="AO52" i="111"/>
  <c r="AZ50" i="111"/>
  <c r="AV50" i="111"/>
  <c r="AR50" i="111"/>
  <c r="AN50" i="111"/>
  <c r="AJ50" i="111"/>
  <c r="AF50" i="111"/>
  <c r="AS50" i="111"/>
  <c r="AG50" i="111"/>
  <c r="AY50" i="111"/>
  <c r="AU50" i="111"/>
  <c r="AQ50" i="111"/>
  <c r="AM50" i="111"/>
  <c r="AI50" i="111"/>
  <c r="AE50" i="111"/>
  <c r="BA50" i="111"/>
  <c r="AO50" i="111"/>
  <c r="AX50" i="111"/>
  <c r="AT50" i="111"/>
  <c r="AP50" i="111"/>
  <c r="AL50" i="111"/>
  <c r="AH50" i="111"/>
  <c r="AW50" i="111"/>
  <c r="AK50" i="111"/>
  <c r="AS47" i="111"/>
  <c r="AK47" i="111"/>
  <c r="AP51" i="111"/>
  <c r="AV51" i="111"/>
  <c r="AX47" i="111"/>
  <c r="BA51" i="111"/>
  <c r="AW51" i="111"/>
  <c r="AO51" i="111"/>
  <c r="AG51" i="111"/>
  <c r="AQ51" i="111"/>
  <c r="AB52" i="111"/>
  <c r="AF51" i="111"/>
  <c r="AE51" i="111"/>
  <c r="AA50" i="111"/>
  <c r="AB47" i="111"/>
  <c r="AB50" i="111"/>
  <c r="AC51" i="111"/>
  <c r="AB51" i="111"/>
  <c r="BA47" i="111"/>
  <c r="AW47" i="111"/>
  <c r="AR51" i="111"/>
  <c r="AT47" i="111"/>
  <c r="AT51" i="111"/>
  <c r="AH51" i="111"/>
  <c r="AZ51" i="111"/>
  <c r="AM51" i="111"/>
  <c r="AM49" i="111"/>
  <c r="AD51" i="111"/>
  <c r="AQ49" i="111"/>
  <c r="AC49" i="111"/>
  <c r="AC47" i="111"/>
  <c r="AB49" i="111"/>
  <c r="AX77" i="111"/>
  <c r="BA72" i="111"/>
  <c r="AP63" i="111"/>
  <c r="AQ48" i="111"/>
  <c r="AS88" i="111"/>
  <c r="AQ84" i="111"/>
  <c r="AR63" i="111"/>
  <c r="AZ65" i="111"/>
  <c r="AV52" i="111"/>
  <c r="BA76" i="111"/>
  <c r="AZ76" i="111"/>
  <c r="AX65" i="111"/>
  <c r="AV88" i="111"/>
  <c r="AY84" i="111"/>
  <c r="AX71" i="111"/>
  <c r="AX84" i="111"/>
  <c r="AN84" i="111"/>
  <c r="AY78" i="111"/>
  <c r="AR60" i="111"/>
  <c r="AM48" i="111"/>
  <c r="AZ64" i="111"/>
  <c r="AO88" i="111"/>
  <c r="BD71" i="111"/>
  <c r="AZ84" i="111"/>
  <c r="AT66" i="110"/>
  <c r="AA55" i="110"/>
  <c r="BA83" i="110"/>
  <c r="AX80" i="110"/>
  <c r="AY80" i="110"/>
  <c r="BA80" i="110"/>
  <c r="AS67" i="110"/>
  <c r="AC89" i="110"/>
  <c r="AD25" i="76"/>
  <c r="AU29" i="74"/>
  <c r="AL25" i="76"/>
  <c r="AP23" i="76"/>
  <c r="BA46" i="74"/>
  <c r="AJ23" i="76"/>
  <c r="AV23" i="76"/>
  <c r="AW23" i="76"/>
  <c r="AF23" i="76"/>
  <c r="AR23" i="76"/>
  <c r="AG23" i="76"/>
  <c r="BA23" i="76"/>
  <c r="AK23" i="76"/>
  <c r="AB23" i="76"/>
  <c r="AO23" i="76"/>
  <c r="AV32" i="76"/>
  <c r="AP32" i="76"/>
  <c r="AK25" i="76"/>
  <c r="AB29" i="74"/>
  <c r="BA29" i="74"/>
  <c r="AC29" i="74"/>
  <c r="AW29" i="74"/>
  <c r="AH29" i="74"/>
  <c r="AV29" i="74"/>
  <c r="AS29" i="74"/>
  <c r="AD29" i="74"/>
  <c r="AT29" i="74"/>
  <c r="AJ29" i="74"/>
  <c r="AN29" i="74"/>
  <c r="AR29" i="74"/>
  <c r="AZ29" i="74"/>
  <c r="AK29" i="74"/>
  <c r="AV25" i="74"/>
  <c r="AK25" i="74"/>
  <c r="BA25" i="74"/>
  <c r="AD25" i="74"/>
  <c r="AJ25" i="76"/>
  <c r="AY40" i="76"/>
  <c r="AD23" i="76"/>
  <c r="AZ46" i="74"/>
  <c r="AB26" i="74"/>
  <c r="AC26" i="74"/>
  <c r="AG26" i="74"/>
  <c r="AK26" i="74"/>
  <c r="AO26" i="74"/>
  <c r="AD26" i="74"/>
  <c r="AL26" i="74"/>
  <c r="AP26" i="74"/>
  <c r="AX26" i="74"/>
  <c r="AR26" i="74"/>
  <c r="AS26" i="74"/>
  <c r="BA26" i="74"/>
  <c r="AH26" i="74"/>
  <c r="AE26" i="74"/>
  <c r="AM26" i="74"/>
  <c r="AU26" i="74"/>
  <c r="AT26" i="74"/>
  <c r="AX25" i="76"/>
  <c r="AO25" i="76"/>
  <c r="AY29" i="74"/>
  <c r="AN25" i="76"/>
  <c r="AX23" i="76"/>
  <c r="AH23" i="76"/>
  <c r="AE19" i="74"/>
  <c r="AE18" i="74"/>
  <c r="AR38" i="74"/>
  <c r="AW38" i="74"/>
  <c r="AS38" i="74"/>
  <c r="AT38" i="74"/>
  <c r="AZ38" i="74"/>
  <c r="BA38" i="74"/>
  <c r="AI26" i="74"/>
  <c r="AA26" i="74"/>
  <c r="AY43" i="74"/>
  <c r="AZ43" i="74"/>
  <c r="AP34" i="74"/>
  <c r="AV34" i="74"/>
  <c r="AW34" i="74"/>
  <c r="BA34" i="74"/>
  <c r="AR34" i="74"/>
  <c r="AS34" i="74"/>
  <c r="AS35" i="74"/>
  <c r="AZ77" i="111"/>
  <c r="BA77" i="111"/>
  <c r="AY63" i="111"/>
  <c r="AU63" i="111"/>
  <c r="AZ60" i="111"/>
  <c r="AX63" i="111"/>
  <c r="AY45" i="74"/>
  <c r="AX35" i="74"/>
  <c r="AT35" i="74"/>
  <c r="AP35" i="74"/>
  <c r="AR20" i="74"/>
  <c r="AN20" i="74"/>
  <c r="AX27" i="74"/>
  <c r="AV64" i="111"/>
  <c r="AU60" i="111"/>
  <c r="BA63" i="111"/>
  <c r="AW63" i="111"/>
  <c r="AY65" i="111"/>
  <c r="BE71" i="111"/>
  <c r="AR68" i="110"/>
  <c r="AS57" i="74"/>
  <c r="AX78" i="110"/>
  <c r="BB71" i="111"/>
  <c r="AW66" i="110"/>
  <c r="AY60" i="111"/>
  <c r="AX66" i="110"/>
  <c r="AZ63" i="111"/>
  <c r="AZ67" i="110"/>
  <c r="BC71" i="111"/>
  <c r="AI84" i="111"/>
  <c r="AI48" i="111"/>
  <c r="AO51" i="76"/>
  <c r="AO57" i="74"/>
  <c r="AO17" i="74"/>
  <c r="AO16" i="74"/>
  <c r="AO18" i="74"/>
  <c r="AF57" i="74"/>
  <c r="AF17" i="74"/>
  <c r="AG57" i="74"/>
  <c r="AF16" i="74"/>
  <c r="AF19" i="74"/>
  <c r="AF18" i="74"/>
  <c r="BC60" i="108"/>
  <c r="BC76" i="108" s="1"/>
  <c r="BB60" i="108"/>
  <c r="BB76" i="108" s="1"/>
  <c r="BE60" i="108"/>
  <c r="BD60" i="108"/>
  <c r="BD76" i="108" s="1"/>
  <c r="BB26" i="76"/>
  <c r="BE26" i="76"/>
  <c r="BD26" i="76"/>
  <c r="BC26" i="76"/>
  <c r="AY26" i="76"/>
  <c r="AI26" i="76"/>
  <c r="AO26" i="76"/>
  <c r="AS26" i="76"/>
  <c r="AL26" i="76"/>
  <c r="AT26" i="76"/>
  <c r="AX26" i="76"/>
  <c r="AE26" i="76"/>
  <c r="AF26" i="76"/>
  <c r="AN26" i="76"/>
  <c r="AV26" i="76"/>
  <c r="AU26" i="76"/>
  <c r="AC26" i="76"/>
  <c r="AG26" i="76"/>
  <c r="AK26" i="76"/>
  <c r="AW26" i="76"/>
  <c r="AH26" i="76"/>
  <c r="AQ26" i="76"/>
  <c r="AM26" i="76"/>
  <c r="AD26" i="76"/>
  <c r="AU51" i="76"/>
  <c r="AE51" i="76"/>
  <c r="AX34" i="76"/>
  <c r="AP26" i="76"/>
  <c r="AT57" i="74"/>
  <c r="AT17" i="74"/>
  <c r="AT20" i="74"/>
  <c r="AT16" i="74"/>
  <c r="AD57" i="74"/>
  <c r="AD20" i="74"/>
  <c r="AD16" i="74"/>
  <c r="AD18" i="74"/>
  <c r="AD17" i="74"/>
  <c r="AD19" i="74"/>
  <c r="AY69" i="110"/>
  <c r="AU69" i="110"/>
  <c r="AP69" i="110"/>
  <c r="AW69" i="110"/>
  <c r="AX69" i="110"/>
  <c r="AS69" i="110"/>
  <c r="AJ57" i="74"/>
  <c r="AJ17" i="74"/>
  <c r="AJ19" i="74"/>
  <c r="AJ16" i="74"/>
  <c r="AJ18" i="74"/>
  <c r="AJ20" i="74"/>
  <c r="AQ59" i="111"/>
  <c r="AQ47" i="111"/>
  <c r="AQ83" i="111"/>
  <c r="AT69" i="110"/>
  <c r="Z82" i="110"/>
  <c r="AX82" i="110" s="1"/>
  <c r="AX94" i="110"/>
  <c r="G12" i="112"/>
  <c r="AY94" i="110"/>
  <c r="Z70" i="110"/>
  <c r="AX70" i="110" s="1"/>
  <c r="E12" i="112"/>
  <c r="AP94" i="110"/>
  <c r="AQ94" i="110"/>
  <c r="AH94" i="110"/>
  <c r="AI94" i="110"/>
  <c r="BE41" i="108"/>
  <c r="BB91" i="111"/>
  <c r="I27" i="112"/>
  <c r="J21" i="112" s="1"/>
  <c r="BA55" i="111"/>
  <c r="AZ51" i="76"/>
  <c r="AJ51" i="76"/>
  <c r="BC34" i="76"/>
  <c r="BB34" i="76"/>
  <c r="BE34" i="76"/>
  <c r="BD34" i="76"/>
  <c r="AZ34" i="76"/>
  <c r="AQ34" i="76"/>
  <c r="AV34" i="76"/>
  <c r="AR34" i="76"/>
  <c r="BA34" i="76"/>
  <c r="AP34" i="76"/>
  <c r="AS34" i="76"/>
  <c r="AT34" i="76"/>
  <c r="AD51" i="76"/>
  <c r="AO19" i="74"/>
  <c r="BA26" i="76"/>
  <c r="BA44" i="74"/>
  <c r="AY44" i="74"/>
  <c r="AX44" i="74"/>
  <c r="AZ44" i="74"/>
  <c r="AK57" i="74"/>
  <c r="AK16" i="74"/>
  <c r="AK20" i="74"/>
  <c r="AK18" i="74"/>
  <c r="AF20" i="74"/>
  <c r="AT18" i="74"/>
  <c r="AY76" i="111"/>
  <c r="AY88" i="111"/>
  <c r="AY64" i="111"/>
  <c r="AY52" i="111"/>
  <c r="AZ88" i="111"/>
  <c r="AQ88" i="111"/>
  <c r="AQ64" i="111"/>
  <c r="AQ52" i="111"/>
  <c r="AR88" i="111"/>
  <c r="AI88" i="111"/>
  <c r="AI52" i="111"/>
  <c r="AJ88" i="111"/>
  <c r="BC75" i="108"/>
  <c r="BB75" i="108"/>
  <c r="BE75" i="108"/>
  <c r="BD75" i="108"/>
  <c r="AQ57" i="74"/>
  <c r="AQ16" i="74"/>
  <c r="AQ18" i="74"/>
  <c r="AQ17" i="74"/>
  <c r="AQ19" i="74"/>
  <c r="Z30" i="74"/>
  <c r="AE30" i="74" s="1"/>
  <c r="AA16" i="74"/>
  <c r="AA18" i="74"/>
  <c r="AA17" i="74"/>
  <c r="AA19" i="74"/>
  <c r="AA20" i="74"/>
  <c r="BB83" i="100"/>
  <c r="BD83" i="100"/>
  <c r="BC83" i="100"/>
  <c r="AO20" i="74"/>
  <c r="AV59" i="111"/>
  <c r="AV83" i="111"/>
  <c r="AV47" i="111"/>
  <c r="AF83" i="111"/>
  <c r="AF47" i="111"/>
  <c r="AG83" i="111"/>
  <c r="AY71" i="111"/>
  <c r="AY59" i="111"/>
  <c r="AY83" i="111"/>
  <c r="AY47" i="111"/>
  <c r="AG55" i="111"/>
  <c r="AN90" i="110"/>
  <c r="AO90" i="110"/>
  <c r="AY34" i="110"/>
  <c r="AU34" i="110"/>
  <c r="AP34" i="110"/>
  <c r="BA34" i="110"/>
  <c r="AV34" i="110"/>
  <c r="BE44" i="108"/>
  <c r="AB57" i="74"/>
  <c r="AB18" i="74"/>
  <c r="AB17" i="74"/>
  <c r="AB16" i="74"/>
  <c r="AB19" i="74"/>
  <c r="AC57" i="74"/>
  <c r="AS71" i="110"/>
  <c r="AW71" i="110"/>
  <c r="BA71" i="110"/>
  <c r="AY71" i="110"/>
  <c r="AV71" i="110"/>
  <c r="AU71" i="110"/>
  <c r="AZ71" i="110"/>
  <c r="AP71" i="110"/>
  <c r="AX71" i="110"/>
  <c r="BE76" i="108"/>
  <c r="AM88" i="110"/>
  <c r="AQ51" i="76"/>
  <c r="AG25" i="74"/>
  <c r="AI83" i="111"/>
  <c r="AI47" i="111"/>
  <c r="AU90" i="110"/>
  <c r="AU66" i="110"/>
  <c r="AL89" i="110"/>
  <c r="AR34" i="110"/>
  <c r="AR57" i="74"/>
  <c r="AR18" i="74"/>
  <c r="AJ93" i="110"/>
  <c r="BE59" i="111"/>
  <c r="BD59" i="111"/>
  <c r="BC59" i="111"/>
  <c r="BB59" i="111"/>
  <c r="AU64" i="110"/>
  <c r="AU88" i="110"/>
  <c r="BB51" i="76"/>
  <c r="AV51" i="76"/>
  <c r="AU51" i="100"/>
  <c r="Z27" i="76"/>
  <c r="AD27" i="76" s="1"/>
  <c r="AI25" i="74"/>
  <c r="AQ32" i="76"/>
  <c r="AM57" i="74"/>
  <c r="AM16" i="74"/>
  <c r="AH25" i="74"/>
  <c r="BB76" i="100"/>
  <c r="BD76" i="100"/>
  <c r="BC76" i="100"/>
  <c r="AP57" i="74"/>
  <c r="Z39" i="74"/>
  <c r="AQ39" i="74" s="1"/>
  <c r="AS25" i="74"/>
  <c r="AR59" i="111"/>
  <c r="AR83" i="111"/>
  <c r="AR47" i="111"/>
  <c r="AS91" i="111"/>
  <c r="AK55" i="111"/>
  <c r="AJ90" i="110"/>
  <c r="AQ89" i="110"/>
  <c r="AW34" i="110"/>
  <c r="AZ25" i="74"/>
  <c r="AB25" i="74"/>
  <c r="AZ81" i="110"/>
  <c r="AZ69" i="110"/>
  <c r="AZ93" i="110"/>
  <c r="AB93" i="110"/>
  <c r="BD60" i="111"/>
  <c r="BC60" i="111"/>
  <c r="BB60" i="111"/>
  <c r="BA60" i="111"/>
  <c r="BE60" i="111"/>
  <c r="BB66" i="111"/>
  <c r="BE66" i="111"/>
  <c r="BA66" i="111"/>
  <c r="BD66" i="111"/>
  <c r="BC66" i="111"/>
  <c r="AY66" i="111"/>
  <c r="AU66" i="111"/>
  <c r="AQ66" i="111"/>
  <c r="AR66" i="111"/>
  <c r="AS68" i="110"/>
  <c r="AQ34" i="110"/>
  <c r="AR51" i="76"/>
  <c r="AP25" i="76"/>
  <c r="AS32" i="76"/>
  <c r="AM25" i="76"/>
  <c r="AM51" i="76"/>
  <c r="BC42" i="76"/>
  <c r="BB42" i="76"/>
  <c r="BE42" i="76"/>
  <c r="BD42" i="76"/>
  <c r="AZ42" i="76"/>
  <c r="AS25" i="76"/>
  <c r="AC25" i="76"/>
  <c r="AZ32" i="76"/>
  <c r="AP16" i="74"/>
  <c r="AY25" i="74"/>
  <c r="AU25" i="74"/>
  <c r="AQ25" i="74"/>
  <c r="AM25" i="74"/>
  <c r="BA42" i="76"/>
  <c r="AV25" i="76"/>
  <c r="AB25" i="76"/>
  <c r="BB39" i="76"/>
  <c r="BE39" i="76"/>
  <c r="BD39" i="76"/>
  <c r="BC39" i="76"/>
  <c r="BB31" i="76"/>
  <c r="BE31" i="76"/>
  <c r="BD31" i="76"/>
  <c r="BC31" i="76"/>
  <c r="AP20" i="74"/>
  <c r="AY57" i="74"/>
  <c r="AY16" i="74"/>
  <c r="AY17" i="74"/>
  <c r="AI57" i="74"/>
  <c r="AI16" i="74"/>
  <c r="AX47" i="74"/>
  <c r="AP29" i="74"/>
  <c r="AL29" i="74"/>
  <c r="AX43" i="74"/>
  <c r="AP25" i="74"/>
  <c r="AL25" i="74"/>
  <c r="AC55" i="111"/>
  <c r="BB79" i="100"/>
  <c r="BD79" i="100"/>
  <c r="BC79" i="100"/>
  <c r="AQ25" i="76"/>
  <c r="AP17" i="74"/>
  <c r="AL57" i="74"/>
  <c r="AL20" i="74"/>
  <c r="AR19" i="74"/>
  <c r="AM18" i="74"/>
  <c r="AR27" i="74"/>
  <c r="AB27" i="74"/>
  <c r="AN27" i="74"/>
  <c r="BA43" i="74"/>
  <c r="AC25" i="74"/>
  <c r="AN83" i="111"/>
  <c r="AN47" i="111"/>
  <c r="AO91" i="111"/>
  <c r="AF25" i="74"/>
  <c r="AW60" i="111"/>
  <c r="BC65" i="111"/>
  <c r="BB65" i="111"/>
  <c r="BE65" i="111"/>
  <c r="BD65" i="111"/>
  <c r="AR65" i="111"/>
  <c r="AW55" i="111"/>
  <c r="AS55" i="111"/>
  <c r="AO55" i="111"/>
  <c r="BA93" i="110"/>
  <c r="AA56" i="110"/>
  <c r="AV90" i="110"/>
  <c r="AV66" i="110"/>
  <c r="AF90" i="110"/>
  <c r="AQ90" i="110"/>
  <c r="AQ66" i="110"/>
  <c r="Z54" i="110"/>
  <c r="C8" i="112"/>
  <c r="AM89" i="110"/>
  <c r="G7" i="112"/>
  <c r="AX89" i="110"/>
  <c r="Z77" i="110"/>
  <c r="AH89" i="110"/>
  <c r="AS34" i="110"/>
  <c r="AX34" i="110"/>
  <c r="BE45" i="108"/>
  <c r="BD45" i="108"/>
  <c r="BD61" i="108" s="1"/>
  <c r="BB45" i="108"/>
  <c r="BB61" i="108" s="1"/>
  <c r="BC45" i="108"/>
  <c r="BC61" i="108" s="1"/>
  <c r="AF29" i="74"/>
  <c r="AB28" i="74"/>
  <c r="AR28" i="74"/>
  <c r="AP27" i="74"/>
  <c r="AL18" i="74"/>
  <c r="AZ34" i="74"/>
  <c r="AR25" i="74"/>
  <c r="AN25" i="74"/>
  <c r="AU59" i="111"/>
  <c r="AU83" i="111"/>
  <c r="AU47" i="111"/>
  <c r="AS66" i="111"/>
  <c r="AU88" i="111"/>
  <c r="AU64" i="111"/>
  <c r="AU52" i="111"/>
  <c r="AM88" i="111"/>
  <c r="AM52" i="111"/>
  <c r="AE88" i="111"/>
  <c r="AE52" i="111"/>
  <c r="BE63" i="111"/>
  <c r="BD63" i="111"/>
  <c r="BC63" i="111"/>
  <c r="BB63" i="111"/>
  <c r="AT63" i="111"/>
  <c r="AQ60" i="111"/>
  <c r="AX68" i="110"/>
  <c r="AP68" i="110"/>
  <c r="BC78" i="110"/>
  <c r="BB78" i="110"/>
  <c r="BE78" i="110"/>
  <c r="BD78" i="110"/>
  <c r="BA66" i="110"/>
  <c r="AK90" i="110"/>
  <c r="BE61" i="108"/>
  <c r="BE43" i="108"/>
  <c r="AQ65" i="111"/>
  <c r="BC83" i="110"/>
  <c r="BB83" i="110"/>
  <c r="BE83" i="110"/>
  <c r="BD83" i="110"/>
  <c r="AZ83" i="110"/>
  <c r="AP59" i="111"/>
  <c r="AX66" i="111"/>
  <c r="AZ66" i="111"/>
  <c r="AV66" i="111"/>
  <c r="AX64" i="111"/>
  <c r="AP64" i="111"/>
  <c r="BC72" i="111"/>
  <c r="BB72" i="111"/>
  <c r="BE72" i="111"/>
  <c r="BD72" i="111"/>
  <c r="AP60" i="111"/>
  <c r="AT94" i="110"/>
  <c r="AL94" i="110"/>
  <c r="AD94" i="110"/>
  <c r="Z67" i="108"/>
  <c r="AW65" i="111"/>
  <c r="AS66" i="110"/>
  <c r="AY64" i="110"/>
  <c r="AY88" i="110"/>
  <c r="AY76" i="110"/>
  <c r="AQ88" i="110"/>
  <c r="AI88" i="110"/>
  <c r="AZ72" i="111"/>
  <c r="AM94" i="110"/>
  <c r="AE94" i="110"/>
  <c r="AS65" i="111"/>
  <c r="AE88" i="110"/>
  <c r="AK51" i="76"/>
  <c r="BE32" i="76"/>
  <c r="BD32" i="76"/>
  <c r="BC32" i="76"/>
  <c r="BB32" i="76"/>
  <c r="AF51" i="76"/>
  <c r="AY51" i="100"/>
  <c r="AR32" i="76"/>
  <c r="AU32" i="76"/>
  <c r="AT25" i="74"/>
  <c r="AZ90" i="110"/>
  <c r="AZ66" i="110"/>
  <c r="AZ78" i="110"/>
  <c r="AE90" i="110"/>
  <c r="Z42" i="108"/>
  <c r="AA42" i="108" s="1"/>
  <c r="AX45" i="74"/>
  <c r="AP18" i="74"/>
  <c r="AV57" i="74"/>
  <c r="AR69" i="110"/>
  <c r="AR93" i="110"/>
  <c r="Z47" i="108"/>
  <c r="BE76" i="110"/>
  <c r="BD76" i="110"/>
  <c r="BC76" i="110"/>
  <c r="BB76" i="110"/>
  <c r="AT59" i="111"/>
  <c r="AW51" i="76"/>
  <c r="AG51" i="76"/>
  <c r="BB25" i="76"/>
  <c r="BE25" i="76"/>
  <c r="BD25" i="76"/>
  <c r="BC25" i="76"/>
  <c r="AI25" i="76"/>
  <c r="AY25" i="76"/>
  <c r="BE40" i="76"/>
  <c r="BD40" i="76"/>
  <c r="BC40" i="76"/>
  <c r="BB40" i="76"/>
  <c r="AB51" i="76"/>
  <c r="AH25" i="76"/>
  <c r="BB23" i="76"/>
  <c r="BE23" i="76"/>
  <c r="BD23" i="76"/>
  <c r="AU23" i="76"/>
  <c r="AE23" i="76"/>
  <c r="AQ23" i="76"/>
  <c r="BC23" i="76"/>
  <c r="AM23" i="76"/>
  <c r="AY23" i="76"/>
  <c r="AI23" i="76"/>
  <c r="AS51" i="76"/>
  <c r="AC51" i="76"/>
  <c r="AS31" i="76"/>
  <c r="AN51" i="76"/>
  <c r="AT25" i="76"/>
  <c r="BA32" i="76"/>
  <c r="AW32" i="76"/>
  <c r="AZ31" i="76"/>
  <c r="AV31" i="76"/>
  <c r="AQ51" i="100"/>
  <c r="AM51" i="100"/>
  <c r="AY51" i="76"/>
  <c r="AI51" i="76"/>
  <c r="BA25" i="76"/>
  <c r="AW25" i="76"/>
  <c r="AG25" i="76"/>
  <c r="AZ40" i="76"/>
  <c r="AT51" i="76"/>
  <c r="AJ27" i="74"/>
  <c r="AL16" i="74"/>
  <c r="AQ29" i="74"/>
  <c r="BA27" i="74"/>
  <c r="AW27" i="74"/>
  <c r="AS27" i="74"/>
  <c r="AO27" i="74"/>
  <c r="AV17" i="74"/>
  <c r="AR17" i="74"/>
  <c r="AA25" i="74"/>
  <c r="Z35" i="76"/>
  <c r="AQ35" i="76" s="1"/>
  <c r="AP51" i="76"/>
  <c r="AR25" i="76"/>
  <c r="AF25" i="76"/>
  <c r="AY32" i="76"/>
  <c r="AX31" i="76"/>
  <c r="AT23" i="76"/>
  <c r="AP31" i="76"/>
  <c r="AU57" i="74"/>
  <c r="AU16" i="74"/>
  <c r="AE57" i="74"/>
  <c r="AE16" i="74"/>
  <c r="AX29" i="74"/>
  <c r="AP38" i="74"/>
  <c r="AN26" i="74"/>
  <c r="AZ26" i="74"/>
  <c r="AJ26" i="74"/>
  <c r="AX25" i="74"/>
  <c r="BD81" i="100"/>
  <c r="BB81" i="100"/>
  <c r="BC81" i="100"/>
  <c r="AT32" i="76"/>
  <c r="AS23" i="76"/>
  <c r="AC23" i="76"/>
  <c r="AX57" i="74"/>
  <c r="Z48" i="74"/>
  <c r="BA48" i="74" s="1"/>
  <c r="AX20" i="74"/>
  <c r="AH57" i="74"/>
  <c r="AH20" i="74"/>
  <c r="BA47" i="74"/>
  <c r="AO29" i="74"/>
  <c r="AG29" i="74"/>
  <c r="AV19" i="74"/>
  <c r="AY18" i="74"/>
  <c r="AU18" i="74"/>
  <c r="AM27" i="74"/>
  <c r="AY35" i="74"/>
  <c r="AU35" i="74"/>
  <c r="AW25" i="74"/>
  <c r="AO25" i="74"/>
  <c r="AZ71" i="111"/>
  <c r="AZ59" i="111"/>
  <c r="AZ83" i="111"/>
  <c r="AZ47" i="111"/>
  <c r="AJ83" i="111"/>
  <c r="AJ47" i="111"/>
  <c r="AK91" i="111"/>
  <c r="AX51" i="76"/>
  <c r="BD64" i="111"/>
  <c r="BC64" i="111"/>
  <c r="BB64" i="111"/>
  <c r="BE64" i="111"/>
  <c r="AS64" i="111"/>
  <c r="BA64" i="111"/>
  <c r="AW64" i="111"/>
  <c r="AX59" i="111"/>
  <c r="AT66" i="111"/>
  <c r="BB77" i="111"/>
  <c r="BE77" i="111"/>
  <c r="BD77" i="111"/>
  <c r="BC77" i="111"/>
  <c r="AT65" i="111"/>
  <c r="AP65" i="111"/>
  <c r="AT60" i="111"/>
  <c r="AK83" i="111"/>
  <c r="AA59" i="110"/>
  <c r="BE81" i="110"/>
  <c r="BD81" i="110"/>
  <c r="BC81" i="110"/>
  <c r="BB81" i="110"/>
  <c r="BA81" i="110"/>
  <c r="AS93" i="110"/>
  <c r="AU68" i="110"/>
  <c r="AR90" i="110"/>
  <c r="AR66" i="110"/>
  <c r="AB90" i="110"/>
  <c r="AM90" i="110"/>
  <c r="AY89" i="110"/>
  <c r="AI89" i="110"/>
  <c r="AT89" i="110"/>
  <c r="AD89" i="110"/>
  <c r="BE37" i="108"/>
  <c r="AQ63" i="111"/>
  <c r="AU65" i="111"/>
  <c r="AV38" i="74"/>
  <c r="AU28" i="74"/>
  <c r="AM19" i="74"/>
  <c r="AI19" i="74"/>
  <c r="AE28" i="74"/>
  <c r="AA28" i="74"/>
  <c r="AX18" i="74"/>
  <c r="AL27" i="74"/>
  <c r="AH27" i="74"/>
  <c r="AD27" i="74"/>
  <c r="BA35" i="74"/>
  <c r="AW26" i="74"/>
  <c r="AZ57" i="74"/>
  <c r="AV16" i="74"/>
  <c r="AN57" i="74"/>
  <c r="AN18" i="74"/>
  <c r="AJ25" i="74"/>
  <c r="AS60" i="111"/>
  <c r="AN88" i="111"/>
  <c r="AY72" i="111"/>
  <c r="AW68" i="110"/>
  <c r="AV69" i="110"/>
  <c r="AV93" i="110"/>
  <c r="AN93" i="110"/>
  <c r="AF93" i="110"/>
  <c r="BB80" i="110"/>
  <c r="BE80" i="110"/>
  <c r="BD80" i="110"/>
  <c r="BC80" i="110"/>
  <c r="AT68" i="110"/>
  <c r="AT64" i="110"/>
  <c r="D27" i="112"/>
  <c r="D25" i="112"/>
  <c r="D24" i="112"/>
  <c r="D23" i="112"/>
  <c r="D22" i="112"/>
  <c r="D21" i="112"/>
  <c r="D20" i="112"/>
  <c r="AX76" i="110"/>
  <c r="AX83" i="110"/>
  <c r="D26" i="112"/>
  <c r="BE78" i="111"/>
  <c r="BA78" i="111"/>
  <c r="BD78" i="111"/>
  <c r="BC78" i="111"/>
  <c r="BB78" i="111"/>
  <c r="AZ78" i="111"/>
  <c r="BC76" i="111"/>
  <c r="BB76" i="111"/>
  <c r="BE76" i="111"/>
  <c r="BD76" i="111"/>
  <c r="AT64" i="111"/>
  <c r="AD91" i="111"/>
  <c r="AD55" i="111"/>
  <c r="AS63" i="111"/>
  <c r="AT34" i="110"/>
  <c r="AN23" i="76"/>
  <c r="AS90" i="110"/>
  <c r="BB92" i="108"/>
  <c r="AR89" i="110"/>
  <c r="AB89" i="110"/>
  <c r="AW57" i="74"/>
  <c r="BA65" i="111"/>
  <c r="AE91" i="111"/>
  <c r="AV60" i="111"/>
  <c r="G14" i="112"/>
  <c r="AY96" i="110"/>
  <c r="Z84" i="110"/>
  <c r="AZ84" i="110" s="1"/>
  <c r="BD43" i="76" l="1"/>
  <c r="H9" i="112"/>
  <c r="F10" i="113"/>
  <c r="AW27" i="76"/>
  <c r="AW201" i="100"/>
  <c r="AB102" i="100"/>
  <c r="AV102" i="100"/>
  <c r="BB201" i="100"/>
  <c r="BA168" i="100"/>
  <c r="BA135" i="100"/>
  <c r="BA102" i="100"/>
  <c r="AV201" i="100"/>
  <c r="AU135" i="100"/>
  <c r="AU102" i="100"/>
  <c r="AC27" i="76"/>
  <c r="Z53" i="110"/>
  <c r="AA53" i="110" s="1"/>
  <c r="BD201" i="100"/>
  <c r="BC168" i="100"/>
  <c r="BC135" i="100"/>
  <c r="BC102" i="100"/>
  <c r="BD36" i="100"/>
  <c r="BD168" i="100"/>
  <c r="BD135" i="100"/>
  <c r="BD102" i="100"/>
  <c r="Z102" i="100"/>
  <c r="AA102" i="100"/>
  <c r="AE102" i="100"/>
  <c r="AP102" i="100"/>
  <c r="AQ102" i="100"/>
  <c r="AD102" i="100"/>
  <c r="AR102" i="100"/>
  <c r="AO102" i="100"/>
  <c r="AK102" i="100"/>
  <c r="AN102" i="100"/>
  <c r="AG102" i="100"/>
  <c r="AM102" i="100"/>
  <c r="AJ102" i="100"/>
  <c r="AS102" i="100"/>
  <c r="AL102" i="100"/>
  <c r="AC102" i="100"/>
  <c r="AI102" i="100"/>
  <c r="AH102" i="100"/>
  <c r="AF102" i="100"/>
  <c r="AU201" i="100"/>
  <c r="AZ102" i="100"/>
  <c r="AZ201" i="100"/>
  <c r="AY168" i="100"/>
  <c r="AY135" i="100"/>
  <c r="AY102" i="100"/>
  <c r="AY201" i="100"/>
  <c r="BA201" i="100"/>
  <c r="BB36" i="100"/>
  <c r="BC201" i="100"/>
  <c r="BB168" i="100"/>
  <c r="BB135" i="100"/>
  <c r="BB102" i="100"/>
  <c r="AX201" i="100"/>
  <c r="AW135" i="100"/>
  <c r="AW102" i="100"/>
  <c r="AT102" i="100"/>
  <c r="AX102" i="100"/>
  <c r="AA48" i="110"/>
  <c r="Z60" i="110" s="1"/>
  <c r="AZ60" i="110" s="1"/>
  <c r="AZ67" i="108"/>
  <c r="AX67" i="108"/>
  <c r="AY67" i="108"/>
  <c r="BA67" i="108"/>
  <c r="AN21" i="74"/>
  <c r="AA27" i="108"/>
  <c r="AG47" i="108"/>
  <c r="AD47" i="108"/>
  <c r="AK47" i="108"/>
  <c r="AS47" i="108"/>
  <c r="AW47" i="108"/>
  <c r="AI47" i="108"/>
  <c r="AT47" i="108"/>
  <c r="AZ47" i="108"/>
  <c r="AL47" i="108"/>
  <c r="AO47" i="108"/>
  <c r="AF47" i="108"/>
  <c r="AQ47" i="108"/>
  <c r="BA47" i="108"/>
  <c r="AH47" i="108"/>
  <c r="AM47" i="108"/>
  <c r="AY47" i="108"/>
  <c r="AE47" i="108"/>
  <c r="AV47" i="108"/>
  <c r="AC47" i="108"/>
  <c r="AU47" i="108"/>
  <c r="AJ47" i="108"/>
  <c r="AN47" i="108"/>
  <c r="AP47" i="108"/>
  <c r="AB47" i="108"/>
  <c r="AX47" i="108"/>
  <c r="AR47" i="108"/>
  <c r="AZ42" i="108"/>
  <c r="AF42" i="108"/>
  <c r="AQ42" i="108"/>
  <c r="AJ42" i="108"/>
  <c r="AL42" i="108"/>
  <c r="AK42" i="108"/>
  <c r="AE42" i="108"/>
  <c r="AU42" i="108"/>
  <c r="AN42" i="108"/>
  <c r="AT42" i="108"/>
  <c r="AR42" i="108"/>
  <c r="AX42" i="108"/>
  <c r="AH42" i="108"/>
  <c r="AD42" i="108"/>
  <c r="AC42" i="108"/>
  <c r="AP42" i="108"/>
  <c r="AM42" i="108"/>
  <c r="AV42" i="108"/>
  <c r="AY42" i="108"/>
  <c r="AO42" i="108"/>
  <c r="AB42" i="108"/>
  <c r="BA42" i="108"/>
  <c r="AS42" i="108"/>
  <c r="AW42" i="108"/>
  <c r="AG42" i="108"/>
  <c r="AI42" i="108"/>
  <c r="AA22" i="108"/>
  <c r="AA47" i="108"/>
  <c r="AS21" i="74"/>
  <c r="AY19" i="76"/>
  <c r="BA21" i="74"/>
  <c r="Z52" i="110"/>
  <c r="AZ52" i="110" s="1"/>
  <c r="AH19" i="76"/>
  <c r="C6" i="112"/>
  <c r="AW21" i="74"/>
  <c r="AL21" i="74"/>
  <c r="AZ48" i="74"/>
  <c r="AC21" i="74"/>
  <c r="AS19" i="76"/>
  <c r="AB19" i="76"/>
  <c r="AH21" i="74"/>
  <c r="AG21" i="74"/>
  <c r="AA19" i="76"/>
  <c r="AB54" i="110"/>
  <c r="AZ54" i="110"/>
  <c r="BB89" i="110"/>
  <c r="BB48" i="110"/>
  <c r="BC96" i="110" s="1"/>
  <c r="AZ21" i="74"/>
  <c r="AW19" i="76"/>
  <c r="AT19" i="76"/>
  <c r="AX19" i="76"/>
  <c r="BA19" i="76"/>
  <c r="AZ27" i="76"/>
  <c r="AG27" i="76"/>
  <c r="AV39" i="74"/>
  <c r="AM27" i="76"/>
  <c r="AZ30" i="74"/>
  <c r="AT27" i="76"/>
  <c r="AY27" i="76"/>
  <c r="AN27" i="76"/>
  <c r="AB27" i="76"/>
  <c r="AK27" i="76"/>
  <c r="AP27" i="76"/>
  <c r="AI27" i="76"/>
  <c r="AS27" i="76"/>
  <c r="AF27" i="76"/>
  <c r="AC91" i="111"/>
  <c r="AR27" i="76"/>
  <c r="AA27" i="76"/>
  <c r="AL19" i="76"/>
  <c r="AX21" i="74"/>
  <c r="AE21" i="74"/>
  <c r="AQ19" i="76"/>
  <c r="AF19" i="76"/>
  <c r="AB91" i="111"/>
  <c r="BE43" i="76"/>
  <c r="AZ43" i="76"/>
  <c r="AY43" i="76"/>
  <c r="AX43" i="76"/>
  <c r="BB43" i="76"/>
  <c r="BA43" i="76"/>
  <c r="AR21" i="74"/>
  <c r="AH30" i="74"/>
  <c r="AX48" i="74"/>
  <c r="AB201" i="100"/>
  <c r="BA54" i="110"/>
  <c r="AI54" i="110"/>
  <c r="AV54" i="110"/>
  <c r="AR54" i="110"/>
  <c r="AW54" i="110"/>
  <c r="AO54" i="110"/>
  <c r="AJ54" i="110"/>
  <c r="AS54" i="110"/>
  <c r="AH54" i="110"/>
  <c r="AQ54" i="110"/>
  <c r="AM54" i="110"/>
  <c r="AN54" i="110"/>
  <c r="AX54" i="110"/>
  <c r="AE54" i="110"/>
  <c r="AC54" i="110"/>
  <c r="AU54" i="110"/>
  <c r="AG54" i="110"/>
  <c r="AF54" i="110"/>
  <c r="AT54" i="110"/>
  <c r="AD54" i="110"/>
  <c r="AY54" i="110"/>
  <c r="AL54" i="110"/>
  <c r="AP54" i="110"/>
  <c r="AK54" i="110"/>
  <c r="AM53" i="110"/>
  <c r="AS53" i="110"/>
  <c r="AX53" i="110"/>
  <c r="AB53" i="110"/>
  <c r="AC19" i="76"/>
  <c r="AD19" i="76"/>
  <c r="AA31" i="108"/>
  <c r="AA26" i="108"/>
  <c r="AA24" i="108"/>
  <c r="AA29" i="108"/>
  <c r="AA25" i="108"/>
  <c r="AA28" i="108"/>
  <c r="AA30" i="108"/>
  <c r="AA23" i="108"/>
  <c r="BC36" i="100"/>
  <c r="AW91" i="111"/>
  <c r="AT70" i="110"/>
  <c r="AP19" i="76"/>
  <c r="AL49" i="111"/>
  <c r="AM85" i="111"/>
  <c r="AL85" i="111"/>
  <c r="AI21" i="74"/>
  <c r="AX85" i="111"/>
  <c r="AX49" i="111"/>
  <c r="AY85" i="111"/>
  <c r="AY91" i="111"/>
  <c r="Z73" i="111"/>
  <c r="AN19" i="76"/>
  <c r="AQ27" i="76"/>
  <c r="AJ19" i="76"/>
  <c r="AU85" i="111"/>
  <c r="AT85" i="111"/>
  <c r="AT49" i="111"/>
  <c r="AA54" i="110"/>
  <c r="AJ21" i="74"/>
  <c r="AT21" i="74"/>
  <c r="AO19" i="76"/>
  <c r="AH85" i="111"/>
  <c r="AI85" i="111"/>
  <c r="AH49" i="111"/>
  <c r="AI91" i="111"/>
  <c r="E21" i="112"/>
  <c r="Z61" i="111"/>
  <c r="AP85" i="111"/>
  <c r="AQ85" i="111"/>
  <c r="AP49" i="111"/>
  <c r="AZ19" i="76"/>
  <c r="AR19" i="76"/>
  <c r="AW35" i="76"/>
  <c r="AI96" i="110"/>
  <c r="BD77" i="110"/>
  <c r="BC77" i="110"/>
  <c r="BB77" i="110"/>
  <c r="BE77" i="110"/>
  <c r="BA77" i="110"/>
  <c r="AZ77" i="110"/>
  <c r="BA35" i="76"/>
  <c r="AR39" i="74"/>
  <c r="BA76" i="110"/>
  <c r="BA84" i="110"/>
  <c r="BA64" i="110"/>
  <c r="BB88" i="110"/>
  <c r="AS30" i="74"/>
  <c r="AW30" i="74"/>
  <c r="AC30" i="74"/>
  <c r="AG30" i="74"/>
  <c r="BA30" i="74"/>
  <c r="AZ91" i="111"/>
  <c r="AZ55" i="111"/>
  <c r="AX30" i="74"/>
  <c r="AU21" i="74"/>
  <c r="AU30" i="74"/>
  <c r="AE96" i="110"/>
  <c r="AN88" i="110"/>
  <c r="AS88" i="110"/>
  <c r="AT88" i="110"/>
  <c r="AS64" i="110"/>
  <c r="AX77" i="110"/>
  <c r="AN91" i="111"/>
  <c r="AN55" i="111"/>
  <c r="AL30" i="74"/>
  <c r="BD73" i="100"/>
  <c r="BC73" i="100"/>
  <c r="BB73" i="100"/>
  <c r="AY21" i="74"/>
  <c r="AY48" i="74"/>
  <c r="AP21" i="74"/>
  <c r="AV19" i="76"/>
  <c r="AW88" i="110"/>
  <c r="AW64" i="110"/>
  <c r="AX88" i="110"/>
  <c r="AR91" i="111"/>
  <c r="AR55" i="111"/>
  <c r="AP39" i="74"/>
  <c r="BB27" i="76"/>
  <c r="BE27" i="76"/>
  <c r="BD27" i="76"/>
  <c r="BC27" i="76"/>
  <c r="AL27" i="76"/>
  <c r="AX27" i="76"/>
  <c r="AH27" i="76"/>
  <c r="AV27" i="76"/>
  <c r="AU96" i="110"/>
  <c r="AB30" i="74"/>
  <c r="AV64" i="110"/>
  <c r="AV88" i="110"/>
  <c r="AE89" i="110"/>
  <c r="AF89" i="110"/>
  <c r="AI90" i="110"/>
  <c r="AA30" i="74"/>
  <c r="AQ21" i="74"/>
  <c r="AQ30" i="74"/>
  <c r="AK30" i="74"/>
  <c r="AJ27" i="76"/>
  <c r="AQ70" i="110"/>
  <c r="AU70" i="110"/>
  <c r="AY70" i="110"/>
  <c r="AR70" i="110"/>
  <c r="BA70" i="110"/>
  <c r="AV70" i="110"/>
  <c r="AS70" i="110"/>
  <c r="AW70" i="110"/>
  <c r="AZ70" i="110"/>
  <c r="AT39" i="74"/>
  <c r="AO30" i="74"/>
  <c r="AO27" i="76"/>
  <c r="BB35" i="76"/>
  <c r="BE35" i="76"/>
  <c r="BD35" i="76"/>
  <c r="BC35" i="76"/>
  <c r="AX35" i="76"/>
  <c r="J27" i="112"/>
  <c r="J26" i="112"/>
  <c r="J22" i="112"/>
  <c r="J24" i="112"/>
  <c r="AT30" i="74"/>
  <c r="J25" i="112"/>
  <c r="AJ91" i="111"/>
  <c r="AJ55" i="111"/>
  <c r="AU39" i="74"/>
  <c r="AI19" i="76"/>
  <c r="AP35" i="76"/>
  <c r="AY35" i="76"/>
  <c r="AG19" i="76"/>
  <c r="AG88" i="110"/>
  <c r="AH88" i="110"/>
  <c r="AU55" i="111"/>
  <c r="AY30" i="74"/>
  <c r="AR35" i="76"/>
  <c r="AM30" i="74"/>
  <c r="AV35" i="76"/>
  <c r="AR30" i="74"/>
  <c r="AI55" i="111"/>
  <c r="AB21" i="74"/>
  <c r="AK88" i="110"/>
  <c r="AL96" i="110"/>
  <c r="AL88" i="110"/>
  <c r="AV91" i="111"/>
  <c r="AV55" i="111"/>
  <c r="AA21" i="74"/>
  <c r="BC84" i="100"/>
  <c r="BB84" i="100"/>
  <c r="BD84" i="100"/>
  <c r="Z62" i="108"/>
  <c r="AP70" i="110"/>
  <c r="AJ30" i="74"/>
  <c r="AD30" i="74"/>
  <c r="AE27" i="76"/>
  <c r="AU19" i="76"/>
  <c r="AU27" i="76"/>
  <c r="AF21" i="74"/>
  <c r="AF30" i="74"/>
  <c r="AO21" i="74"/>
  <c r="BE47" i="108"/>
  <c r="BD47" i="108"/>
  <c r="BC47" i="108"/>
  <c r="BB47" i="108"/>
  <c r="BA39" i="74"/>
  <c r="AW39" i="74"/>
  <c r="AS39" i="74"/>
  <c r="AZ35" i="76"/>
  <c r="AZ39" i="74"/>
  <c r="J19" i="112"/>
  <c r="AX39" i="74"/>
  <c r="J23" i="112"/>
  <c r="J20" i="112"/>
  <c r="AN30" i="74"/>
  <c r="AV21" i="74"/>
  <c r="AJ88" i="110"/>
  <c r="AO88" i="110"/>
  <c r="AP88" i="110"/>
  <c r="AY77" i="110"/>
  <c r="AM19" i="76"/>
  <c r="AT35" i="76"/>
  <c r="AS35" i="76"/>
  <c r="AK19" i="76"/>
  <c r="AV30" i="74"/>
  <c r="Z77" i="108"/>
  <c r="AC88" i="110"/>
  <c r="AD88" i="110"/>
  <c r="AI30" i="74"/>
  <c r="AY39" i="74"/>
  <c r="AB48" i="110"/>
  <c r="AP30" i="74"/>
  <c r="AM21" i="74"/>
  <c r="BA27" i="76"/>
  <c r="AR64" i="110"/>
  <c r="AR88" i="110"/>
  <c r="AM96" i="110"/>
  <c r="AF88" i="110"/>
  <c r="AP89" i="110"/>
  <c r="Z65" i="110"/>
  <c r="AU65" i="110" s="1"/>
  <c r="E7" i="112"/>
  <c r="AQ96" i="110"/>
  <c r="AU89" i="110"/>
  <c r="AV89" i="110"/>
  <c r="AY78" i="110"/>
  <c r="AY90" i="110"/>
  <c r="AY66" i="110"/>
  <c r="AY55" i="111"/>
  <c r="AF91" i="111"/>
  <c r="AF55" i="111"/>
  <c r="AK21" i="74"/>
  <c r="BA91" i="111"/>
  <c r="BD82" i="110"/>
  <c r="BC82" i="110"/>
  <c r="BB82" i="110"/>
  <c r="BA82" i="110"/>
  <c r="BE82" i="110"/>
  <c r="AZ82" i="110"/>
  <c r="AY82" i="110"/>
  <c r="AQ55" i="111"/>
  <c r="AD21" i="74"/>
  <c r="AE19" i="76"/>
  <c r="AU35" i="76"/>
  <c r="H14" i="112"/>
  <c r="H13" i="112"/>
  <c r="H12" i="112"/>
  <c r="H11" i="112"/>
  <c r="H10" i="112"/>
  <c r="H8" i="112"/>
  <c r="H7" i="112"/>
  <c r="H6" i="112"/>
  <c r="BD84" i="110"/>
  <c r="BC84" i="110"/>
  <c r="AY84" i="110"/>
  <c r="BE84" i="110"/>
  <c r="AX84" i="110"/>
  <c r="AL53" i="110" l="1"/>
  <c r="AE53" i="110"/>
  <c r="AF53" i="110"/>
  <c r="AN53" i="110"/>
  <c r="AR53" i="110"/>
  <c r="AH53" i="110"/>
  <c r="AY53" i="110"/>
  <c r="AJ53" i="110"/>
  <c r="AQ53" i="110"/>
  <c r="AI53" i="110"/>
  <c r="AW53" i="110"/>
  <c r="AD53" i="110"/>
  <c r="AO53" i="110"/>
  <c r="BA53" i="110"/>
  <c r="AK53" i="110"/>
  <c r="AC53" i="110"/>
  <c r="AZ53" i="110"/>
  <c r="AT53" i="110"/>
  <c r="AV53" i="110"/>
  <c r="AU53" i="110"/>
  <c r="AG53" i="110"/>
  <c r="AP53" i="110"/>
  <c r="C14" i="112"/>
  <c r="D10" i="113" s="1"/>
  <c r="AI52" i="110"/>
  <c r="BD77" i="108"/>
  <c r="AX77" i="108"/>
  <c r="AZ77" i="108"/>
  <c r="BA77" i="108"/>
  <c r="AY77" i="108"/>
  <c r="AQ62" i="108"/>
  <c r="AZ62" i="108"/>
  <c r="AS62" i="108"/>
  <c r="AR62" i="108"/>
  <c r="AU62" i="108"/>
  <c r="AX62" i="108"/>
  <c r="AW62" i="108"/>
  <c r="BA62" i="108"/>
  <c r="AY62" i="108"/>
  <c r="AP62" i="108"/>
  <c r="AT62" i="108"/>
  <c r="AV62" i="108"/>
  <c r="AV52" i="110"/>
  <c r="AA52" i="110"/>
  <c r="AB52" i="110"/>
  <c r="BB84" i="110"/>
  <c r="AM52" i="110"/>
  <c r="BA52" i="110"/>
  <c r="AN52" i="110"/>
  <c r="AW52" i="110"/>
  <c r="AK52" i="110"/>
  <c r="AE52" i="110"/>
  <c r="AQ52" i="110"/>
  <c r="AF52" i="110"/>
  <c r="AC52" i="110"/>
  <c r="AY52" i="110"/>
  <c r="AX52" i="110"/>
  <c r="AG52" i="110"/>
  <c r="AD52" i="110"/>
  <c r="AS52" i="110"/>
  <c r="AR52" i="110"/>
  <c r="AT52" i="110"/>
  <c r="AO52" i="110"/>
  <c r="AJ52" i="110"/>
  <c r="AH52" i="110"/>
  <c r="AL52" i="110"/>
  <c r="AU52" i="110"/>
  <c r="AP52" i="110"/>
  <c r="AA32" i="108"/>
  <c r="AB60" i="110"/>
  <c r="AT60" i="110"/>
  <c r="BA60" i="110"/>
  <c r="AW60" i="110"/>
  <c r="AV60" i="110"/>
  <c r="AE60" i="110"/>
  <c r="AY60" i="110"/>
  <c r="AJ60" i="110"/>
  <c r="AI60" i="110"/>
  <c r="AD60" i="110"/>
  <c r="AU60" i="110"/>
  <c r="AH60" i="110"/>
  <c r="AQ60" i="110"/>
  <c r="AR60" i="110"/>
  <c r="AS60" i="110"/>
  <c r="AC60" i="110"/>
  <c r="AL60" i="110"/>
  <c r="AM60" i="110"/>
  <c r="AP60" i="110"/>
  <c r="AG60" i="110"/>
  <c r="AF60" i="110"/>
  <c r="AK60" i="110"/>
  <c r="AX60" i="110"/>
  <c r="AN60" i="110"/>
  <c r="AO60" i="110"/>
  <c r="BC77" i="108"/>
  <c r="AP55" i="111"/>
  <c r="E27" i="112"/>
  <c r="AP91" i="111"/>
  <c r="Z67" i="111"/>
  <c r="AP67" i="111" s="1"/>
  <c r="AT91" i="111"/>
  <c r="AT55" i="111"/>
  <c r="AU91" i="111"/>
  <c r="AH91" i="111"/>
  <c r="AH55" i="111"/>
  <c r="BB73" i="111"/>
  <c r="BE73" i="111"/>
  <c r="AZ73" i="111"/>
  <c r="AX73" i="111"/>
  <c r="BD73" i="111"/>
  <c r="AY73" i="111"/>
  <c r="BC73" i="111"/>
  <c r="BA73" i="111"/>
  <c r="BC61" i="111"/>
  <c r="BD61" i="111"/>
  <c r="AV61" i="111"/>
  <c r="BA61" i="111"/>
  <c r="BB61" i="111"/>
  <c r="AS61" i="111"/>
  <c r="AR61" i="111"/>
  <c r="AP61" i="111"/>
  <c r="BE61" i="111"/>
  <c r="AW61" i="111"/>
  <c r="AQ61" i="111"/>
  <c r="AX61" i="111"/>
  <c r="AZ61" i="111"/>
  <c r="AT61" i="111"/>
  <c r="AY61" i="111"/>
  <c r="AU61" i="111"/>
  <c r="G27" i="112"/>
  <c r="AX91" i="111"/>
  <c r="Z79" i="111"/>
  <c r="AX79" i="111" s="1"/>
  <c r="AX55" i="111"/>
  <c r="AQ91" i="111"/>
  <c r="AM91" i="111"/>
  <c r="AL91" i="111"/>
  <c r="AL55" i="111"/>
  <c r="AB96" i="110"/>
  <c r="AC96" i="110"/>
  <c r="BB77" i="108"/>
  <c r="D14" i="112"/>
  <c r="AJ96" i="110"/>
  <c r="BA96" i="110"/>
  <c r="BB96" i="110"/>
  <c r="AZ65" i="110"/>
  <c r="AV65" i="110"/>
  <c r="AW65" i="110"/>
  <c r="AR65" i="110"/>
  <c r="AS65" i="110"/>
  <c r="BA65" i="110"/>
  <c r="AQ65" i="110"/>
  <c r="AX65" i="110"/>
  <c r="AT65" i="110"/>
  <c r="AY65" i="110"/>
  <c r="BE77" i="108"/>
  <c r="AK96" i="110"/>
  <c r="AN96" i="110"/>
  <c r="AD96" i="110"/>
  <c r="AG96" i="110"/>
  <c r="AS96" i="110"/>
  <c r="AT96" i="110"/>
  <c r="Z72" i="110"/>
  <c r="AP72" i="110" s="1"/>
  <c r="E14" i="112"/>
  <c r="E10" i="113" s="1"/>
  <c r="AP96" i="110"/>
  <c r="AP65" i="110"/>
  <c r="AF96" i="110"/>
  <c r="AR96" i="110"/>
  <c r="AA60" i="110"/>
  <c r="AO96" i="110"/>
  <c r="BE62" i="108"/>
  <c r="BB62" i="108"/>
  <c r="BC62" i="108"/>
  <c r="BD62" i="108"/>
  <c r="AH96" i="110"/>
  <c r="AV96" i="110"/>
  <c r="AX96" i="110"/>
  <c r="AW96" i="110"/>
  <c r="D10" i="112" l="1"/>
  <c r="D13" i="112"/>
  <c r="D11" i="112"/>
  <c r="D7" i="112"/>
  <c r="D8" i="112"/>
  <c r="D12" i="112"/>
  <c r="D6" i="112"/>
  <c r="D9" i="112"/>
  <c r="AW72" i="110"/>
  <c r="AV72" i="110"/>
  <c r="AR72" i="110"/>
  <c r="BA79" i="111"/>
  <c r="BC79" i="111"/>
  <c r="AY79" i="111"/>
  <c r="AZ79" i="111"/>
  <c r="BB79" i="111"/>
  <c r="BE79" i="111"/>
  <c r="BD79" i="111"/>
  <c r="F25" i="112"/>
  <c r="F26" i="112"/>
  <c r="F24" i="112"/>
  <c r="F19" i="112"/>
  <c r="F23" i="112"/>
  <c r="F20" i="112"/>
  <c r="F27" i="112"/>
  <c r="F22" i="112"/>
  <c r="F21" i="112"/>
  <c r="AS67" i="111"/>
  <c r="AU67" i="111"/>
  <c r="BD67" i="111"/>
  <c r="AW67" i="111"/>
  <c r="AY67" i="111"/>
  <c r="BE67" i="111"/>
  <c r="AX67" i="111"/>
  <c r="BA67" i="111"/>
  <c r="BC67" i="111"/>
  <c r="AZ67" i="111"/>
  <c r="AR67" i="111"/>
  <c r="AV67" i="111"/>
  <c r="BB67" i="111"/>
  <c r="AQ67" i="111"/>
  <c r="H24" i="112"/>
  <c r="H25" i="112"/>
  <c r="H21" i="112"/>
  <c r="H27" i="112"/>
  <c r="H20" i="112"/>
  <c r="H22" i="112"/>
  <c r="H26" i="112"/>
  <c r="H23" i="112"/>
  <c r="H19" i="112"/>
  <c r="AT67" i="111"/>
  <c r="AX72" i="110"/>
  <c r="AT72" i="110"/>
  <c r="AQ72" i="110"/>
  <c r="AY72" i="110"/>
  <c r="AU72" i="110"/>
  <c r="J14" i="112"/>
  <c r="H10" i="113" s="1"/>
  <c r="J9" i="112"/>
  <c r="J13" i="112"/>
  <c r="J11" i="112"/>
  <c r="J7" i="112"/>
  <c r="J12" i="112"/>
  <c r="J8" i="112"/>
  <c r="J10" i="112"/>
  <c r="AS72" i="110"/>
  <c r="F14" i="112"/>
  <c r="F10" i="112"/>
  <c r="F8" i="112"/>
  <c r="F9" i="112"/>
  <c r="F6" i="112"/>
  <c r="F11" i="112"/>
  <c r="F13" i="112"/>
  <c r="F12" i="112"/>
  <c r="AZ72" i="110"/>
  <c r="BA72" i="110"/>
  <c r="F7" i="112"/>
</calcChain>
</file>

<file path=xl/comments1.xml><?xml version="1.0" encoding="utf-8"?>
<comments xmlns="http://schemas.openxmlformats.org/spreadsheetml/2006/main">
  <authors>
    <author>GIO-Yoshinaga</author>
  </authors>
  <commentList>
    <comment ref="BH6" authorId="0" shapeId="0">
      <text>
        <r>
          <rPr>
            <b/>
            <sz val="9"/>
            <color indexed="81"/>
            <rFont val="MS P ゴシック"/>
            <family val="3"/>
            <charset val="128"/>
          </rPr>
          <t>GIO-Yoshinaga:</t>
        </r>
        <r>
          <rPr>
            <sz val="9"/>
            <color indexed="81"/>
            <rFont val="MS P ゴシック"/>
            <family val="3"/>
            <charset val="128"/>
          </rPr>
          <t xml:space="preserve">
リンク切時、フォント色『白』に
→非表示にしていい
</t>
        </r>
        <r>
          <rPr>
            <b/>
            <sz val="9"/>
            <color indexed="57"/>
            <rFont val="MS P ゴシック"/>
            <family val="3"/>
            <charset val="128"/>
          </rPr>
          <t>1130</t>
        </r>
        <r>
          <rPr>
            <sz val="9"/>
            <color indexed="81"/>
            <rFont val="MS P ゴシック"/>
            <family val="3"/>
            <charset val="128"/>
          </rPr>
          <t xml:space="preserve"> Yoshinaga →非表示にします。</t>
        </r>
      </text>
    </comment>
  </commentList>
</comments>
</file>

<file path=xl/sharedStrings.xml><?xml version="1.0" encoding="utf-8"?>
<sst xmlns="http://schemas.openxmlformats.org/spreadsheetml/2006/main" count="938" uniqueCount="351">
  <si>
    <t>Total</t>
  </si>
  <si>
    <t>GWP</t>
  </si>
  <si>
    <t>CH4</t>
    <phoneticPr fontId="9"/>
  </si>
  <si>
    <t>N2O</t>
    <phoneticPr fontId="9"/>
  </si>
  <si>
    <t>HFCs</t>
    <phoneticPr fontId="8"/>
  </si>
  <si>
    <t>PFCs</t>
    <phoneticPr fontId="8"/>
  </si>
  <si>
    <t>SF6</t>
    <phoneticPr fontId="8"/>
  </si>
  <si>
    <t>廃棄物</t>
  </si>
  <si>
    <t>合計</t>
  </si>
  <si>
    <t>Note</t>
    <phoneticPr fontId="9"/>
  </si>
  <si>
    <t>エネルギー転換部門</t>
    <rPh sb="5" eb="7">
      <t>テンカン</t>
    </rPh>
    <rPh sb="7" eb="9">
      <t>ブモン</t>
    </rPh>
    <phoneticPr fontId="9"/>
  </si>
  <si>
    <t xml:space="preserve">CO2 </t>
    <phoneticPr fontId="9"/>
  </si>
  <si>
    <t>Comoarison with the base year of KP</t>
    <phoneticPr fontId="8"/>
  </si>
  <si>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</si>
  <si>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</si>
  <si>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</si>
  <si>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</si>
  <si>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</si>
  <si>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</si>
  <si>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</si>
  <si>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</si>
  <si>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</si>
  <si>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</si>
  <si>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 xml:space="preserve"> </t>
    <phoneticPr fontId="9"/>
  </si>
  <si>
    <t>2) CO2-Sector</t>
    <phoneticPr fontId="9"/>
  </si>
  <si>
    <t>3) Allocated_CO2-Sector</t>
    <phoneticPr fontId="9"/>
  </si>
  <si>
    <t>http://www-gio.nies.go.jp/aboutghg/nir/nir-j.html</t>
    <phoneticPr fontId="9"/>
  </si>
  <si>
    <r>
      <rPr>
        <sz val="11"/>
        <rFont val="ＭＳ 明朝"/>
        <family val="1"/>
        <charset val="128"/>
      </rPr>
      <t>■前年比</t>
    </r>
    <rPh sb="1" eb="4">
      <t>ゼンネンヒ</t>
    </rPh>
    <phoneticPr fontId="9"/>
  </si>
  <si>
    <t>1 Tg</t>
    <phoneticPr fontId="9"/>
  </si>
  <si>
    <t>1 Gg</t>
    <phoneticPr fontId="9"/>
  </si>
  <si>
    <t>1 Mg</t>
    <phoneticPr fontId="9"/>
  </si>
  <si>
    <t>1 kg</t>
    <phoneticPr fontId="9"/>
  </si>
  <si>
    <t>1) Total</t>
    <phoneticPr fontId="9"/>
  </si>
  <si>
    <t>0) Contents</t>
    <phoneticPr fontId="9"/>
  </si>
  <si>
    <t>HFCs</t>
    <phoneticPr fontId="9"/>
  </si>
  <si>
    <t>PFCs</t>
    <phoneticPr fontId="9"/>
  </si>
  <si>
    <t>NF3</t>
    <phoneticPr fontId="8"/>
  </si>
  <si>
    <t>工業プロセス及び製品の使用</t>
    <phoneticPr fontId="9"/>
  </si>
  <si>
    <t>HFCs</t>
    <phoneticPr fontId="9"/>
  </si>
  <si>
    <t>PFCs</t>
    <phoneticPr fontId="9"/>
  </si>
  <si>
    <t>PFCs</t>
    <phoneticPr fontId="9"/>
  </si>
  <si>
    <t>HFCs</t>
    <phoneticPr fontId="9"/>
  </si>
  <si>
    <t xml:space="preserve"> </t>
    <phoneticPr fontId="9"/>
  </si>
  <si>
    <t>HFCs</t>
    <phoneticPr fontId="9"/>
  </si>
  <si>
    <t>PFCs</t>
    <phoneticPr fontId="9"/>
  </si>
  <si>
    <t>HFCs</t>
    <phoneticPr fontId="9"/>
  </si>
  <si>
    <t>PFCs</t>
    <phoneticPr fontId="9"/>
  </si>
  <si>
    <t xml:space="preserve"> </t>
    <phoneticPr fontId="9"/>
  </si>
  <si>
    <r>
      <rPr>
        <sz val="11"/>
        <rFont val="ＭＳ 明朝"/>
        <family val="1"/>
        <charset val="128"/>
      </rPr>
      <t>備考</t>
    </r>
    <rPh sb="0" eb="2">
      <t>ビコウ</t>
    </rPh>
    <phoneticPr fontId="9"/>
  </si>
  <si>
    <t>■【電気・熱配分前】</t>
    <phoneticPr fontId="9"/>
  </si>
  <si>
    <t>■【電気・熱配分後】</t>
    <rPh sb="8" eb="9">
      <t>ゴ</t>
    </rPh>
    <phoneticPr fontId="9"/>
  </si>
  <si>
    <r>
      <t>1990</t>
    </r>
    <r>
      <rPr>
        <sz val="14"/>
        <rFont val="ＭＳ 明朝"/>
        <family val="1"/>
        <charset val="128"/>
      </rPr>
      <t>年度</t>
    </r>
    <rPh sb="4" eb="5">
      <t>ネン</t>
    </rPh>
    <rPh sb="5" eb="6">
      <t>ド</t>
    </rPh>
    <phoneticPr fontId="9"/>
  </si>
  <si>
    <r>
      <t>2005</t>
    </r>
    <r>
      <rPr>
        <sz val="14"/>
        <rFont val="ＭＳ 明朝"/>
        <family val="1"/>
        <charset val="128"/>
      </rPr>
      <t>年度</t>
    </r>
    <rPh sb="4" eb="5">
      <t>ネン</t>
    </rPh>
    <rPh sb="5" eb="6">
      <t>ド</t>
    </rPh>
    <phoneticPr fontId="9"/>
  </si>
  <si>
    <r>
      <t>2013</t>
    </r>
    <r>
      <rPr>
        <sz val="14"/>
        <rFont val="ＭＳ 明朝"/>
        <family val="1"/>
        <charset val="128"/>
      </rPr>
      <t>年度</t>
    </r>
    <rPh sb="4" eb="5">
      <t>ネン</t>
    </rPh>
    <rPh sb="5" eb="6">
      <t>ド</t>
    </rPh>
    <phoneticPr fontId="9"/>
  </si>
  <si>
    <r>
      <rPr>
        <sz val="11"/>
        <rFont val="ＭＳ 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9"/>
  </si>
  <si>
    <r>
      <t xml:space="preserve">
</t>
    </r>
    <r>
      <rPr>
        <sz val="11"/>
        <rFont val="ＭＳ 明朝"/>
        <family val="1"/>
        <charset val="128"/>
      </rPr>
      <t>シェア</t>
    </r>
    <phoneticPr fontId="9"/>
  </si>
  <si>
    <r>
      <rPr>
        <sz val="11"/>
        <rFont val="ＭＳ 明朝"/>
        <family val="1"/>
        <charset val="128"/>
      </rPr>
      <t>産業部門</t>
    </r>
    <rPh sb="0" eb="2">
      <t>サンギョウ</t>
    </rPh>
    <rPh sb="2" eb="4">
      <t>ブモン</t>
    </rPh>
    <phoneticPr fontId="9"/>
  </si>
  <si>
    <r>
      <rPr>
        <sz val="11"/>
        <rFont val="ＭＳ 明朝"/>
        <family val="1"/>
        <charset val="128"/>
      </rPr>
      <t>運輸部門</t>
    </r>
    <rPh sb="0" eb="2">
      <t>ウンユ</t>
    </rPh>
    <rPh sb="2" eb="4">
      <t>ブモン</t>
    </rPh>
    <phoneticPr fontId="9"/>
  </si>
  <si>
    <r>
      <rPr>
        <sz val="11"/>
        <rFont val="ＭＳ 明朝"/>
        <family val="1"/>
        <charset val="128"/>
      </rPr>
      <t>業務その他部門</t>
    </r>
    <rPh sb="0" eb="2">
      <t>ギョウム</t>
    </rPh>
    <rPh sb="4" eb="5">
      <t>タ</t>
    </rPh>
    <rPh sb="5" eb="7">
      <t>ブモン</t>
    </rPh>
    <phoneticPr fontId="9"/>
  </si>
  <si>
    <r>
      <rPr>
        <sz val="11"/>
        <rFont val="ＭＳ 明朝"/>
        <family val="1"/>
        <charset val="128"/>
      </rPr>
      <t>家庭部門</t>
    </r>
    <rPh sb="0" eb="2">
      <t>カテイ</t>
    </rPh>
    <rPh sb="2" eb="4">
      <t>ブモン</t>
    </rPh>
    <phoneticPr fontId="9"/>
  </si>
  <si>
    <r>
      <rPr>
        <sz val="11"/>
        <rFont val="ＭＳ 明朝"/>
        <family val="1"/>
        <charset val="128"/>
      </rPr>
      <t>廃棄物</t>
    </r>
    <rPh sb="0" eb="3">
      <t>ハイキブツ</t>
    </rPh>
    <phoneticPr fontId="9"/>
  </si>
  <si>
    <r>
      <rPr>
        <sz val="11"/>
        <rFont val="ＭＳ 明朝"/>
        <family val="1"/>
        <charset val="128"/>
      </rPr>
      <t>その他（農業・間接</t>
    </r>
    <r>
      <rPr>
        <sz val="11"/>
        <rFont val="Century"/>
        <family val="1"/>
      </rPr>
      <t>CO</t>
    </r>
    <r>
      <rPr>
        <vertAlign val="subscript"/>
        <sz val="11"/>
        <rFont val="Century"/>
        <family val="1"/>
      </rPr>
      <t>2</t>
    </r>
    <r>
      <rPr>
        <sz val="11"/>
        <rFont val="ＭＳ 明朝"/>
        <family val="1"/>
        <charset val="128"/>
      </rPr>
      <t>等）</t>
    </r>
    <rPh sb="2" eb="3">
      <t>タ</t>
    </rPh>
    <rPh sb="4" eb="6">
      <t>ノウギョウ</t>
    </rPh>
    <rPh sb="7" eb="9">
      <t>カンセツ</t>
    </rPh>
    <rPh sb="12" eb="13">
      <t>トウ</t>
    </rPh>
    <phoneticPr fontId="9"/>
  </si>
  <si>
    <r>
      <rPr>
        <sz val="11"/>
        <rFont val="ＭＳ 明朝"/>
        <family val="1"/>
        <charset val="128"/>
      </rPr>
      <t>合計</t>
    </r>
    <rPh sb="0" eb="2">
      <t>ゴウケイ</t>
    </rPh>
    <phoneticPr fontId="9"/>
  </si>
  <si>
    <r>
      <t>2016</t>
    </r>
    <r>
      <rPr>
        <sz val="14"/>
        <rFont val="ＭＳ 明朝"/>
        <family val="1"/>
        <charset val="128"/>
      </rPr>
      <t>年度</t>
    </r>
    <rPh sb="4" eb="5">
      <t>ネン</t>
    </rPh>
    <rPh sb="5" eb="6">
      <t>ド</t>
    </rPh>
    <phoneticPr fontId="9"/>
  </si>
  <si>
    <r>
      <t>(1990</t>
    </r>
    <r>
      <rPr>
        <sz val="12"/>
        <rFont val="ＭＳ Ｐ明朝"/>
        <family val="1"/>
        <charset val="128"/>
      </rPr>
      <t>年度、</t>
    </r>
    <r>
      <rPr>
        <sz val="12"/>
        <rFont val="Century"/>
        <family val="1"/>
      </rPr>
      <t>2005</t>
    </r>
    <r>
      <rPr>
        <sz val="12"/>
        <rFont val="ＭＳ Ｐ明朝"/>
        <family val="1"/>
        <charset val="128"/>
      </rPr>
      <t>年度、</t>
    </r>
    <r>
      <rPr>
        <sz val="12"/>
        <rFont val="Century"/>
        <family val="1"/>
      </rPr>
      <t>2013</t>
    </r>
    <r>
      <rPr>
        <sz val="12"/>
        <rFont val="ＭＳ Ｐ明朝"/>
        <family val="1"/>
        <charset val="128"/>
      </rPr>
      <t>年度、</t>
    </r>
    <r>
      <rPr>
        <sz val="12"/>
        <rFont val="Century"/>
        <family val="1"/>
      </rPr>
      <t>2016</t>
    </r>
    <r>
      <rPr>
        <sz val="12"/>
        <rFont val="ＭＳ Ｐ明朝"/>
        <family val="1"/>
        <charset val="128"/>
      </rPr>
      <t>年度</t>
    </r>
    <r>
      <rPr>
        <sz val="12"/>
        <rFont val="Century"/>
        <family val="1"/>
      </rPr>
      <t>)</t>
    </r>
    <phoneticPr fontId="9"/>
  </si>
  <si>
    <r>
      <t xml:space="preserve">2017
</t>
    </r>
    <r>
      <rPr>
        <sz val="12"/>
        <rFont val="ＭＳ 明朝"/>
        <family val="1"/>
        <charset val="128"/>
      </rPr>
      <t>（速報値）</t>
    </r>
    <r>
      <rPr>
        <sz val="11"/>
        <rFont val="ＭＳ Ｐ明朝"/>
        <family val="1"/>
        <charset val="128"/>
      </rPr>
      <t/>
    </r>
  </si>
  <si>
    <r>
      <t xml:space="preserve">2018
</t>
    </r>
    <r>
      <rPr>
        <sz val="12"/>
        <rFont val="ＭＳ 明朝"/>
        <family val="1"/>
        <charset val="128"/>
      </rPr>
      <t>（速報値）</t>
    </r>
    <r>
      <rPr>
        <sz val="11"/>
        <rFont val="ＭＳ Ｐ明朝"/>
        <family val="1"/>
        <charset val="128"/>
      </rPr>
      <t/>
    </r>
  </si>
  <si>
    <r>
      <t xml:space="preserve">2019
</t>
    </r>
    <r>
      <rPr>
        <sz val="12"/>
        <rFont val="ＭＳ 明朝"/>
        <family val="1"/>
        <charset val="128"/>
      </rPr>
      <t>（速報値）</t>
    </r>
    <r>
      <rPr>
        <sz val="11"/>
        <rFont val="ＭＳ Ｐ明朝"/>
        <family val="1"/>
        <charset val="128"/>
      </rPr>
      <t/>
    </r>
  </si>
  <si>
    <r>
      <t xml:space="preserve">2020
</t>
    </r>
    <r>
      <rPr>
        <sz val="12"/>
        <rFont val="ＭＳ 明朝"/>
        <family val="1"/>
        <charset val="128"/>
      </rPr>
      <t>（速報値）</t>
    </r>
    <r>
      <rPr>
        <sz val="11"/>
        <rFont val="ＭＳ Ｐ明朝"/>
        <family val="1"/>
        <charset val="128"/>
      </rPr>
      <t/>
    </r>
  </si>
  <si>
    <r>
      <rPr>
        <sz val="11"/>
        <rFont val="ＭＳ 明朝"/>
        <family val="1"/>
        <charset val="128"/>
      </rPr>
      <t>エネルギー起源</t>
    </r>
    <rPh sb="5" eb="7">
      <t>キゲン</t>
    </rPh>
    <phoneticPr fontId="8"/>
  </si>
  <si>
    <r>
      <rPr>
        <sz val="11"/>
        <rFont val="ＭＳ 明朝"/>
        <family val="1"/>
        <charset val="128"/>
      </rPr>
      <t>非エネルギー起源</t>
    </r>
    <r>
      <rPr>
        <vertAlign val="superscript"/>
        <sz val="11"/>
        <rFont val="ＭＳ 明朝"/>
        <family val="1"/>
        <charset val="128"/>
      </rPr>
      <t>※</t>
    </r>
    <rPh sb="0" eb="1">
      <t>ヒ</t>
    </rPh>
    <rPh sb="6" eb="8">
      <t>キゲン</t>
    </rPh>
    <phoneticPr fontId="8"/>
  </si>
  <si>
    <r>
      <rPr>
        <sz val="12"/>
        <rFont val="ＭＳ 明朝"/>
        <family val="1"/>
        <charset val="128"/>
      </rPr>
      <t>計</t>
    </r>
    <rPh sb="0" eb="1">
      <t>ケイ</t>
    </rPh>
    <phoneticPr fontId="8"/>
  </si>
  <si>
    <r>
      <rPr>
        <sz val="11"/>
        <rFont val="ＭＳ 明朝"/>
        <family val="1"/>
        <charset val="128"/>
      </rPr>
      <t>温室効果ガス</t>
    </r>
  </si>
  <si>
    <r>
      <rPr>
        <sz val="11"/>
        <rFont val="ＭＳ 明朝"/>
        <family val="1"/>
        <charset val="128"/>
      </rPr>
      <t>一酸化二窒素（</t>
    </r>
    <r>
      <rPr>
        <sz val="11"/>
        <rFont val="Century"/>
        <family val="1"/>
      </rPr>
      <t>N</t>
    </r>
    <r>
      <rPr>
        <vertAlign val="subscript"/>
        <sz val="11"/>
        <rFont val="Century"/>
        <family val="1"/>
      </rPr>
      <t>2</t>
    </r>
    <r>
      <rPr>
        <sz val="11"/>
        <rFont val="Century"/>
        <family val="1"/>
      </rPr>
      <t>O</t>
    </r>
    <r>
      <rPr>
        <sz val="11"/>
        <rFont val="ＭＳ 明朝"/>
        <family val="1"/>
        <charset val="128"/>
      </rPr>
      <t>）</t>
    </r>
    <rPh sb="0" eb="6">
      <t>ン２オ</t>
    </rPh>
    <phoneticPr fontId="9"/>
  </si>
  <si>
    <r>
      <rPr>
        <sz val="11"/>
        <rFont val="ＭＳ 明朝"/>
        <family val="1"/>
        <charset val="128"/>
      </rPr>
      <t>計</t>
    </r>
  </si>
  <si>
    <r>
      <rPr>
        <sz val="11"/>
        <rFont val="ＭＳ 明朝"/>
        <family val="1"/>
        <charset val="128"/>
      </rPr>
      <t>■</t>
    </r>
    <r>
      <rPr>
        <sz val="11"/>
        <rFont val="Century"/>
        <family val="1"/>
      </rPr>
      <t>2005</t>
    </r>
    <r>
      <rPr>
        <sz val="11"/>
        <rFont val="ＭＳ 明朝"/>
        <family val="1"/>
        <charset val="128"/>
      </rPr>
      <t>年比</t>
    </r>
    <rPh sb="5" eb="6">
      <t>ネン</t>
    </rPh>
    <rPh sb="6" eb="7">
      <t>ヒ</t>
    </rPh>
    <phoneticPr fontId="8"/>
  </si>
  <si>
    <r>
      <rPr>
        <sz val="11"/>
        <rFont val="ＭＳ 明朝"/>
        <family val="1"/>
        <charset val="128"/>
      </rPr>
      <t>■</t>
    </r>
    <r>
      <rPr>
        <sz val="11"/>
        <rFont val="Century"/>
        <family val="1"/>
      </rPr>
      <t>2013</t>
    </r>
    <r>
      <rPr>
        <sz val="11"/>
        <rFont val="ＭＳ 明朝"/>
        <family val="1"/>
        <charset val="128"/>
      </rPr>
      <t>年比</t>
    </r>
    <rPh sb="5" eb="6">
      <t>ネン</t>
    </rPh>
    <rPh sb="6" eb="7">
      <t>ヒ</t>
    </rPh>
    <phoneticPr fontId="8"/>
  </si>
  <si>
    <r>
      <rPr>
        <b/>
        <sz val="16"/>
        <rFont val="ＭＳ 明朝"/>
        <family val="1"/>
        <charset val="128"/>
      </rPr>
      <t>部門別</t>
    </r>
    <r>
      <rPr>
        <b/>
        <sz val="16"/>
        <rFont val="Century"/>
        <family val="1"/>
      </rPr>
      <t>CO</t>
    </r>
    <r>
      <rPr>
        <b/>
        <vertAlign val="subscript"/>
        <sz val="16"/>
        <rFont val="Century"/>
        <family val="1"/>
      </rPr>
      <t xml:space="preserve">2 </t>
    </r>
    <r>
      <rPr>
        <b/>
        <sz val="16"/>
        <rFont val="ＭＳ 明朝"/>
        <family val="1"/>
        <charset val="128"/>
      </rPr>
      <t>排出量【電気・熱配分前】（簡約表）</t>
    </r>
    <rPh sb="11" eb="13">
      <t>デンキ</t>
    </rPh>
    <rPh sb="14" eb="15">
      <t>ネツ</t>
    </rPh>
    <rPh sb="15" eb="17">
      <t>ハイブン</t>
    </rPh>
    <rPh sb="17" eb="18">
      <t>マエ</t>
    </rPh>
    <phoneticPr fontId="9"/>
  </si>
  <si>
    <r>
      <rPr>
        <sz val="11"/>
        <rFont val="ＭＳ 明朝"/>
        <family val="1"/>
        <charset val="128"/>
      </rPr>
      <t>■排出量　</t>
    </r>
    <r>
      <rPr>
        <sz val="11"/>
        <rFont val="Century"/>
        <family val="1"/>
      </rPr>
      <t>[kt CO</t>
    </r>
    <r>
      <rPr>
        <vertAlign val="subscript"/>
        <sz val="11"/>
        <rFont val="Century"/>
        <family val="1"/>
      </rPr>
      <t>2</t>
    </r>
    <r>
      <rPr>
        <sz val="11"/>
        <rFont val="Century"/>
        <family val="1"/>
      </rPr>
      <t>]</t>
    </r>
    <rPh sb="1" eb="4">
      <t>ハイシュツリョウ</t>
    </rPh>
    <phoneticPr fontId="9"/>
  </si>
  <si>
    <r>
      <rPr>
        <sz val="11"/>
        <rFont val="ＭＳ 明朝"/>
        <family val="1"/>
        <charset val="128"/>
      </rPr>
      <t>排出源</t>
    </r>
    <rPh sb="0" eb="3">
      <t>ハイシュツゲン</t>
    </rPh>
    <phoneticPr fontId="9"/>
  </si>
  <si>
    <r>
      <rPr>
        <sz val="11"/>
        <rFont val="ＭＳ 明朝"/>
        <family val="1"/>
        <charset val="128"/>
      </rPr>
      <t>石炭製品製造</t>
    </r>
  </si>
  <si>
    <r>
      <rPr>
        <sz val="11"/>
        <rFont val="ＭＳ 明朝"/>
        <family val="1"/>
        <charset val="128"/>
      </rPr>
      <t>石油製品製造</t>
    </r>
    <rPh sb="0" eb="2">
      <t>セキユ</t>
    </rPh>
    <rPh sb="2" eb="4">
      <t>セイヒン</t>
    </rPh>
    <rPh sb="4" eb="6">
      <t>セイゾウ</t>
    </rPh>
    <phoneticPr fontId="9"/>
  </si>
  <si>
    <r>
      <rPr>
        <sz val="11"/>
        <rFont val="ＭＳ 明朝"/>
        <family val="1"/>
        <charset val="128"/>
      </rPr>
      <t>ガス製造</t>
    </r>
  </si>
  <si>
    <r>
      <rPr>
        <sz val="11"/>
        <rFont val="ＭＳ 明朝"/>
        <family val="1"/>
        <charset val="128"/>
      </rPr>
      <t>事業用発電</t>
    </r>
  </si>
  <si>
    <r>
      <rPr>
        <sz val="11"/>
        <rFont val="ＭＳ 明朝"/>
        <family val="1"/>
        <charset val="128"/>
      </rPr>
      <t>農林水産鉱建設業</t>
    </r>
    <rPh sb="0" eb="2">
      <t>ノウリン</t>
    </rPh>
    <rPh sb="2" eb="4">
      <t>スイサン</t>
    </rPh>
    <rPh sb="4" eb="5">
      <t>コウ</t>
    </rPh>
    <rPh sb="5" eb="8">
      <t>ケンセツギョウ</t>
    </rPh>
    <phoneticPr fontId="9"/>
  </si>
  <si>
    <r>
      <rPr>
        <sz val="11"/>
        <rFont val="ＭＳ 明朝"/>
        <family val="1"/>
        <charset val="128"/>
      </rPr>
      <t>うち廃棄物のエネルギー利用</t>
    </r>
    <rPh sb="2" eb="4">
      <t>ハイキ</t>
    </rPh>
    <rPh sb="4" eb="5">
      <t>ブツ</t>
    </rPh>
    <rPh sb="11" eb="13">
      <t>リヨウ</t>
    </rPh>
    <phoneticPr fontId="9"/>
  </si>
  <si>
    <r>
      <rPr>
        <sz val="11"/>
        <rFont val="ＭＳ 明朝"/>
        <family val="1"/>
        <charset val="128"/>
      </rPr>
      <t>■排出量　</t>
    </r>
    <r>
      <rPr>
        <sz val="11"/>
        <rFont val="Century"/>
        <family val="1"/>
      </rPr>
      <t>[Mt CO</t>
    </r>
    <r>
      <rPr>
        <vertAlign val="subscript"/>
        <sz val="11"/>
        <rFont val="Century"/>
        <family val="1"/>
      </rPr>
      <t>2</t>
    </r>
    <r>
      <rPr>
        <sz val="11"/>
        <rFont val="Century"/>
        <family val="1"/>
      </rPr>
      <t>]</t>
    </r>
    <rPh sb="1" eb="3">
      <t>ハイシュツ</t>
    </rPh>
    <rPh sb="3" eb="4">
      <t>リョウ</t>
    </rPh>
    <phoneticPr fontId="9"/>
  </si>
  <si>
    <r>
      <rPr>
        <sz val="11"/>
        <rFont val="ＭＳ 明朝"/>
        <family val="1"/>
        <charset val="128"/>
      </rPr>
      <t>エネルギー転換部門</t>
    </r>
    <rPh sb="5" eb="7">
      <t>テンカン</t>
    </rPh>
    <rPh sb="7" eb="9">
      <t>ブモン</t>
    </rPh>
    <phoneticPr fontId="9"/>
  </si>
  <si>
    <r>
      <rPr>
        <sz val="11"/>
        <rFont val="ＭＳ 明朝"/>
        <family val="1"/>
        <charset val="128"/>
      </rPr>
      <t>工業プロセス及び製品の使用</t>
    </r>
    <rPh sb="0" eb="2">
      <t>コウギョウ</t>
    </rPh>
    <rPh sb="6" eb="7">
      <t>オヨ</t>
    </rPh>
    <rPh sb="8" eb="10">
      <t>セイヒン</t>
    </rPh>
    <rPh sb="11" eb="13">
      <t>シヨウ</t>
    </rPh>
    <phoneticPr fontId="9"/>
  </si>
  <si>
    <r>
      <rPr>
        <sz val="11"/>
        <rFont val="ＭＳ 明朝"/>
        <family val="1"/>
        <charset val="128"/>
      </rPr>
      <t>■</t>
    </r>
    <r>
      <rPr>
        <sz val="11"/>
        <rFont val="Century"/>
        <family val="1"/>
      </rPr>
      <t>1990</t>
    </r>
    <r>
      <rPr>
        <sz val="11"/>
        <rFont val="ＭＳ 明朝"/>
        <family val="1"/>
        <charset val="128"/>
      </rPr>
      <t>年比</t>
    </r>
    <rPh sb="5" eb="7">
      <t>ネンヒ</t>
    </rPh>
    <phoneticPr fontId="9"/>
  </si>
  <si>
    <r>
      <rPr>
        <sz val="11"/>
        <rFont val="ＭＳ 明朝"/>
        <family val="1"/>
        <charset val="128"/>
      </rPr>
      <t>■</t>
    </r>
    <r>
      <rPr>
        <sz val="11"/>
        <rFont val="Century"/>
        <family val="1"/>
      </rPr>
      <t>2005</t>
    </r>
    <r>
      <rPr>
        <sz val="11"/>
        <rFont val="ＭＳ 明朝"/>
        <family val="1"/>
        <charset val="128"/>
      </rPr>
      <t>年比</t>
    </r>
    <rPh sb="5" eb="7">
      <t>ネンヒ</t>
    </rPh>
    <phoneticPr fontId="9"/>
  </si>
  <si>
    <r>
      <rPr>
        <sz val="11"/>
        <rFont val="ＭＳ 明朝"/>
        <family val="1"/>
        <charset val="128"/>
      </rPr>
      <t>■</t>
    </r>
    <r>
      <rPr>
        <sz val="11"/>
        <rFont val="Century"/>
        <family val="1"/>
      </rPr>
      <t>2013</t>
    </r>
    <r>
      <rPr>
        <sz val="11"/>
        <rFont val="ＭＳ 明朝"/>
        <family val="1"/>
        <charset val="128"/>
      </rPr>
      <t>年比</t>
    </r>
    <rPh sb="5" eb="7">
      <t>ネンヒ</t>
    </rPh>
    <phoneticPr fontId="9"/>
  </si>
  <si>
    <r>
      <rPr>
        <b/>
        <sz val="16"/>
        <rFont val="ＭＳ 明朝"/>
        <family val="1"/>
        <charset val="128"/>
      </rPr>
      <t>部門別</t>
    </r>
    <r>
      <rPr>
        <b/>
        <sz val="16"/>
        <rFont val="Century"/>
        <family val="1"/>
      </rPr>
      <t>CO</t>
    </r>
    <r>
      <rPr>
        <b/>
        <vertAlign val="subscript"/>
        <sz val="16"/>
        <rFont val="Century"/>
        <family val="1"/>
      </rPr>
      <t xml:space="preserve">2 </t>
    </r>
    <r>
      <rPr>
        <b/>
        <sz val="16"/>
        <rFont val="ＭＳ 明朝"/>
        <family val="1"/>
        <charset val="128"/>
      </rPr>
      <t>排出量【電気・熱配分後】（簡約表）</t>
    </r>
    <rPh sb="20" eb="22">
      <t>カンヤク</t>
    </rPh>
    <rPh sb="22" eb="23">
      <t>ヒョウ</t>
    </rPh>
    <phoneticPr fontId="9"/>
  </si>
  <si>
    <r>
      <t>F-gas</t>
    </r>
    <r>
      <rPr>
        <b/>
        <sz val="16"/>
        <rFont val="ＭＳ 明朝"/>
        <family val="1"/>
        <charset val="128"/>
      </rPr>
      <t>（</t>
    </r>
    <r>
      <rPr>
        <b/>
        <sz val="16"/>
        <rFont val="Century"/>
        <family val="1"/>
      </rPr>
      <t>HFCs, PFCs, SF</t>
    </r>
    <r>
      <rPr>
        <b/>
        <vertAlign val="subscript"/>
        <sz val="16"/>
        <rFont val="Century"/>
        <family val="1"/>
      </rPr>
      <t xml:space="preserve">6, </t>
    </r>
    <r>
      <rPr>
        <b/>
        <sz val="16"/>
        <rFont val="Century"/>
        <family val="1"/>
      </rPr>
      <t>NF</t>
    </r>
    <r>
      <rPr>
        <b/>
        <vertAlign val="subscript"/>
        <sz val="16"/>
        <rFont val="Century"/>
        <family val="1"/>
      </rPr>
      <t>3</t>
    </r>
    <r>
      <rPr>
        <b/>
        <sz val="16"/>
        <rFont val="ＭＳ 明朝"/>
        <family val="1"/>
        <charset val="128"/>
      </rPr>
      <t>）排出量</t>
    </r>
    <rPh sb="27" eb="29">
      <t>ハイシュツ</t>
    </rPh>
    <rPh sb="29" eb="30">
      <t>リョウ</t>
    </rPh>
    <phoneticPr fontId="9"/>
  </si>
  <si>
    <r>
      <rPr>
        <sz val="11"/>
        <rFont val="ＭＳ 明朝"/>
        <family val="1"/>
        <charset val="128"/>
      </rPr>
      <t>電気絶縁ガス使用機器</t>
    </r>
    <phoneticPr fontId="9"/>
  </si>
  <si>
    <r>
      <rPr>
        <sz val="11"/>
        <rFont val="ＭＳ 明朝"/>
        <family val="1"/>
        <charset val="128"/>
      </rPr>
      <t>粒子加速器等</t>
    </r>
    <rPh sb="0" eb="2">
      <t>リュウシ</t>
    </rPh>
    <rPh sb="2" eb="5">
      <t>カソクキ</t>
    </rPh>
    <rPh sb="5" eb="6">
      <t>トウ</t>
    </rPh>
    <phoneticPr fontId="9"/>
  </si>
  <si>
    <r>
      <t>NF</t>
    </r>
    <r>
      <rPr>
        <vertAlign val="subscript"/>
        <sz val="11"/>
        <rFont val="Century"/>
        <family val="1"/>
      </rPr>
      <t xml:space="preserve">3 </t>
    </r>
    <r>
      <rPr>
        <sz val="11"/>
        <rFont val="ＭＳ 明朝"/>
        <family val="1"/>
        <charset val="128"/>
      </rPr>
      <t>製造時の漏出</t>
    </r>
    <rPh sb="4" eb="6">
      <t>セイゾウ</t>
    </rPh>
    <rPh sb="6" eb="7">
      <t>ジ</t>
    </rPh>
    <rPh sb="8" eb="10">
      <t>ロウシュツ</t>
    </rPh>
    <phoneticPr fontId="9"/>
  </si>
  <si>
    <r>
      <t xml:space="preserve">F-gas </t>
    </r>
    <r>
      <rPr>
        <sz val="11"/>
        <rFont val="ＭＳ 明朝"/>
        <family val="1"/>
        <charset val="128"/>
      </rPr>
      <t>合計</t>
    </r>
    <phoneticPr fontId="9"/>
  </si>
  <si>
    <r>
      <rPr>
        <sz val="11"/>
        <rFont val="ＭＳ 明朝"/>
        <family val="1"/>
        <charset val="128"/>
      </rPr>
      <t>■シェア</t>
    </r>
    <phoneticPr fontId="9"/>
  </si>
  <si>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</si>
  <si>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明朝"/>
        <family val="1"/>
        <charset val="128"/>
      </rPr>
      <t>シート名</t>
    </r>
    <rPh sb="3" eb="4">
      <t>メイ</t>
    </rPh>
    <phoneticPr fontId="9"/>
  </si>
  <si>
    <r>
      <rPr>
        <sz val="11"/>
        <rFont val="ＭＳ 明朝"/>
        <family val="1"/>
        <charset val="128"/>
      </rPr>
      <t>内容</t>
    </r>
    <rPh sb="0" eb="2">
      <t>ナイヨウ</t>
    </rPh>
    <phoneticPr fontId="9"/>
  </si>
  <si>
    <r>
      <rPr>
        <sz val="11"/>
        <rFont val="ＭＳ 明朝"/>
        <family val="1"/>
        <charset val="128"/>
      </rPr>
      <t>本シート</t>
    </r>
    <rPh sb="0" eb="1">
      <t>ホン</t>
    </rPh>
    <phoneticPr fontId="9"/>
  </si>
  <si>
    <r>
      <t>CH</t>
    </r>
    <r>
      <rPr>
        <vertAlign val="subscript"/>
        <sz val="11"/>
        <rFont val="Century"/>
        <family val="1"/>
      </rPr>
      <t xml:space="preserve">4 </t>
    </r>
    <r>
      <rPr>
        <sz val="11"/>
        <rFont val="ＭＳ 明朝"/>
        <family val="1"/>
        <charset val="128"/>
      </rPr>
      <t>排出量（簡約表）</t>
    </r>
    <rPh sb="4" eb="7">
      <t>ハイシュツリョウ</t>
    </rPh>
    <rPh sb="8" eb="11">
      <t>カンヤクヒョウ</t>
    </rPh>
    <phoneticPr fontId="9"/>
  </si>
  <si>
    <r>
      <t>N</t>
    </r>
    <r>
      <rPr>
        <vertAlign val="subscript"/>
        <sz val="11"/>
        <rFont val="Century"/>
        <family val="1"/>
      </rPr>
      <t>2</t>
    </r>
    <r>
      <rPr>
        <sz val="11"/>
        <rFont val="Century"/>
        <family val="1"/>
      </rPr>
      <t xml:space="preserve">O </t>
    </r>
    <r>
      <rPr>
        <sz val="11"/>
        <rFont val="ＭＳ 明朝"/>
        <family val="1"/>
        <charset val="128"/>
      </rPr>
      <t>排出量（簡約表）</t>
    </r>
    <rPh sb="4" eb="7">
      <t>ハイシュツリョウ</t>
    </rPh>
    <rPh sb="8" eb="11">
      <t>カンヤクヒョウ</t>
    </rPh>
    <phoneticPr fontId="9"/>
  </si>
  <si>
    <r>
      <t>F-gas</t>
    </r>
    <r>
      <rPr>
        <sz val="11"/>
        <rFont val="ＭＳ 明朝"/>
        <family val="1"/>
        <charset val="128"/>
      </rPr>
      <t>（</t>
    </r>
    <r>
      <rPr>
        <sz val="11"/>
        <rFont val="Century"/>
        <family val="1"/>
      </rPr>
      <t>HFCs, PFCs, SF</t>
    </r>
    <r>
      <rPr>
        <vertAlign val="subscript"/>
        <sz val="11"/>
        <rFont val="Century"/>
        <family val="1"/>
      </rPr>
      <t>6</t>
    </r>
    <r>
      <rPr>
        <sz val="11"/>
        <rFont val="ＭＳ 明朝"/>
        <family val="1"/>
        <charset val="128"/>
      </rPr>
      <t>、</t>
    </r>
    <r>
      <rPr>
        <sz val="11"/>
        <rFont val="Century"/>
        <family val="1"/>
      </rPr>
      <t>NF</t>
    </r>
    <r>
      <rPr>
        <vertAlign val="subscript"/>
        <sz val="11"/>
        <rFont val="Century"/>
        <family val="1"/>
      </rPr>
      <t>3</t>
    </r>
    <r>
      <rPr>
        <sz val="11"/>
        <rFont val="ＭＳ 明朝"/>
        <family val="1"/>
        <charset val="128"/>
      </rPr>
      <t>）排出量</t>
    </r>
    <rPh sb="26" eb="29">
      <t>ハイシュツリョウ</t>
    </rPh>
    <phoneticPr fontId="9"/>
  </si>
  <si>
    <r>
      <rPr>
        <sz val="11"/>
        <rFont val="ＭＳ 明朝"/>
        <family val="1"/>
        <charset val="128"/>
      </rPr>
      <t>温室効果ガス排出量</t>
    </r>
    <phoneticPr fontId="9"/>
  </si>
  <si>
    <r>
      <rPr>
        <sz val="11"/>
        <color indexed="8"/>
        <rFont val="ＭＳ 明朝"/>
        <family val="1"/>
        <charset val="128"/>
      </rPr>
      <t>■単位に関して</t>
    </r>
    <rPh sb="1" eb="3">
      <t>タンイ</t>
    </rPh>
    <rPh sb="4" eb="5">
      <t>カン</t>
    </rPh>
    <phoneticPr fontId="9"/>
  </si>
  <si>
    <r>
      <t>1</t>
    </r>
    <r>
      <rPr>
        <sz val="11"/>
        <color indexed="8"/>
        <rFont val="ＭＳ 明朝"/>
        <family val="1"/>
        <charset val="128"/>
      </rPr>
      <t>百万トン</t>
    </r>
    <rPh sb="1" eb="2">
      <t>ヒャク</t>
    </rPh>
    <rPh sb="2" eb="3">
      <t>マン</t>
    </rPh>
    <phoneticPr fontId="9"/>
  </si>
  <si>
    <r>
      <t>1</t>
    </r>
    <r>
      <rPr>
        <sz val="11"/>
        <color indexed="8"/>
        <rFont val="ＭＳ 明朝"/>
        <family val="1"/>
        <charset val="128"/>
      </rPr>
      <t>千トン</t>
    </r>
    <rPh sb="1" eb="2">
      <t>セン</t>
    </rPh>
    <phoneticPr fontId="9"/>
  </si>
  <si>
    <r>
      <t>1</t>
    </r>
    <r>
      <rPr>
        <sz val="11"/>
        <color indexed="8"/>
        <rFont val="ＭＳ 明朝"/>
        <family val="1"/>
        <charset val="128"/>
      </rPr>
      <t>トン</t>
    </r>
    <phoneticPr fontId="9"/>
  </si>
  <si>
    <r>
      <t>10</t>
    </r>
    <r>
      <rPr>
        <vertAlign val="superscript"/>
        <sz val="11"/>
        <color indexed="8"/>
        <rFont val="Century"/>
        <family val="1"/>
      </rPr>
      <t>3</t>
    </r>
    <r>
      <rPr>
        <sz val="11"/>
        <color indexed="8"/>
        <rFont val="Century"/>
        <family val="1"/>
      </rPr>
      <t xml:space="preserve"> g</t>
    </r>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</si>
  <si>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</si>
  <si>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</si>
  <si>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</si>
  <si>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</si>
  <si>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</si>
  <si>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</si>
  <si>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1,430</t>
    </r>
    <r>
      <rPr>
        <sz val="11"/>
        <color indexed="8"/>
        <rFont val="ＭＳ 明朝"/>
        <family val="1"/>
        <charset val="128"/>
      </rPr>
      <t>など</t>
    </r>
    <phoneticPr fontId="9"/>
  </si>
  <si>
    <r>
      <t>7,390</t>
    </r>
    <r>
      <rPr>
        <sz val="11"/>
        <color indexed="8"/>
        <rFont val="ＭＳ 明朝"/>
        <family val="1"/>
        <charset val="128"/>
      </rPr>
      <t>など</t>
    </r>
    <phoneticPr fontId="9"/>
  </si>
  <si>
    <r>
      <t>SF</t>
    </r>
    <r>
      <rPr>
        <vertAlign val="subscript"/>
        <sz val="11"/>
        <color indexed="8"/>
        <rFont val="Century"/>
        <family val="1"/>
      </rPr>
      <t>6</t>
    </r>
    <phoneticPr fontId="9"/>
  </si>
  <si>
    <r>
      <t>NF</t>
    </r>
    <r>
      <rPr>
        <vertAlign val="subscript"/>
        <sz val="11"/>
        <color indexed="8"/>
        <rFont val="Century"/>
        <family val="1"/>
      </rPr>
      <t>3</t>
    </r>
    <phoneticPr fontId="9"/>
  </si>
  <si>
    <r>
      <rPr>
        <b/>
        <sz val="16"/>
        <rFont val="ＭＳ 明朝"/>
        <family val="1"/>
        <charset val="128"/>
      </rPr>
      <t>温室効果ガス排出量</t>
    </r>
    <phoneticPr fontId="8"/>
  </si>
  <si>
    <r>
      <rPr>
        <sz val="12"/>
        <rFont val="ＭＳ 明朝"/>
        <family val="1"/>
        <charset val="128"/>
      </rPr>
      <t>ハイドロフルオロカーボン類
（</t>
    </r>
    <r>
      <rPr>
        <sz val="12"/>
        <rFont val="Century"/>
        <family val="1"/>
      </rPr>
      <t>HFCs</t>
    </r>
    <r>
      <rPr>
        <sz val="12"/>
        <rFont val="ＭＳ 明朝"/>
        <family val="1"/>
        <charset val="128"/>
      </rPr>
      <t>）</t>
    </r>
    <phoneticPr fontId="9"/>
  </si>
  <si>
    <r>
      <t>HFC-134a</t>
    </r>
    <r>
      <rPr>
        <sz val="11"/>
        <rFont val="ＭＳ 明朝"/>
        <family val="1"/>
        <charset val="128"/>
      </rPr>
      <t xml:space="preserve">：
</t>
    </r>
    <r>
      <rPr>
        <sz val="11"/>
        <rFont val="Century"/>
        <family val="1"/>
      </rPr>
      <t>1,430</t>
    </r>
    <r>
      <rPr>
        <sz val="11"/>
        <rFont val="ＭＳ 明朝"/>
        <family val="1"/>
        <charset val="128"/>
      </rPr>
      <t>など</t>
    </r>
    <phoneticPr fontId="8"/>
  </si>
  <si>
    <r>
      <t>PFC-14</t>
    </r>
    <r>
      <rPr>
        <sz val="11"/>
        <rFont val="ＭＳ 明朝"/>
        <family val="1"/>
        <charset val="128"/>
      </rPr>
      <t xml:space="preserve">：
</t>
    </r>
    <r>
      <rPr>
        <sz val="11"/>
        <rFont val="Century"/>
        <family val="1"/>
      </rPr>
      <t>7,390</t>
    </r>
    <r>
      <rPr>
        <sz val="11"/>
        <rFont val="ＭＳ 明朝"/>
        <family val="1"/>
        <charset val="128"/>
      </rPr>
      <t>など</t>
    </r>
    <phoneticPr fontId="8"/>
  </si>
  <si>
    <r>
      <rPr>
        <sz val="11"/>
        <rFont val="ＭＳ 明朝"/>
        <family val="1"/>
        <charset val="128"/>
      </rPr>
      <t>■シェア</t>
    </r>
    <phoneticPr fontId="8"/>
  </si>
  <si>
    <r>
      <rPr>
        <sz val="11"/>
        <rFont val="ＭＳ 明朝"/>
        <family val="1"/>
        <charset val="128"/>
      </rPr>
      <t>代替フロン等４ガス</t>
    </r>
    <phoneticPr fontId="9"/>
  </si>
  <si>
    <r>
      <rPr>
        <sz val="11"/>
        <rFont val="ＭＳ 明朝"/>
        <family val="1"/>
        <charset val="128"/>
      </rPr>
      <t>ハイドロフルオロカーボン類
（</t>
    </r>
    <r>
      <rPr>
        <sz val="11"/>
        <rFont val="Century"/>
        <family val="1"/>
      </rPr>
      <t>HFCs</t>
    </r>
    <r>
      <rPr>
        <sz val="11"/>
        <rFont val="ＭＳ 明朝"/>
        <family val="1"/>
        <charset val="128"/>
      </rPr>
      <t>）</t>
    </r>
    <phoneticPr fontId="9"/>
  </si>
  <si>
    <r>
      <rPr>
        <sz val="11"/>
        <rFont val="ＭＳ 明朝"/>
        <family val="1"/>
        <charset val="128"/>
      </rPr>
      <t>パーフルオロカーボン類
（</t>
    </r>
    <r>
      <rPr>
        <sz val="11"/>
        <rFont val="Century"/>
        <family val="1"/>
      </rPr>
      <t>PFCs</t>
    </r>
    <r>
      <rPr>
        <sz val="11"/>
        <rFont val="ＭＳ 明朝"/>
        <family val="1"/>
        <charset val="128"/>
      </rPr>
      <t>）</t>
    </r>
    <phoneticPr fontId="9"/>
  </si>
  <si>
    <r>
      <t>PFC-14</t>
    </r>
    <r>
      <rPr>
        <sz val="11"/>
        <rFont val="ＭＳ 明朝"/>
        <family val="1"/>
        <charset val="128"/>
      </rPr>
      <t xml:space="preserve">：
</t>
    </r>
    <r>
      <rPr>
        <sz val="11"/>
        <rFont val="Century"/>
        <family val="1"/>
      </rPr>
      <t>7,390</t>
    </r>
    <r>
      <rPr>
        <sz val="11"/>
        <rFont val="ＭＳ 明朝"/>
        <family val="1"/>
        <charset val="128"/>
      </rPr>
      <t>など</t>
    </r>
    <phoneticPr fontId="8"/>
  </si>
  <si>
    <r>
      <rPr>
        <sz val="11"/>
        <rFont val="ＭＳ 明朝"/>
        <family val="1"/>
        <charset val="128"/>
      </rPr>
      <t>メタン（</t>
    </r>
    <r>
      <rPr>
        <sz val="11"/>
        <rFont val="Century"/>
        <family val="1"/>
      </rPr>
      <t>CH</t>
    </r>
    <r>
      <rPr>
        <vertAlign val="subscript"/>
        <sz val="11"/>
        <rFont val="Century"/>
        <family val="1"/>
      </rPr>
      <t>4</t>
    </r>
    <r>
      <rPr>
        <sz val="11"/>
        <rFont val="ＭＳ 明朝"/>
        <family val="1"/>
        <charset val="128"/>
      </rPr>
      <t>）</t>
    </r>
    <phoneticPr fontId="9"/>
  </si>
  <si>
    <r>
      <rPr>
        <sz val="11"/>
        <rFont val="ＭＳ 明朝"/>
        <family val="1"/>
        <charset val="128"/>
      </rPr>
      <t>代替フロン等４ガス</t>
    </r>
    <phoneticPr fontId="9"/>
  </si>
  <si>
    <r>
      <t>HFC-134a</t>
    </r>
    <r>
      <rPr>
        <sz val="11"/>
        <rFont val="ＭＳ 明朝"/>
        <family val="1"/>
        <charset val="128"/>
      </rPr>
      <t xml:space="preserve">：
</t>
    </r>
    <r>
      <rPr>
        <sz val="11"/>
        <rFont val="Century"/>
        <family val="1"/>
      </rPr>
      <t>1,430</t>
    </r>
    <r>
      <rPr>
        <sz val="11"/>
        <rFont val="ＭＳ 明朝"/>
        <family val="1"/>
        <charset val="128"/>
      </rPr>
      <t>など</t>
    </r>
    <phoneticPr fontId="8"/>
  </si>
  <si>
    <r>
      <rPr>
        <sz val="11"/>
        <rFont val="ＭＳ 明朝"/>
        <family val="1"/>
        <charset val="128"/>
      </rPr>
      <t>パーフルオロカーボン類
（</t>
    </r>
    <r>
      <rPr>
        <sz val="11"/>
        <rFont val="Century"/>
        <family val="1"/>
      </rPr>
      <t>PFCs</t>
    </r>
    <r>
      <rPr>
        <sz val="11"/>
        <rFont val="ＭＳ 明朝"/>
        <family val="1"/>
        <charset val="128"/>
      </rPr>
      <t>）</t>
    </r>
    <phoneticPr fontId="9"/>
  </si>
  <si>
    <r>
      <t>PFC-14</t>
    </r>
    <r>
      <rPr>
        <sz val="11"/>
        <rFont val="ＭＳ 明朝"/>
        <family val="1"/>
        <charset val="128"/>
      </rPr>
      <t xml:space="preserve">：
</t>
    </r>
    <r>
      <rPr>
        <sz val="11"/>
        <rFont val="Century"/>
        <family val="1"/>
      </rPr>
      <t>7,390</t>
    </r>
    <r>
      <rPr>
        <sz val="11"/>
        <rFont val="ＭＳ 明朝"/>
        <family val="1"/>
        <charset val="128"/>
      </rPr>
      <t>など</t>
    </r>
    <phoneticPr fontId="8"/>
  </si>
  <si>
    <r>
      <t>N</t>
    </r>
    <r>
      <rPr>
        <b/>
        <vertAlign val="subscript"/>
        <sz val="16"/>
        <rFont val="Century"/>
        <family val="1"/>
      </rPr>
      <t>2</t>
    </r>
    <r>
      <rPr>
        <b/>
        <sz val="16"/>
        <rFont val="Century"/>
        <family val="1"/>
      </rPr>
      <t>O</t>
    </r>
    <r>
      <rPr>
        <b/>
        <sz val="16"/>
        <rFont val="ＭＳ 明朝"/>
        <family val="1"/>
        <charset val="128"/>
      </rPr>
      <t>排出量（簡約表）</t>
    </r>
    <rPh sb="3" eb="6">
      <t>ハイシュツリョウ</t>
    </rPh>
    <rPh sb="7" eb="9">
      <t>カンヤク</t>
    </rPh>
    <rPh sb="9" eb="10">
      <t>ヒョウ</t>
    </rPh>
    <phoneticPr fontId="9"/>
  </si>
  <si>
    <r>
      <rPr>
        <sz val="11"/>
        <rFont val="ＭＳ 明朝"/>
        <family val="1"/>
        <charset val="128"/>
      </rPr>
      <t>燃料の燃焼・漏出</t>
    </r>
    <rPh sb="0" eb="2">
      <t>ネンリョウ</t>
    </rPh>
    <rPh sb="3" eb="5">
      <t>ネンショウ</t>
    </rPh>
    <rPh sb="6" eb="8">
      <t>ロウシュツ</t>
    </rPh>
    <phoneticPr fontId="11"/>
  </si>
  <si>
    <r>
      <rPr>
        <sz val="11"/>
        <rFont val="ＭＳ 明朝"/>
        <family val="1"/>
        <charset val="128"/>
      </rPr>
      <t>工業プロセス及び製品の使用</t>
    </r>
    <rPh sb="0" eb="2">
      <t>コウギョウ</t>
    </rPh>
    <rPh sb="6" eb="7">
      <t>オヨ</t>
    </rPh>
    <rPh sb="8" eb="10">
      <t>セイヒン</t>
    </rPh>
    <rPh sb="11" eb="13">
      <t>シヨウ</t>
    </rPh>
    <phoneticPr fontId="11"/>
  </si>
  <si>
    <r>
      <rPr>
        <sz val="11"/>
        <rFont val="ＭＳ 明朝"/>
        <family val="1"/>
        <charset val="128"/>
      </rPr>
      <t>農業</t>
    </r>
    <rPh sb="0" eb="2">
      <t>ノウギョウ</t>
    </rPh>
    <phoneticPr fontId="11"/>
  </si>
  <si>
    <r>
      <rPr>
        <sz val="11"/>
        <rFont val="ＭＳ 明朝"/>
        <family val="1"/>
        <charset val="128"/>
      </rPr>
      <t>廃棄物</t>
    </r>
    <rPh sb="0" eb="3">
      <t>ハイキブツ</t>
    </rPh>
    <phoneticPr fontId="11"/>
  </si>
  <si>
    <r>
      <rPr>
        <sz val="11"/>
        <rFont val="ＭＳ 明朝"/>
        <family val="1"/>
        <charset val="128"/>
      </rPr>
      <t>合計</t>
    </r>
    <rPh sb="0" eb="2">
      <t>ゴウケイ</t>
    </rPh>
    <phoneticPr fontId="11"/>
  </si>
  <si>
    <r>
      <t>CH</t>
    </r>
    <r>
      <rPr>
        <b/>
        <vertAlign val="subscript"/>
        <sz val="16"/>
        <rFont val="Century"/>
        <family val="1"/>
      </rPr>
      <t>4</t>
    </r>
    <r>
      <rPr>
        <b/>
        <sz val="16"/>
        <rFont val="ＭＳ 明朝"/>
        <family val="1"/>
        <charset val="128"/>
      </rPr>
      <t>排出量（簡約表）</t>
    </r>
    <rPh sb="3" eb="5">
      <t>ハイシュツ</t>
    </rPh>
    <rPh sb="5" eb="6">
      <t>リョウ</t>
    </rPh>
    <rPh sb="7" eb="9">
      <t>カンヤク</t>
    </rPh>
    <rPh sb="9" eb="10">
      <t>ヒョウ</t>
    </rPh>
    <phoneticPr fontId="9"/>
  </si>
  <si>
    <r>
      <rPr>
        <sz val="11"/>
        <rFont val="ＭＳ 明朝"/>
        <family val="1"/>
        <charset val="128"/>
      </rPr>
      <t>燃料の燃焼</t>
    </r>
    <rPh sb="0" eb="2">
      <t>ネンリョウ</t>
    </rPh>
    <rPh sb="3" eb="5">
      <t>ネンショウ</t>
    </rPh>
    <phoneticPr fontId="11"/>
  </si>
  <si>
    <r>
      <rPr>
        <sz val="11"/>
        <rFont val="ＭＳ 明朝"/>
        <family val="1"/>
        <charset val="128"/>
      </rPr>
      <t>燃料からの漏出</t>
    </r>
    <rPh sb="0" eb="2">
      <t>ネンリョウ</t>
    </rPh>
    <rPh sb="5" eb="7">
      <t>ロウシュツ</t>
    </rPh>
    <phoneticPr fontId="11"/>
  </si>
  <si>
    <r>
      <rPr>
        <sz val="11"/>
        <rFont val="ＭＳ 明朝"/>
        <family val="1"/>
        <charset val="128"/>
      </rPr>
      <t>工業プロセス及び製品の使用</t>
    </r>
    <phoneticPr fontId="11"/>
  </si>
  <si>
    <r>
      <rPr>
        <sz val="11"/>
        <rFont val="ＭＳ 明朝"/>
        <family val="1"/>
        <charset val="128"/>
      </rPr>
      <t>■シェア</t>
    </r>
    <phoneticPr fontId="9"/>
  </si>
  <si>
    <r>
      <rPr>
        <sz val="11"/>
        <rFont val="ＭＳ 明朝"/>
        <family val="1"/>
        <charset val="128"/>
      </rPr>
      <t>■排出量</t>
    </r>
    <r>
      <rPr>
        <sz val="11"/>
        <rFont val="Century"/>
        <family val="1"/>
      </rPr>
      <t>(CO</t>
    </r>
    <r>
      <rPr>
        <vertAlign val="subscript"/>
        <sz val="11"/>
        <rFont val="Century"/>
        <family val="1"/>
      </rPr>
      <t>2</t>
    </r>
    <r>
      <rPr>
        <sz val="11"/>
        <rFont val="ＭＳ 明朝"/>
        <family val="1"/>
        <charset val="128"/>
      </rPr>
      <t>換算</t>
    </r>
    <r>
      <rPr>
        <sz val="11"/>
        <rFont val="Century"/>
        <family val="1"/>
      </rPr>
      <t xml:space="preserve">) </t>
    </r>
    <r>
      <rPr>
        <sz val="11"/>
        <rFont val="ＭＳ 明朝"/>
        <family val="1"/>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8" eb="10">
      <t>カンザン</t>
    </rPh>
    <phoneticPr fontId="9"/>
  </si>
  <si>
    <r>
      <rPr>
        <sz val="11"/>
        <rFont val="ＭＳ 明朝"/>
        <family val="1"/>
        <charset val="128"/>
      </rPr>
      <t>■排出量</t>
    </r>
    <r>
      <rPr>
        <sz val="11"/>
        <rFont val="Century"/>
        <family val="1"/>
      </rPr>
      <t>(CO</t>
    </r>
    <r>
      <rPr>
        <vertAlign val="subscript"/>
        <sz val="11"/>
        <rFont val="Century"/>
        <family val="1"/>
      </rPr>
      <t>2</t>
    </r>
    <r>
      <rPr>
        <sz val="11"/>
        <rFont val="ＭＳ 明朝"/>
        <family val="1"/>
        <charset val="128"/>
      </rPr>
      <t>換算</t>
    </r>
    <r>
      <rPr>
        <sz val="11"/>
        <rFont val="Century"/>
        <family val="1"/>
      </rPr>
      <t>)</t>
    </r>
    <r>
      <rPr>
        <sz val="11"/>
        <rFont val="ＭＳ 明朝"/>
        <family val="1"/>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8" eb="10">
      <t>カンザン</t>
    </rPh>
    <phoneticPr fontId="9"/>
  </si>
  <si>
    <r>
      <rPr>
        <sz val="11"/>
        <rFont val="ＭＳ 明朝"/>
        <family val="1"/>
        <charset val="128"/>
      </rPr>
      <t>■排出量</t>
    </r>
    <r>
      <rPr>
        <sz val="11"/>
        <rFont val="Century"/>
        <family val="1"/>
      </rPr>
      <t>(CO</t>
    </r>
    <r>
      <rPr>
        <vertAlign val="subscript"/>
        <sz val="11"/>
        <rFont val="Century"/>
        <family val="1"/>
      </rPr>
      <t>2</t>
    </r>
    <r>
      <rPr>
        <sz val="11"/>
        <rFont val="Century"/>
        <family val="1"/>
      </rPr>
      <t xml:space="preserve"> </t>
    </r>
    <r>
      <rPr>
        <sz val="11"/>
        <rFont val="ＭＳ 明朝"/>
        <family val="1"/>
        <charset val="128"/>
      </rPr>
      <t>換算</t>
    </r>
    <r>
      <rPr>
        <sz val="11"/>
        <rFont val="Century"/>
        <family val="1"/>
      </rPr>
      <t xml:space="preserve">) </t>
    </r>
    <r>
      <rPr>
        <sz val="11"/>
        <rFont val="ＭＳ 明朝"/>
        <family val="1"/>
        <charset val="128"/>
      </rPr>
      <t>　</t>
    </r>
    <r>
      <rPr>
        <sz val="11"/>
        <rFont val="Century"/>
        <family val="1"/>
      </rPr>
      <t>[kt CO</t>
    </r>
    <r>
      <rPr>
        <vertAlign val="subscript"/>
        <sz val="11"/>
        <rFont val="Century"/>
        <family val="1"/>
      </rPr>
      <t>2</t>
    </r>
    <r>
      <rPr>
        <sz val="11"/>
        <rFont val="Century"/>
        <family val="1"/>
      </rPr>
      <t xml:space="preserve"> eq.]</t>
    </r>
    <rPh sb="1" eb="3">
      <t>ハイシュツ</t>
    </rPh>
    <rPh sb="3" eb="4">
      <t>リョウ</t>
    </rPh>
    <rPh sb="9" eb="11">
      <t>カンザン</t>
    </rPh>
    <phoneticPr fontId="9"/>
  </si>
  <si>
    <r>
      <rPr>
        <sz val="11"/>
        <rFont val="ＭＳ 明朝"/>
        <family val="1"/>
        <charset val="128"/>
      </rPr>
      <t>メタン（</t>
    </r>
    <r>
      <rPr>
        <sz val="11"/>
        <rFont val="Century"/>
        <family val="1"/>
      </rPr>
      <t>CH</t>
    </r>
    <r>
      <rPr>
        <vertAlign val="subscript"/>
        <sz val="11"/>
        <rFont val="Century"/>
        <family val="1"/>
      </rPr>
      <t>4</t>
    </r>
    <r>
      <rPr>
        <sz val="11"/>
        <rFont val="ＭＳ 明朝"/>
        <family val="1"/>
        <charset val="128"/>
      </rPr>
      <t>）</t>
    </r>
    <phoneticPr fontId="9"/>
  </si>
  <si>
    <r>
      <rPr>
        <sz val="11"/>
        <rFont val="ＭＳ 明朝"/>
        <family val="1"/>
        <charset val="128"/>
      </rPr>
      <t>ハイドロフルオロカーボン類
（</t>
    </r>
    <r>
      <rPr>
        <sz val="11"/>
        <rFont val="Century"/>
        <family val="1"/>
      </rPr>
      <t>HFCs</t>
    </r>
    <r>
      <rPr>
        <sz val="11"/>
        <rFont val="ＭＳ 明朝"/>
        <family val="1"/>
        <charset val="128"/>
      </rPr>
      <t>）</t>
    </r>
    <phoneticPr fontId="9"/>
  </si>
  <si>
    <t>注意事項</t>
  </si>
  <si>
    <t>■注意事項</t>
    <rPh sb="1" eb="3">
      <t>チュウイ</t>
    </rPh>
    <rPh sb="3" eb="5">
      <t>ジコウ</t>
    </rPh>
    <phoneticPr fontId="9"/>
  </si>
  <si>
    <t>【電気・熱配分前排出量】も【電気・熱配分後排出量】も、化石燃料の燃焼によるCO2排出量を、エネルギー転換部門、産業部門、民生部門、運輸部門と</t>
    <phoneticPr fontId="9"/>
  </si>
  <si>
    <t>するか、という点にある。</t>
    <phoneticPr fontId="9"/>
  </si>
  <si>
    <t>【電気・熱配分後排出量】は、発電や熱の生産に伴う排出量を、電力や熱の消費量に応じて最終需要部門に配分した後の値。</t>
    <phoneticPr fontId="9"/>
  </si>
  <si>
    <r>
      <t>２．一酸化炭素（CO）、メタン（CH</t>
    </r>
    <r>
      <rPr>
        <vertAlign val="subscript"/>
        <sz val="11"/>
        <color indexed="8"/>
        <rFont val="ＭＳ 明朝"/>
        <family val="1"/>
        <charset val="128"/>
      </rPr>
      <t>4</t>
    </r>
    <r>
      <rPr>
        <sz val="11"/>
        <color indexed="8"/>
        <rFont val="ＭＳ 明朝"/>
        <family val="1"/>
        <charset val="128"/>
      </rPr>
      <t>）、及び、非メタン揮発性有機化合物（NMVOC）は長期的には大気中で酸化されてCO</t>
    </r>
    <r>
      <rPr>
        <vertAlign val="subscript"/>
        <sz val="11"/>
        <color indexed="8"/>
        <rFont val="ＭＳ 明朝"/>
        <family val="1"/>
        <charset val="128"/>
      </rPr>
      <t>2</t>
    </r>
    <r>
      <rPr>
        <sz val="11"/>
        <color indexed="8"/>
        <rFont val="ＭＳ 明朝"/>
        <family val="1"/>
        <charset val="128"/>
      </rPr>
      <t>に変換される。</t>
    </r>
    <rPh sb="2" eb="5">
      <t>イッサンカ</t>
    </rPh>
    <rPh sb="5" eb="7">
      <t>タンソ</t>
    </rPh>
    <rPh sb="21" eb="22">
      <t>オヨ</t>
    </rPh>
    <rPh sb="24" eb="25">
      <t>ヒ</t>
    </rPh>
    <rPh sb="28" eb="31">
      <t>キハツセイ</t>
    </rPh>
    <rPh sb="31" eb="33">
      <t>ユウキ</t>
    </rPh>
    <rPh sb="33" eb="35">
      <t>カゴウ</t>
    </rPh>
    <rPh sb="35" eb="36">
      <t>ブツ</t>
    </rPh>
    <phoneticPr fontId="9"/>
  </si>
  <si>
    <r>
      <t>間接CO</t>
    </r>
    <r>
      <rPr>
        <vertAlign val="subscript"/>
        <sz val="11"/>
        <color indexed="8"/>
        <rFont val="ＭＳ 明朝"/>
        <family val="1"/>
        <charset val="128"/>
      </rPr>
      <t>2</t>
    </r>
    <r>
      <rPr>
        <sz val="11"/>
        <color indexed="8"/>
        <rFont val="ＭＳ 明朝"/>
        <family val="1"/>
        <charset val="128"/>
      </rPr>
      <t>はこれらの排出量をCO</t>
    </r>
    <r>
      <rPr>
        <vertAlign val="subscript"/>
        <sz val="11"/>
        <color indexed="8"/>
        <rFont val="ＭＳ 明朝"/>
        <family val="1"/>
        <charset val="128"/>
      </rPr>
      <t>2</t>
    </r>
    <r>
      <rPr>
        <sz val="11"/>
        <color indexed="8"/>
        <rFont val="ＭＳ 明朝"/>
        <family val="1"/>
        <charset val="128"/>
      </rPr>
      <t>換算した値を示す。ただし、燃焼起源及びバイオマス起源のCO、CH4及びNMVOCに由来する排出量は、二重計上やカーボンニュートラルの観点から</t>
    </r>
    <rPh sb="0" eb="2">
      <t>カンセツ</t>
    </rPh>
    <rPh sb="10" eb="12">
      <t>ハイシュツ</t>
    </rPh>
    <rPh sb="12" eb="13">
      <t>リョウ</t>
    </rPh>
    <rPh sb="17" eb="19">
      <t>カンサン</t>
    </rPh>
    <rPh sb="21" eb="22">
      <t>アタイ</t>
    </rPh>
    <rPh sb="23" eb="24">
      <t>シメ</t>
    </rPh>
    <phoneticPr fontId="9"/>
  </si>
  <si>
    <t xml:space="preserve">計上対象外とする。なお、この間接CO2とは、電気・熱配分後排出量（2015年度速報値まで「間接排出量」と呼称）とは異なる。
</t>
    <phoneticPr fontId="9"/>
  </si>
  <si>
    <t xml:space="preserve">１．エネルギー起源二酸化炭素については、【電気・熱配分前排出量】と【電気・熱配分後排出量】の二通りの値を示している。
</t>
    <phoneticPr fontId="9"/>
  </si>
  <si>
    <t>いった部門ごと（あるいはさらにその細分類ごと）に示している。両者の違いは、発電や熱の生産のための化石燃料の燃焼による排出量をどの部門に配分</t>
    <phoneticPr fontId="9"/>
  </si>
  <si>
    <t xml:space="preserve">【電気・熱配分前排出量】は、発電や熱の生産に伴う排出量を、その電力や熱の生産者からの排出として計算した値。
</t>
    <phoneticPr fontId="9"/>
  </si>
  <si>
    <t>（電力会社の発電に伴う排出量や熱供給事業者の熱生産による排出量はエネルギー転換部門に、自家用発電や自家用蒸気発生に伴う排出量は産業または業務他部門に計上。）</t>
    <phoneticPr fontId="9"/>
  </si>
  <si>
    <t>4) CO2-Share</t>
  </si>
  <si>
    <r>
      <rPr>
        <sz val="11"/>
        <color indexed="8"/>
        <rFont val="ＭＳ 明朝"/>
        <family val="1"/>
        <charset val="128"/>
      </rPr>
      <t>■地球温暖化係数（</t>
    </r>
    <r>
      <rPr>
        <sz val="11"/>
        <color indexed="8"/>
        <rFont val="Century"/>
        <family val="1"/>
      </rPr>
      <t>GWP)</t>
    </r>
    <r>
      <rPr>
        <sz val="11"/>
        <color indexed="8"/>
        <rFont val="ＭＳ 明朝"/>
        <family val="1"/>
        <charset val="128"/>
      </rPr>
      <t>：時間枠＝</t>
    </r>
    <r>
      <rPr>
        <sz val="11"/>
        <color indexed="8"/>
        <rFont val="Century"/>
        <family val="1"/>
      </rPr>
      <t>100</t>
    </r>
    <r>
      <rPr>
        <sz val="11"/>
        <color indexed="8"/>
        <rFont val="ＭＳ 明朝"/>
        <family val="1"/>
        <charset val="128"/>
      </rPr>
      <t>年</t>
    </r>
    <r>
      <rPr>
        <sz val="11"/>
        <color indexed="8"/>
        <rFont val="Century"/>
        <family val="1"/>
      </rPr>
      <t/>
    </r>
    <rPh sb="1" eb="3">
      <t>チキュウ</t>
    </rPh>
    <rPh sb="3" eb="6">
      <t>オンダンカ</t>
    </rPh>
    <rPh sb="6" eb="8">
      <t>ケイスウ</t>
    </rPh>
    <rPh sb="14" eb="17">
      <t>ジカンワク</t>
    </rPh>
    <rPh sb="21" eb="22">
      <t>ネン</t>
    </rPh>
    <phoneticPr fontId="9"/>
  </si>
  <si>
    <r>
      <rPr>
        <sz val="11"/>
        <rFont val="ＭＳ 明朝"/>
        <family val="1"/>
        <charset val="128"/>
      </rPr>
      <t>部門別</t>
    </r>
    <r>
      <rPr>
        <sz val="11"/>
        <rFont val="Century"/>
        <family val="1"/>
      </rPr>
      <t>CO</t>
    </r>
    <r>
      <rPr>
        <vertAlign val="subscript"/>
        <sz val="11"/>
        <rFont val="Century"/>
        <family val="1"/>
      </rPr>
      <t xml:space="preserve">2 </t>
    </r>
    <r>
      <rPr>
        <sz val="11"/>
        <rFont val="ＭＳ 明朝"/>
        <family val="1"/>
        <charset val="128"/>
      </rPr>
      <t>排出量【電気・熱配分前排出量】（簡約表）</t>
    </r>
    <rPh sb="0" eb="3">
      <t>ブモンベツ</t>
    </rPh>
    <rPh sb="7" eb="10">
      <t>ハイシュツリョウ</t>
    </rPh>
    <phoneticPr fontId="9"/>
  </si>
  <si>
    <r>
      <rPr>
        <sz val="11"/>
        <rFont val="ＭＳ 明朝"/>
        <family val="1"/>
        <charset val="128"/>
      </rPr>
      <t>部門別</t>
    </r>
    <r>
      <rPr>
        <sz val="11"/>
        <rFont val="Century"/>
        <family val="1"/>
      </rPr>
      <t>CO</t>
    </r>
    <r>
      <rPr>
        <vertAlign val="subscript"/>
        <sz val="11"/>
        <rFont val="Century"/>
        <family val="1"/>
      </rPr>
      <t xml:space="preserve">2 </t>
    </r>
    <r>
      <rPr>
        <sz val="11"/>
        <rFont val="ＭＳ 明朝"/>
        <family val="1"/>
        <charset val="128"/>
      </rPr>
      <t>排出量【電気・熱配分後排出量】（簡約表）</t>
    </r>
    <phoneticPr fontId="9"/>
  </si>
  <si>
    <r>
      <rPr>
        <sz val="11"/>
        <rFont val="ＭＳ Ｐ明朝"/>
        <family val="1"/>
        <charset val="128"/>
      </rPr>
      <t>部門別</t>
    </r>
    <r>
      <rPr>
        <sz val="11"/>
        <rFont val="Century"/>
        <family val="1"/>
      </rPr>
      <t>CO</t>
    </r>
    <r>
      <rPr>
        <vertAlign val="subscript"/>
        <sz val="11"/>
        <rFont val="Century"/>
        <family val="1"/>
      </rPr>
      <t>2</t>
    </r>
    <r>
      <rPr>
        <sz val="11"/>
        <rFont val="Century"/>
        <family val="1"/>
      </rPr>
      <t xml:space="preserve"> </t>
    </r>
    <r>
      <rPr>
        <sz val="11"/>
        <rFont val="ＭＳ Ｐ明朝"/>
        <family val="1"/>
        <charset val="128"/>
      </rPr>
      <t>排出量の電気・熱配分前後のシェア（</t>
    </r>
    <r>
      <rPr>
        <sz val="11"/>
        <rFont val="Century"/>
        <family val="1"/>
      </rPr>
      <t>1990</t>
    </r>
    <r>
      <rPr>
        <sz val="11"/>
        <rFont val="ＭＳ Ｐ明朝"/>
        <family val="1"/>
        <charset val="128"/>
      </rPr>
      <t>、</t>
    </r>
    <r>
      <rPr>
        <sz val="11"/>
        <rFont val="Century"/>
        <family val="1"/>
      </rPr>
      <t>2005</t>
    </r>
    <r>
      <rPr>
        <sz val="11"/>
        <rFont val="ＭＳ Ｐ明朝"/>
        <family val="1"/>
        <charset val="128"/>
      </rPr>
      <t>、</t>
    </r>
    <r>
      <rPr>
        <sz val="11"/>
        <rFont val="Century"/>
        <family val="1"/>
      </rPr>
      <t>2013</t>
    </r>
    <r>
      <rPr>
        <sz val="11"/>
        <rFont val="ＭＳ Ｐ明朝"/>
        <family val="1"/>
        <charset val="128"/>
      </rPr>
      <t>及び</t>
    </r>
    <r>
      <rPr>
        <sz val="11"/>
        <rFont val="Century"/>
        <family val="1"/>
      </rPr>
      <t>2016</t>
    </r>
    <r>
      <rPr>
        <sz val="11"/>
        <rFont val="ＭＳ Ｐ明朝"/>
        <family val="1"/>
        <charset val="128"/>
      </rPr>
      <t>年度）</t>
    </r>
    <phoneticPr fontId="9"/>
  </si>
  <si>
    <r>
      <rPr>
        <sz val="11"/>
        <rFont val="ＭＳ 明朝"/>
        <family val="1"/>
        <charset val="128"/>
      </rPr>
      <t>■排出量　</t>
    </r>
    <r>
      <rPr>
        <sz val="11"/>
        <rFont val="Century"/>
        <family val="1"/>
      </rPr>
      <t>[</t>
    </r>
    <r>
      <rPr>
        <sz val="11"/>
        <rFont val="ＭＳ 明朝"/>
        <family val="1"/>
        <charset val="128"/>
      </rPr>
      <t>百万トン</t>
    </r>
    <r>
      <rPr>
        <sz val="11"/>
        <rFont val="Century"/>
        <family val="1"/>
      </rPr>
      <t xml:space="preserve"> CO</t>
    </r>
    <r>
      <rPr>
        <vertAlign val="subscript"/>
        <sz val="11"/>
        <rFont val="Century"/>
        <family val="1"/>
      </rPr>
      <t xml:space="preserve">2 </t>
    </r>
    <r>
      <rPr>
        <sz val="11"/>
        <rFont val="ＭＳ 明朝"/>
        <family val="1"/>
        <charset val="128"/>
      </rPr>
      <t>換算</t>
    </r>
    <r>
      <rPr>
        <sz val="11"/>
        <rFont val="Century"/>
        <family val="1"/>
      </rPr>
      <t>]</t>
    </r>
    <phoneticPr fontId="8"/>
  </si>
  <si>
    <t>家庭部門</t>
    <phoneticPr fontId="9"/>
  </si>
  <si>
    <t>廃棄物</t>
    <rPh sb="0" eb="3">
      <t>ハイキブツ</t>
    </rPh>
    <phoneticPr fontId="9"/>
  </si>
  <si>
    <t>燃料の燃焼</t>
    <rPh sb="0" eb="2">
      <t>ネンリョウ</t>
    </rPh>
    <rPh sb="3" eb="5">
      <t>ネンショウ</t>
    </rPh>
    <phoneticPr fontId="11"/>
  </si>
  <si>
    <t>工業プロセス及び製品の使用</t>
    <phoneticPr fontId="11"/>
  </si>
  <si>
    <t xml:space="preserve">
</t>
    <phoneticPr fontId="9"/>
  </si>
  <si>
    <t>半導体製造</t>
    <rPh sb="3" eb="5">
      <t>セイゾウ</t>
    </rPh>
    <phoneticPr fontId="9"/>
  </si>
  <si>
    <t>液晶製造</t>
    <phoneticPr fontId="9"/>
  </si>
  <si>
    <t>溶剤</t>
    <rPh sb="0" eb="2">
      <t>ヨウザイ</t>
    </rPh>
    <phoneticPr fontId="9"/>
  </si>
  <si>
    <t>その他</t>
    <rPh sb="2" eb="3">
      <t>ホカ</t>
    </rPh>
    <phoneticPr fontId="9"/>
  </si>
  <si>
    <t>液晶製造</t>
    <rPh sb="2" eb="4">
      <t>セイゾウ</t>
    </rPh>
    <phoneticPr fontId="9"/>
  </si>
  <si>
    <t>液晶製造</t>
    <phoneticPr fontId="9"/>
  </si>
  <si>
    <t>半導体製造</t>
    <phoneticPr fontId="9"/>
  </si>
  <si>
    <t>マグネシウム等鋳造</t>
    <rPh sb="6" eb="7">
      <t>トウ</t>
    </rPh>
    <rPh sb="7" eb="9">
      <t>チュウゾウ</t>
    </rPh>
    <phoneticPr fontId="9"/>
  </si>
  <si>
    <t>アルミニウム精錬</t>
    <rPh sb="6" eb="8">
      <t>セイレン</t>
    </rPh>
    <phoneticPr fontId="9"/>
  </si>
  <si>
    <t>冷蔵庫及び                                    エアーコンディショナー</t>
    <rPh sb="0" eb="3">
      <t>レイゾウコ</t>
    </rPh>
    <rPh sb="3" eb="4">
      <t>オヨ</t>
    </rPh>
    <phoneticPr fontId="11"/>
  </si>
  <si>
    <t>N2O</t>
    <phoneticPr fontId="9"/>
  </si>
  <si>
    <t>HFCs</t>
    <phoneticPr fontId="9"/>
  </si>
  <si>
    <t>PFCs</t>
    <phoneticPr fontId="9"/>
  </si>
  <si>
    <r>
      <rPr>
        <sz val="12"/>
        <rFont val="ＭＳ 明朝"/>
        <family val="1"/>
        <charset val="128"/>
      </rPr>
      <t>パーフルオロカーボン類
（</t>
    </r>
    <r>
      <rPr>
        <sz val="12"/>
        <rFont val="Century"/>
        <family val="1"/>
      </rPr>
      <t>PFCs</t>
    </r>
    <r>
      <rPr>
        <sz val="12"/>
        <rFont val="ＭＳ 明朝"/>
        <family val="1"/>
        <charset val="128"/>
      </rPr>
      <t>）</t>
    </r>
    <phoneticPr fontId="9"/>
  </si>
  <si>
    <r>
      <rPr>
        <sz val="12"/>
        <rFont val="ＭＳ 明朝"/>
        <family val="1"/>
        <charset val="128"/>
      </rPr>
      <t>三ふっ化窒素（</t>
    </r>
    <r>
      <rPr>
        <sz val="12"/>
        <rFont val="Century"/>
        <family val="1"/>
      </rPr>
      <t>NF</t>
    </r>
    <r>
      <rPr>
        <vertAlign val="subscript"/>
        <sz val="14"/>
        <rFont val="Century"/>
        <family val="1"/>
      </rPr>
      <t>3</t>
    </r>
    <r>
      <rPr>
        <sz val="12"/>
        <rFont val="ＭＳ 明朝"/>
        <family val="1"/>
        <charset val="128"/>
      </rPr>
      <t>）</t>
    </r>
    <phoneticPr fontId="9"/>
  </si>
  <si>
    <r>
      <rPr>
        <sz val="12"/>
        <rFont val="ＭＳ 明朝"/>
        <family val="1"/>
        <charset val="128"/>
      </rPr>
      <t>六ふっ化硫黄（</t>
    </r>
    <r>
      <rPr>
        <sz val="12"/>
        <rFont val="Century"/>
        <family val="1"/>
      </rPr>
      <t>SF</t>
    </r>
    <r>
      <rPr>
        <vertAlign val="subscript"/>
        <sz val="14"/>
        <rFont val="Century"/>
        <family val="1"/>
      </rPr>
      <t>6</t>
    </r>
    <r>
      <rPr>
        <sz val="12"/>
        <rFont val="ＭＳ 明朝"/>
        <family val="1"/>
        <charset val="128"/>
      </rPr>
      <t>）</t>
    </r>
    <phoneticPr fontId="9"/>
  </si>
  <si>
    <r>
      <rPr>
        <sz val="12"/>
        <rFont val="ＭＳ 明朝"/>
        <family val="1"/>
        <charset val="128"/>
      </rPr>
      <t>メタン（</t>
    </r>
    <r>
      <rPr>
        <sz val="12"/>
        <rFont val="Century"/>
        <family val="1"/>
      </rPr>
      <t>CH</t>
    </r>
    <r>
      <rPr>
        <vertAlign val="subscript"/>
        <sz val="14"/>
        <rFont val="Century"/>
        <family val="1"/>
      </rPr>
      <t>4</t>
    </r>
    <r>
      <rPr>
        <sz val="12"/>
        <rFont val="ＭＳ 明朝"/>
        <family val="1"/>
        <charset val="128"/>
      </rPr>
      <t>）</t>
    </r>
    <phoneticPr fontId="9"/>
  </si>
  <si>
    <r>
      <rPr>
        <sz val="12"/>
        <rFont val="ＭＳ 明朝"/>
        <family val="1"/>
        <charset val="128"/>
      </rPr>
      <t>一酸化二窒素（</t>
    </r>
    <r>
      <rPr>
        <sz val="12"/>
        <rFont val="Century"/>
        <family val="1"/>
      </rPr>
      <t>N</t>
    </r>
    <r>
      <rPr>
        <vertAlign val="subscript"/>
        <sz val="14"/>
        <rFont val="Century"/>
        <family val="1"/>
      </rPr>
      <t>2</t>
    </r>
    <r>
      <rPr>
        <sz val="12"/>
        <rFont val="Century"/>
        <family val="1"/>
      </rPr>
      <t>O</t>
    </r>
    <r>
      <rPr>
        <sz val="12"/>
        <rFont val="ＭＳ 明朝"/>
        <family val="1"/>
        <charset val="128"/>
      </rPr>
      <t>）</t>
    </r>
    <rPh sb="0" eb="6">
      <t>ン２オ</t>
    </rPh>
    <phoneticPr fontId="9"/>
  </si>
  <si>
    <r>
      <rPr>
        <sz val="12"/>
        <rFont val="ＭＳ 明朝"/>
        <family val="1"/>
        <charset val="128"/>
      </rPr>
      <t>二酸化炭素（</t>
    </r>
    <r>
      <rPr>
        <sz val="12"/>
        <rFont val="Century"/>
        <family val="1"/>
      </rPr>
      <t>CO</t>
    </r>
    <r>
      <rPr>
        <vertAlign val="subscript"/>
        <sz val="14"/>
        <rFont val="Century"/>
        <family val="1"/>
      </rPr>
      <t>2</t>
    </r>
    <r>
      <rPr>
        <sz val="12"/>
        <rFont val="ＭＳ 明朝"/>
        <family val="1"/>
        <charset val="128"/>
      </rPr>
      <t>）</t>
    </r>
    <rPh sb="0" eb="3">
      <t>ニサンカ</t>
    </rPh>
    <rPh sb="3" eb="5">
      <t>タンソ</t>
    </rPh>
    <phoneticPr fontId="9"/>
  </si>
  <si>
    <r>
      <rPr>
        <sz val="11"/>
        <rFont val="ＭＳ 明朝"/>
        <family val="1"/>
        <charset val="128"/>
      </rPr>
      <t>六ふっ化硫黄（</t>
    </r>
    <r>
      <rPr>
        <sz val="11"/>
        <rFont val="Century"/>
        <family val="1"/>
      </rPr>
      <t>SF</t>
    </r>
    <r>
      <rPr>
        <vertAlign val="subscript"/>
        <sz val="14"/>
        <rFont val="Century"/>
        <family val="1"/>
      </rPr>
      <t>6</t>
    </r>
    <r>
      <rPr>
        <sz val="11"/>
        <rFont val="ＭＳ 明朝"/>
        <family val="1"/>
        <charset val="128"/>
      </rPr>
      <t>）</t>
    </r>
    <phoneticPr fontId="9"/>
  </si>
  <si>
    <r>
      <rPr>
        <sz val="11"/>
        <rFont val="ＭＳ 明朝"/>
        <family val="1"/>
        <charset val="128"/>
      </rPr>
      <t>メタン（</t>
    </r>
    <r>
      <rPr>
        <sz val="11"/>
        <rFont val="Century"/>
        <family val="1"/>
      </rPr>
      <t>CH</t>
    </r>
    <r>
      <rPr>
        <vertAlign val="subscript"/>
        <sz val="14"/>
        <rFont val="Century"/>
        <family val="1"/>
      </rPr>
      <t>4</t>
    </r>
    <r>
      <rPr>
        <sz val="11"/>
        <rFont val="ＭＳ 明朝"/>
        <family val="1"/>
        <charset val="128"/>
      </rPr>
      <t>）</t>
    </r>
    <phoneticPr fontId="9"/>
  </si>
  <si>
    <r>
      <rPr>
        <sz val="11"/>
        <rFont val="ＭＳ 明朝"/>
        <family val="1"/>
        <charset val="128"/>
      </rPr>
      <t>二酸化炭素（</t>
    </r>
    <r>
      <rPr>
        <sz val="11"/>
        <rFont val="Century"/>
        <family val="1"/>
      </rPr>
      <t>CO</t>
    </r>
    <r>
      <rPr>
        <vertAlign val="subscript"/>
        <sz val="14"/>
        <rFont val="Century"/>
        <family val="1"/>
      </rPr>
      <t>2</t>
    </r>
    <r>
      <rPr>
        <sz val="11"/>
        <rFont val="ＭＳ 明朝"/>
        <family val="1"/>
        <charset val="128"/>
      </rPr>
      <t>）</t>
    </r>
    <rPh sb="0" eb="3">
      <t>ニサンカ</t>
    </rPh>
    <rPh sb="3" eb="5">
      <t>タンソ</t>
    </rPh>
    <phoneticPr fontId="9"/>
  </si>
  <si>
    <r>
      <rPr>
        <sz val="11"/>
        <rFont val="ＭＳ 明朝"/>
        <family val="1"/>
        <charset val="128"/>
      </rPr>
      <t>一酸化二窒素（</t>
    </r>
    <r>
      <rPr>
        <sz val="11"/>
        <rFont val="Century"/>
        <family val="1"/>
      </rPr>
      <t>N</t>
    </r>
    <r>
      <rPr>
        <vertAlign val="subscript"/>
        <sz val="13"/>
        <rFont val="Century"/>
        <family val="1"/>
      </rPr>
      <t>2</t>
    </r>
    <r>
      <rPr>
        <sz val="11"/>
        <rFont val="Century"/>
        <family val="1"/>
      </rPr>
      <t>O</t>
    </r>
    <r>
      <rPr>
        <sz val="11"/>
        <rFont val="ＭＳ 明朝"/>
        <family val="1"/>
        <charset val="128"/>
      </rPr>
      <t>）</t>
    </r>
    <rPh sb="0" eb="6">
      <t>ン２オ</t>
    </rPh>
    <phoneticPr fontId="9"/>
  </si>
  <si>
    <r>
      <rPr>
        <sz val="11"/>
        <rFont val="ＭＳ 明朝"/>
        <family val="1"/>
        <charset val="128"/>
      </rPr>
      <t>三ふっ化窒素（</t>
    </r>
    <r>
      <rPr>
        <sz val="11"/>
        <rFont val="Century"/>
        <family val="1"/>
      </rPr>
      <t>NF</t>
    </r>
    <r>
      <rPr>
        <vertAlign val="subscript"/>
        <sz val="13"/>
        <rFont val="Century"/>
        <family val="1"/>
      </rPr>
      <t>3</t>
    </r>
    <r>
      <rPr>
        <sz val="11"/>
        <rFont val="ＭＳ 明朝"/>
        <family val="1"/>
        <charset val="128"/>
      </rPr>
      <t>）</t>
    </r>
    <phoneticPr fontId="9"/>
  </si>
  <si>
    <r>
      <t>1990</t>
    </r>
    <r>
      <rPr>
        <sz val="11"/>
        <rFont val="ＭＳ Ｐ明朝"/>
        <family val="1"/>
        <charset val="128"/>
      </rPr>
      <t>排出量</t>
    </r>
    <rPh sb="4" eb="7">
      <t>ハイシュツリョウ</t>
    </rPh>
    <phoneticPr fontId="9"/>
  </si>
  <si>
    <r>
      <t>2005</t>
    </r>
    <r>
      <rPr>
        <sz val="11"/>
        <rFont val="ＭＳ Ｐ明朝"/>
        <family val="1"/>
        <charset val="128"/>
      </rPr>
      <t>排出量</t>
    </r>
    <rPh sb="4" eb="6">
      <t>ハイシュツ</t>
    </rPh>
    <rPh sb="6" eb="7">
      <t>リョウ</t>
    </rPh>
    <phoneticPr fontId="9"/>
  </si>
  <si>
    <r>
      <t>2013</t>
    </r>
    <r>
      <rPr>
        <sz val="11"/>
        <rFont val="ＭＳ Ｐ明朝"/>
        <family val="1"/>
        <charset val="128"/>
      </rPr>
      <t>排出量</t>
    </r>
    <rPh sb="4" eb="6">
      <t>ハイシュツ</t>
    </rPh>
    <rPh sb="6" eb="7">
      <t>リョウ</t>
    </rPh>
    <phoneticPr fontId="9"/>
  </si>
  <si>
    <r>
      <rPr>
        <sz val="11"/>
        <rFont val="ＭＳ 明朝"/>
        <family val="1"/>
        <charset val="128"/>
      </rPr>
      <t>■</t>
    </r>
    <r>
      <rPr>
        <sz val="11"/>
        <rFont val="Century"/>
        <family val="1"/>
      </rPr>
      <t>1990</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</si>
  <si>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2005</t>
    </r>
    <r>
      <rPr>
        <sz val="11"/>
        <rFont val="ＭＳ 明朝"/>
        <family val="1"/>
        <charset val="128"/>
      </rPr>
      <t>年度比</t>
    </r>
    <rPh sb="5" eb="7">
      <t>ネンド</t>
    </rPh>
    <rPh sb="7" eb="8">
      <t>ヒ</t>
    </rPh>
    <phoneticPr fontId="9"/>
  </si>
  <si>
    <r>
      <rPr>
        <sz val="11"/>
        <rFont val="ＭＳ 明朝"/>
        <family val="1"/>
        <charset val="128"/>
      </rPr>
      <t>■</t>
    </r>
    <r>
      <rPr>
        <sz val="11"/>
        <rFont val="Century"/>
        <family val="1"/>
      </rPr>
      <t>2013</t>
    </r>
    <r>
      <rPr>
        <sz val="11"/>
        <rFont val="ＭＳ 明朝"/>
        <family val="1"/>
        <charset val="128"/>
      </rPr>
      <t>年度比</t>
    </r>
    <rPh sb="5" eb="7">
      <t>ネンド</t>
    </rPh>
    <rPh sb="7" eb="8">
      <t>ヒ</t>
    </rPh>
    <phoneticPr fontId="9"/>
  </si>
  <si>
    <r>
      <rPr>
        <sz val="12"/>
        <rFont val="ＭＳ 明朝"/>
        <family val="1"/>
        <charset val="128"/>
      </rPr>
      <t>エネルギー転換部門</t>
    </r>
    <rPh sb="5" eb="7">
      <t>テンカン</t>
    </rPh>
    <rPh sb="7" eb="9">
      <t>ブモン</t>
    </rPh>
    <phoneticPr fontId="9"/>
  </si>
  <si>
    <r>
      <rPr>
        <sz val="12"/>
        <rFont val="ＭＳ 明朝"/>
        <family val="1"/>
        <charset val="128"/>
      </rPr>
      <t>産業部門</t>
    </r>
    <rPh sb="0" eb="2">
      <t>サンギョウ</t>
    </rPh>
    <rPh sb="2" eb="4">
      <t>ブモン</t>
    </rPh>
    <phoneticPr fontId="9"/>
  </si>
  <si>
    <r>
      <rPr>
        <sz val="12"/>
        <rFont val="ＭＳ 明朝"/>
        <family val="1"/>
        <charset val="128"/>
      </rPr>
      <t>運輸部門</t>
    </r>
    <rPh sb="0" eb="2">
      <t>ウンユ</t>
    </rPh>
    <rPh sb="2" eb="4">
      <t>ブモン</t>
    </rPh>
    <phoneticPr fontId="9"/>
  </si>
  <si>
    <r>
      <rPr>
        <sz val="12"/>
        <rFont val="ＭＳ 明朝"/>
        <family val="1"/>
        <charset val="128"/>
      </rPr>
      <t>業務他（第三次産業）</t>
    </r>
    <phoneticPr fontId="9"/>
  </si>
  <si>
    <r>
      <rPr>
        <sz val="12"/>
        <rFont val="ＭＳ 明朝"/>
        <family val="1"/>
        <charset val="128"/>
      </rPr>
      <t>家庭</t>
    </r>
    <phoneticPr fontId="9"/>
  </si>
  <si>
    <r>
      <rPr>
        <sz val="12"/>
        <rFont val="ＭＳ 明朝"/>
        <family val="1"/>
        <charset val="128"/>
      </rPr>
      <t>非エネルギー起源</t>
    </r>
    <rPh sb="0" eb="1">
      <t>ヒ</t>
    </rPh>
    <rPh sb="6" eb="8">
      <t>キゲン</t>
    </rPh>
    <phoneticPr fontId="9"/>
  </si>
  <si>
    <r>
      <rPr>
        <sz val="12"/>
        <rFont val="ＭＳ 明朝"/>
        <family val="1"/>
        <charset val="128"/>
      </rPr>
      <t>エネルギー起源</t>
    </r>
    <rPh sb="5" eb="7">
      <t>キゲン</t>
    </rPh>
    <phoneticPr fontId="9"/>
  </si>
  <si>
    <r>
      <rPr>
        <sz val="12"/>
        <rFont val="ＭＳ 明朝"/>
        <family val="1"/>
        <charset val="128"/>
      </rPr>
      <t>工業プロセス及び製品の使用</t>
    </r>
    <r>
      <rPr>
        <sz val="12"/>
        <rFont val="Century"/>
        <family val="1"/>
      </rPr>
      <t xml:space="preserve"> (IPPU)</t>
    </r>
  </si>
  <si>
    <r>
      <rPr>
        <sz val="12"/>
        <rFont val="ＭＳ 明朝"/>
        <family val="1"/>
        <charset val="128"/>
      </rPr>
      <t>廃棄物</t>
    </r>
  </si>
  <si>
    <r>
      <rPr>
        <sz val="12"/>
        <rFont val="ＭＳ 明朝"/>
        <family val="1"/>
        <charset val="128"/>
      </rPr>
      <t>その他（農業・間接</t>
    </r>
    <r>
      <rPr>
        <sz val="12"/>
        <rFont val="Century"/>
        <family val="1"/>
      </rPr>
      <t>CO</t>
    </r>
    <r>
      <rPr>
        <vertAlign val="subscript"/>
        <sz val="12"/>
        <rFont val="Century"/>
        <family val="1"/>
      </rPr>
      <t>2</t>
    </r>
    <r>
      <rPr>
        <sz val="12"/>
        <rFont val="ＭＳ 明朝"/>
        <family val="1"/>
        <charset val="128"/>
      </rPr>
      <t>等）</t>
    </r>
    <rPh sb="2" eb="3">
      <t>タ</t>
    </rPh>
    <rPh sb="4" eb="6">
      <t>ノウギョウ</t>
    </rPh>
    <rPh sb="7" eb="9">
      <t>カンセツ</t>
    </rPh>
    <rPh sb="12" eb="13">
      <t>トウ</t>
    </rPh>
    <phoneticPr fontId="9"/>
  </si>
  <si>
    <r>
      <t>1990</t>
    </r>
    <r>
      <rPr>
        <sz val="11"/>
        <rFont val="ＭＳ Ｐ明朝"/>
        <family val="1"/>
        <charset val="128"/>
      </rPr>
      <t>排出量</t>
    </r>
    <rPh sb="4" eb="7">
      <t>ハイシュツリョウ</t>
    </rPh>
    <phoneticPr fontId="9"/>
  </si>
  <si>
    <r>
      <t>2005</t>
    </r>
    <r>
      <rPr>
        <sz val="11"/>
        <rFont val="ＭＳ Ｐ明朝"/>
        <family val="1"/>
        <charset val="128"/>
      </rPr>
      <t>排出量</t>
    </r>
    <rPh sb="4" eb="7">
      <t>ハイシュツリョウ</t>
    </rPh>
    <phoneticPr fontId="9"/>
  </si>
  <si>
    <r>
      <t>2013</t>
    </r>
    <r>
      <rPr>
        <sz val="11"/>
        <rFont val="ＭＳ Ｐ明朝"/>
        <family val="1"/>
        <charset val="128"/>
      </rPr>
      <t>排出量</t>
    </r>
    <rPh sb="4" eb="7">
      <t>ハイシュツリョウ</t>
    </rPh>
    <phoneticPr fontId="9"/>
  </si>
  <si>
    <r>
      <rPr>
        <sz val="12"/>
        <rFont val="ＭＳ 明朝"/>
        <family val="1"/>
        <charset val="128"/>
      </rPr>
      <t>※非エネルギー起源</t>
    </r>
    <r>
      <rPr>
        <sz val="12"/>
        <rFont val="Century"/>
        <family val="1"/>
      </rPr>
      <t>CO</t>
    </r>
    <r>
      <rPr>
        <vertAlign val="subscript"/>
        <sz val="12"/>
        <rFont val="Century"/>
        <family val="1"/>
      </rPr>
      <t>2</t>
    </r>
    <r>
      <rPr>
        <sz val="12"/>
        <rFont val="ＭＳ 明朝"/>
        <family val="1"/>
        <charset val="128"/>
      </rPr>
      <t>は、間接</t>
    </r>
    <r>
      <rPr>
        <sz val="12"/>
        <rFont val="Century"/>
        <family val="1"/>
      </rPr>
      <t>CO</t>
    </r>
    <r>
      <rPr>
        <vertAlign val="subscript"/>
        <sz val="12"/>
        <rFont val="Century"/>
        <family val="1"/>
      </rPr>
      <t>2</t>
    </r>
    <r>
      <rPr>
        <sz val="12"/>
        <rFont val="ＭＳ 明朝"/>
        <family val="1"/>
        <charset val="128"/>
      </rPr>
      <t>を含む</t>
    </r>
    <phoneticPr fontId="8"/>
  </si>
  <si>
    <t>■前年度比</t>
    <rPh sb="1" eb="5">
      <t>ゼンネンドヒ</t>
    </rPh>
    <phoneticPr fontId="9"/>
  </si>
  <si>
    <r>
      <rPr>
        <sz val="11"/>
        <rFont val="ＭＳ 明朝"/>
        <family val="1"/>
        <charset val="128"/>
      </rPr>
      <t>■</t>
    </r>
    <r>
      <rPr>
        <sz val="11"/>
        <rFont val="Century"/>
        <family val="1"/>
      </rPr>
      <t>1990</t>
    </r>
    <r>
      <rPr>
        <sz val="11"/>
        <rFont val="ＭＳ 明朝"/>
        <family val="1"/>
        <charset val="128"/>
      </rPr>
      <t>年度比</t>
    </r>
    <rPh sb="5" eb="6">
      <t>ネン</t>
    </rPh>
    <rPh sb="6" eb="7">
      <t>ド</t>
    </rPh>
    <rPh sb="7" eb="8">
      <t>ヒ</t>
    </rPh>
    <phoneticPr fontId="8"/>
  </si>
  <si>
    <r>
      <rPr>
        <b/>
        <sz val="14"/>
        <rFont val="ＭＳ 明朝"/>
        <family val="1"/>
        <charset val="128"/>
      </rPr>
      <t>日本の温室効果ガス排出量データ（</t>
    </r>
    <r>
      <rPr>
        <b/>
        <sz val="14"/>
        <rFont val="Century"/>
        <family val="1"/>
      </rPr>
      <t>1990</t>
    </r>
    <r>
      <rPr>
        <b/>
        <sz val="14"/>
        <rFont val="ＭＳ 明朝"/>
        <family val="1"/>
        <charset val="128"/>
      </rPr>
      <t>～</t>
    </r>
    <r>
      <rPr>
        <b/>
        <sz val="14"/>
        <rFont val="Century"/>
        <family val="1"/>
      </rPr>
      <t>2016</t>
    </r>
    <r>
      <rPr>
        <b/>
        <sz val="14"/>
        <rFont val="ＭＳ 明朝"/>
        <family val="1"/>
        <charset val="128"/>
      </rPr>
      <t>年度速報値）</t>
    </r>
    <rPh sb="0" eb="2">
      <t>ニホン</t>
    </rPh>
    <rPh sb="3" eb="5">
      <t>オンシツ</t>
    </rPh>
    <rPh sb="5" eb="7">
      <t>コウカ</t>
    </rPh>
    <rPh sb="9" eb="11">
      <t>ハイシュツ</t>
    </rPh>
    <rPh sb="11" eb="12">
      <t>リョウ</t>
    </rPh>
    <rPh sb="25" eb="27">
      <t>ネンド</t>
    </rPh>
    <rPh sb="27" eb="30">
      <t>ソクホウチ</t>
    </rPh>
    <phoneticPr fontId="9"/>
  </si>
  <si>
    <t>　※参考：　2012年度確報値以前は、IPCC第二次評価報告書(1995) に記載の地球温暖化係数を使用していた。</t>
    <rPh sb="2" eb="4">
      <t>サンコウ</t>
    </rPh>
    <rPh sb="10" eb="12">
      <t>ネンド</t>
    </rPh>
    <rPh sb="12" eb="14">
      <t>カクホウ</t>
    </rPh>
    <rPh sb="14" eb="15">
      <t>チ</t>
    </rPh>
    <rPh sb="15" eb="17">
      <t>イゼン</t>
    </rPh>
    <rPh sb="23" eb="24">
      <t>ダイ</t>
    </rPh>
    <rPh sb="24" eb="26">
      <t>ニジ</t>
    </rPh>
    <rPh sb="26" eb="28">
      <t>ヒョウカ</t>
    </rPh>
    <rPh sb="28" eb="31">
      <t>ホウコクショ</t>
    </rPh>
    <rPh sb="39" eb="41">
      <t>キサイ</t>
    </rPh>
    <rPh sb="42" eb="44">
      <t>チキュウ</t>
    </rPh>
    <rPh sb="44" eb="47">
      <t>オンダンカ</t>
    </rPh>
    <rPh sb="47" eb="49">
      <t>ケイスウ</t>
    </rPh>
    <rPh sb="50" eb="52">
      <t>シヨウ</t>
    </rPh>
    <phoneticPr fontId="9"/>
  </si>
  <si>
    <t xml:space="preserve">工業プロセス及び製品の使用 </t>
    <rPh sb="6" eb="7">
      <t>オヨ</t>
    </rPh>
    <rPh sb="8" eb="10">
      <t>セイヒン</t>
    </rPh>
    <rPh sb="11" eb="13">
      <t>シヨウ</t>
    </rPh>
    <phoneticPr fontId="9"/>
  </si>
  <si>
    <t>廃棄物　　　　　　　（埋立、排水処理等）</t>
    <rPh sb="11" eb="13">
      <t>ウメタテ</t>
    </rPh>
    <rPh sb="14" eb="18">
      <t>ハイスイショリ</t>
    </rPh>
    <rPh sb="18" eb="19">
      <t>トウ</t>
    </rPh>
    <phoneticPr fontId="9"/>
  </si>
  <si>
    <t>NO</t>
  </si>
  <si>
    <t>HFCs</t>
    <phoneticPr fontId="8"/>
  </si>
  <si>
    <r>
      <t>SF</t>
    </r>
    <r>
      <rPr>
        <vertAlign val="subscript"/>
        <sz val="13"/>
        <rFont val="Century"/>
        <family val="1"/>
      </rPr>
      <t>6</t>
    </r>
    <phoneticPr fontId="9"/>
  </si>
  <si>
    <r>
      <t>NF</t>
    </r>
    <r>
      <rPr>
        <vertAlign val="subscript"/>
        <sz val="13"/>
        <rFont val="Century"/>
        <family val="1"/>
      </rPr>
      <t>3</t>
    </r>
    <phoneticPr fontId="9"/>
  </si>
  <si>
    <r>
      <rPr>
        <sz val="11"/>
        <rFont val="ＭＳ 明朝"/>
        <family val="1"/>
        <charset val="128"/>
      </rPr>
      <t>マグネシウム等鋳造</t>
    </r>
    <rPh sb="6" eb="7">
      <t>トウ</t>
    </rPh>
    <rPh sb="7" eb="9">
      <t>チュウゾウ</t>
    </rPh>
    <phoneticPr fontId="9"/>
  </si>
  <si>
    <r>
      <rPr>
        <sz val="11"/>
        <rFont val="ＭＳ 明朝"/>
        <family val="1"/>
        <charset val="128"/>
      </rPr>
      <t>半導体製造</t>
    </r>
    <rPh sb="3" eb="5">
      <t>セイゾウ</t>
    </rPh>
    <phoneticPr fontId="9"/>
  </si>
  <si>
    <r>
      <rPr>
        <sz val="11"/>
        <rFont val="ＭＳ 明朝"/>
        <family val="1"/>
        <charset val="128"/>
      </rPr>
      <t>液晶製造</t>
    </r>
    <phoneticPr fontId="9"/>
  </si>
  <si>
    <r>
      <rPr>
        <sz val="11"/>
        <rFont val="ＭＳ 明朝"/>
        <family val="1"/>
        <charset val="128"/>
      </rPr>
      <t>冷蔵庫及びエアーコンディショナー</t>
    </r>
    <rPh sb="0" eb="3">
      <t>レイゾウコ</t>
    </rPh>
    <rPh sb="3" eb="4">
      <t>オヨ</t>
    </rPh>
    <phoneticPr fontId="11"/>
  </si>
  <si>
    <r>
      <rPr>
        <sz val="11"/>
        <rFont val="ＭＳ 明朝"/>
        <family val="1"/>
        <charset val="128"/>
      </rPr>
      <t>発泡剤・断熱材</t>
    </r>
    <phoneticPr fontId="9"/>
  </si>
  <si>
    <r>
      <rPr>
        <sz val="11"/>
        <rFont val="ＭＳ 明朝"/>
        <family val="1"/>
        <charset val="128"/>
      </rPr>
      <t>溶剤</t>
    </r>
    <rPh sb="0" eb="2">
      <t>ヨウザイ</t>
    </rPh>
    <phoneticPr fontId="9"/>
  </si>
  <si>
    <r>
      <rPr>
        <sz val="11"/>
        <rFont val="ＭＳ 明朝"/>
        <family val="1"/>
        <charset val="128"/>
      </rPr>
      <t>エアゾール・</t>
    </r>
    <r>
      <rPr>
        <sz val="11"/>
        <rFont val="Century"/>
        <family val="1"/>
      </rPr>
      <t>MDI</t>
    </r>
    <r>
      <rPr>
        <sz val="11"/>
        <rFont val="ＭＳ 明朝"/>
        <family val="1"/>
        <charset val="128"/>
      </rPr>
      <t>（定量噴射剤）</t>
    </r>
    <rPh sb="10" eb="12">
      <t>テイリョウ</t>
    </rPh>
    <rPh sb="12" eb="14">
      <t>フンシャ</t>
    </rPh>
    <rPh sb="14" eb="15">
      <t>ザイ</t>
    </rPh>
    <phoneticPr fontId="9"/>
  </si>
  <si>
    <r>
      <rPr>
        <sz val="11"/>
        <rFont val="ＭＳ 明朝"/>
        <family val="1"/>
        <charset val="128"/>
      </rPr>
      <t>発泡剤・断熱材</t>
    </r>
    <phoneticPr fontId="9"/>
  </si>
  <si>
    <t>廃棄物　　　　　　　　　　　（ﾌﾟﾗｽﾁｯｸ・廃油の焼却）</t>
    <phoneticPr fontId="9"/>
  </si>
  <si>
    <r>
      <t xml:space="preserve">HCFC22 </t>
    </r>
    <r>
      <rPr>
        <sz val="11"/>
        <rFont val="ＭＳ 明朝"/>
        <family val="1"/>
        <charset val="128"/>
      </rPr>
      <t>製造時の副生</t>
    </r>
    <r>
      <rPr>
        <sz val="11"/>
        <rFont val="Century"/>
        <family val="1"/>
      </rPr>
      <t>HFC23</t>
    </r>
    <rPh sb="7" eb="9">
      <t>セイゾウ</t>
    </rPh>
    <rPh sb="9" eb="10">
      <t>ジ</t>
    </rPh>
    <rPh sb="11" eb="13">
      <t>フクセイ</t>
    </rPh>
    <phoneticPr fontId="11"/>
  </si>
  <si>
    <r>
      <t xml:space="preserve">HFCs </t>
    </r>
    <r>
      <rPr>
        <sz val="11"/>
        <rFont val="ＭＳ 明朝"/>
        <family val="1"/>
        <charset val="128"/>
      </rPr>
      <t>製造時の漏出</t>
    </r>
    <rPh sb="5" eb="7">
      <t>セイゾウ</t>
    </rPh>
    <rPh sb="7" eb="8">
      <t>ジ</t>
    </rPh>
    <rPh sb="9" eb="11">
      <t>ロウシュツ</t>
    </rPh>
    <phoneticPr fontId="11"/>
  </si>
  <si>
    <r>
      <t xml:space="preserve">PFCs </t>
    </r>
    <r>
      <rPr>
        <sz val="11"/>
        <rFont val="ＭＳ 明朝"/>
        <family val="1"/>
        <charset val="128"/>
      </rPr>
      <t>製造時の漏出</t>
    </r>
    <rPh sb="5" eb="7">
      <t>セイゾウ</t>
    </rPh>
    <rPh sb="7" eb="8">
      <t>ジ</t>
    </rPh>
    <rPh sb="9" eb="11">
      <t>ロウシュツ</t>
    </rPh>
    <phoneticPr fontId="11"/>
  </si>
  <si>
    <r>
      <t>SF</t>
    </r>
    <r>
      <rPr>
        <vertAlign val="subscript"/>
        <sz val="11"/>
        <rFont val="Century"/>
        <family val="1"/>
      </rPr>
      <t xml:space="preserve">6 </t>
    </r>
    <r>
      <rPr>
        <sz val="11"/>
        <rFont val="ＭＳ 明朝"/>
        <family val="1"/>
        <charset val="128"/>
      </rPr>
      <t>製造時の漏出</t>
    </r>
    <rPh sb="4" eb="6">
      <t>セイゾウ</t>
    </rPh>
    <rPh sb="6" eb="7">
      <t>ジ</t>
    </rPh>
    <rPh sb="8" eb="10">
      <t>ロウシュツ</t>
    </rPh>
    <phoneticPr fontId="9"/>
  </si>
  <si>
    <r>
      <t>1990</t>
    </r>
    <r>
      <rPr>
        <sz val="11"/>
        <rFont val="ＭＳ 明朝"/>
        <family val="1"/>
        <charset val="128"/>
      </rPr>
      <t>排出量</t>
    </r>
    <rPh sb="4" eb="7">
      <t>ハイシュツリョウ</t>
    </rPh>
    <phoneticPr fontId="9"/>
  </si>
  <si>
    <r>
      <t>2005</t>
    </r>
    <r>
      <rPr>
        <sz val="11"/>
        <rFont val="ＭＳ 明朝"/>
        <family val="1"/>
        <charset val="128"/>
      </rPr>
      <t>排出量</t>
    </r>
    <rPh sb="4" eb="7">
      <t>ハイシュツリョウ</t>
    </rPh>
    <phoneticPr fontId="9"/>
  </si>
  <si>
    <r>
      <t>2013</t>
    </r>
    <r>
      <rPr>
        <sz val="11"/>
        <rFont val="ＭＳ 明朝"/>
        <family val="1"/>
        <charset val="128"/>
      </rPr>
      <t>排出量</t>
    </r>
    <rPh sb="4" eb="7">
      <t>ハイシュツリョウ</t>
    </rPh>
    <phoneticPr fontId="9"/>
  </si>
  <si>
    <r>
      <rPr>
        <sz val="11"/>
        <rFont val="ＭＳ 明朝"/>
        <family val="1"/>
        <charset val="128"/>
      </rPr>
      <t>■前年度比</t>
    </r>
    <rPh sb="1" eb="5">
      <t>ゼンネンドヒ</t>
    </rPh>
    <phoneticPr fontId="9"/>
  </si>
  <si>
    <r>
      <rPr>
        <sz val="11"/>
        <rFont val="ＭＳ 明朝"/>
        <family val="1"/>
        <charset val="128"/>
      </rPr>
      <t>その他（農業・間接</t>
    </r>
    <r>
      <rPr>
        <sz val="11"/>
        <rFont val="Century"/>
        <family val="1"/>
      </rPr>
      <t>CO</t>
    </r>
    <r>
      <rPr>
        <vertAlign val="subscript"/>
        <sz val="12"/>
        <rFont val="Century"/>
        <family val="1"/>
      </rPr>
      <t>2</t>
    </r>
    <r>
      <rPr>
        <sz val="11"/>
        <rFont val="ＭＳ 明朝"/>
        <family val="1"/>
        <charset val="128"/>
      </rPr>
      <t>等）</t>
    </r>
    <rPh sb="2" eb="3">
      <t>タ</t>
    </rPh>
    <phoneticPr fontId="9"/>
  </si>
  <si>
    <t>消火剤</t>
    <rPh sb="0" eb="3">
      <t>ショウカザイ</t>
    </rPh>
    <phoneticPr fontId="9"/>
  </si>
  <si>
    <t>5) CH4</t>
  </si>
  <si>
    <t>6) N2O</t>
  </si>
  <si>
    <t>7) F-gas</t>
  </si>
  <si>
    <r>
      <t>2016</t>
    </r>
    <r>
      <rPr>
        <sz val="11"/>
        <rFont val="ＭＳ 明朝"/>
        <family val="1"/>
        <charset val="128"/>
      </rPr>
      <t>　　（速報値）</t>
    </r>
    <r>
      <rPr>
        <sz val="11"/>
        <rFont val="ＭＳ Ｐ明朝"/>
        <family val="1"/>
        <charset val="128"/>
      </rPr>
      <t/>
    </r>
    <phoneticPr fontId="8"/>
  </si>
  <si>
    <r>
      <t>2016</t>
    </r>
    <r>
      <rPr>
        <sz val="11"/>
        <rFont val="Century"/>
        <family val="1"/>
      </rPr>
      <t xml:space="preserve">
</t>
    </r>
    <r>
      <rPr>
        <sz val="11"/>
        <rFont val="ＭＳ 明朝"/>
        <family val="1"/>
        <charset val="128"/>
      </rPr>
      <t>（速報値）</t>
    </r>
    <r>
      <rPr>
        <sz val="11"/>
        <rFont val="ＭＳ Ｐ明朝"/>
        <family val="1"/>
        <charset val="128"/>
      </rPr>
      <t/>
    </r>
    <phoneticPr fontId="9"/>
  </si>
  <si>
    <r>
      <rPr>
        <sz val="11"/>
        <color theme="0"/>
        <rFont val="ＭＳ Ｐ明朝"/>
        <family val="1"/>
        <charset val="128"/>
      </rPr>
      <t>非エネルギー起源</t>
    </r>
    <r>
      <rPr>
        <sz val="11"/>
        <color theme="0"/>
        <rFont val="Century"/>
        <family val="1"/>
      </rPr>
      <t>CO2</t>
    </r>
    <phoneticPr fontId="9"/>
  </si>
  <si>
    <r>
      <t>CH</t>
    </r>
    <r>
      <rPr>
        <sz val="9"/>
        <color theme="0"/>
        <rFont val="Century"/>
        <family val="1"/>
      </rPr>
      <t>4</t>
    </r>
    <phoneticPr fontId="9"/>
  </si>
  <si>
    <r>
      <t>HCFC22</t>
    </r>
    <r>
      <rPr>
        <sz val="11"/>
        <color theme="0"/>
        <rFont val="ＭＳ Ｐ明朝"/>
        <family val="1"/>
        <charset val="128"/>
      </rPr>
      <t>製造時の副生</t>
    </r>
    <r>
      <rPr>
        <sz val="11"/>
        <color theme="0"/>
        <rFont val="Century"/>
        <family val="1"/>
      </rPr>
      <t>HFC23</t>
    </r>
    <phoneticPr fontId="9"/>
  </si>
  <si>
    <r>
      <t xml:space="preserve">HFCs </t>
    </r>
    <r>
      <rPr>
        <sz val="11"/>
        <color theme="0"/>
        <rFont val="ＭＳ 明朝"/>
        <family val="1"/>
        <charset val="128"/>
      </rPr>
      <t>製造時の漏出</t>
    </r>
    <rPh sb="5" eb="7">
      <t>セイゾウ</t>
    </rPh>
    <rPh sb="7" eb="8">
      <t>ジ</t>
    </rPh>
    <rPh sb="9" eb="11">
      <t>ロウシュツ</t>
    </rPh>
    <phoneticPr fontId="11"/>
  </si>
  <si>
    <r>
      <rPr>
        <sz val="11"/>
        <color theme="0"/>
        <rFont val="ＭＳ Ｐ明朝"/>
        <family val="1"/>
        <charset val="128"/>
      </rPr>
      <t>発泡剤・断熱材</t>
    </r>
    <phoneticPr fontId="9"/>
  </si>
  <si>
    <r>
      <rPr>
        <sz val="11"/>
        <color theme="0"/>
        <rFont val="ＭＳ 明朝"/>
        <family val="1"/>
        <charset val="128"/>
      </rPr>
      <t>消火剤</t>
    </r>
    <rPh sb="0" eb="3">
      <t>ショウカザイ</t>
    </rPh>
    <phoneticPr fontId="9"/>
  </si>
  <si>
    <r>
      <t xml:space="preserve">PFCs </t>
    </r>
    <r>
      <rPr>
        <sz val="11"/>
        <color theme="0"/>
        <rFont val="ＭＳ 明朝"/>
        <family val="1"/>
        <charset val="128"/>
      </rPr>
      <t>製造時の漏出</t>
    </r>
    <rPh sb="5" eb="7">
      <t>セイゾウ</t>
    </rPh>
    <rPh sb="7" eb="8">
      <t>ジ</t>
    </rPh>
    <rPh sb="9" eb="11">
      <t>ロウシュツ</t>
    </rPh>
    <phoneticPr fontId="11"/>
  </si>
  <si>
    <r>
      <t>SF</t>
    </r>
    <r>
      <rPr>
        <vertAlign val="subscript"/>
        <sz val="11"/>
        <color theme="0"/>
        <rFont val="Century"/>
        <family val="1"/>
      </rPr>
      <t xml:space="preserve">6 </t>
    </r>
    <r>
      <rPr>
        <sz val="11"/>
        <color theme="0"/>
        <rFont val="ＭＳ 明朝"/>
        <family val="1"/>
        <charset val="128"/>
      </rPr>
      <t>製造時の漏出</t>
    </r>
    <rPh sb="4" eb="6">
      <t>セイゾウ</t>
    </rPh>
    <rPh sb="6" eb="7">
      <t>ジ</t>
    </rPh>
    <rPh sb="8" eb="10">
      <t>ロウシュツ</t>
    </rPh>
    <phoneticPr fontId="9"/>
  </si>
  <si>
    <r>
      <rPr>
        <sz val="11"/>
        <color theme="0"/>
        <rFont val="ＭＳ 明朝"/>
        <family val="1"/>
        <charset val="128"/>
      </rPr>
      <t>粒子加速器等</t>
    </r>
    <rPh sb="0" eb="2">
      <t>リュウシ</t>
    </rPh>
    <rPh sb="2" eb="5">
      <t>カソクキ</t>
    </rPh>
    <rPh sb="5" eb="6">
      <t>トウ</t>
    </rPh>
    <phoneticPr fontId="9"/>
  </si>
  <si>
    <r>
      <rPr>
        <sz val="11"/>
        <color theme="0"/>
        <rFont val="ＭＳ 明朝"/>
        <family val="1"/>
        <charset val="128"/>
      </rPr>
      <t>電気絶縁ガス使用機器</t>
    </r>
    <phoneticPr fontId="9"/>
  </si>
  <si>
    <r>
      <t>NF</t>
    </r>
    <r>
      <rPr>
        <vertAlign val="subscript"/>
        <sz val="11"/>
        <color theme="0"/>
        <rFont val="Century"/>
        <family val="1"/>
      </rPr>
      <t xml:space="preserve">3 </t>
    </r>
    <r>
      <rPr>
        <sz val="11"/>
        <color theme="0"/>
        <rFont val="ＭＳ 明朝"/>
        <family val="1"/>
        <charset val="128"/>
      </rPr>
      <t>製造時の漏出</t>
    </r>
    <rPh sb="4" eb="6">
      <t>セイゾウ</t>
    </rPh>
    <rPh sb="6" eb="7">
      <t>ジ</t>
    </rPh>
    <rPh sb="8" eb="10">
      <t>ロウシュツ</t>
    </rPh>
    <phoneticPr fontId="9"/>
  </si>
  <si>
    <t>製造業</t>
    <rPh sb="0" eb="3">
      <t>セイゾウギョウ</t>
    </rPh>
    <phoneticPr fontId="9"/>
  </si>
  <si>
    <t>旅客</t>
    <rPh sb="0" eb="2">
      <t>リョカク</t>
    </rPh>
    <phoneticPr fontId="9"/>
  </si>
  <si>
    <t>貨物</t>
    <rPh sb="0" eb="2">
      <t>カモツ</t>
    </rPh>
    <phoneticPr fontId="9"/>
  </si>
  <si>
    <r>
      <rPr>
        <sz val="12"/>
        <rFont val="ＭＳ 明朝"/>
        <family val="1"/>
        <charset val="128"/>
      </rPr>
      <t>業務他（第三次産業）</t>
    </r>
    <rPh sb="0" eb="2">
      <t>ギョウム</t>
    </rPh>
    <rPh sb="2" eb="3">
      <t>ホカ</t>
    </rPh>
    <rPh sb="4" eb="7">
      <t>ダイサンジ</t>
    </rPh>
    <rPh sb="7" eb="9">
      <t>サンギョウ</t>
    </rPh>
    <phoneticPr fontId="9"/>
  </si>
  <si>
    <r>
      <rPr>
        <sz val="12"/>
        <rFont val="ＭＳ 明朝"/>
        <family val="1"/>
        <charset val="128"/>
      </rPr>
      <t>その他（農業･間接</t>
    </r>
    <r>
      <rPr>
        <sz val="12"/>
        <rFont val="Century"/>
        <family val="1"/>
      </rPr>
      <t>CO</t>
    </r>
    <r>
      <rPr>
        <vertAlign val="subscript"/>
        <sz val="12"/>
        <rFont val="Century"/>
        <family val="1"/>
      </rPr>
      <t>2</t>
    </r>
    <r>
      <rPr>
        <sz val="12"/>
        <rFont val="ＭＳ 明朝"/>
        <family val="1"/>
        <charset val="128"/>
      </rPr>
      <t>等）</t>
    </r>
    <rPh sb="2" eb="3">
      <t>タ</t>
    </rPh>
    <rPh sb="7" eb="9">
      <t>カンセツ</t>
    </rPh>
    <phoneticPr fontId="9"/>
  </si>
  <si>
    <r>
      <rPr>
        <sz val="11"/>
        <rFont val="ＭＳ 明朝"/>
        <family val="1"/>
        <charset val="128"/>
      </rPr>
      <t>地域熱供給</t>
    </r>
    <rPh sb="0" eb="2">
      <t>チイキ</t>
    </rPh>
    <rPh sb="2" eb="5">
      <t>ネツキョウキュウ</t>
    </rPh>
    <phoneticPr fontId="9"/>
  </si>
  <si>
    <r>
      <rPr>
        <sz val="11"/>
        <rFont val="ＭＳ 明朝"/>
        <family val="1"/>
        <charset val="128"/>
      </rPr>
      <t>製造業</t>
    </r>
    <rPh sb="0" eb="3">
      <t>セイゾウギョウ</t>
    </rPh>
    <phoneticPr fontId="9"/>
  </si>
  <si>
    <r>
      <rPr>
        <sz val="11"/>
        <rFont val="ＭＳ 明朝"/>
        <family val="1"/>
        <charset val="128"/>
      </rPr>
      <t>　化学工業（含石油石炭製品）</t>
    </r>
    <rPh sb="1" eb="3">
      <t>カガク</t>
    </rPh>
    <rPh sb="3" eb="5">
      <t>コウギョウ</t>
    </rPh>
    <rPh sb="6" eb="7">
      <t>フク</t>
    </rPh>
    <rPh sb="7" eb="9">
      <t>セキユ</t>
    </rPh>
    <rPh sb="9" eb="11">
      <t>セキタン</t>
    </rPh>
    <rPh sb="11" eb="13">
      <t>セイヒン</t>
    </rPh>
    <phoneticPr fontId="0"/>
  </si>
  <si>
    <r>
      <rPr>
        <sz val="11"/>
        <rFont val="ＭＳ 明朝"/>
        <family val="1"/>
        <charset val="128"/>
      </rPr>
      <t>　他製造業</t>
    </r>
    <rPh sb="1" eb="2">
      <t>ホカ</t>
    </rPh>
    <rPh sb="2" eb="5">
      <t>セイゾウギョウ</t>
    </rPh>
    <phoneticPr fontId="0"/>
  </si>
  <si>
    <r>
      <rPr>
        <sz val="11"/>
        <rFont val="ＭＳ 明朝"/>
        <family val="1"/>
        <charset val="128"/>
      </rPr>
      <t>旅客</t>
    </r>
    <rPh sb="0" eb="2">
      <t>リョカク</t>
    </rPh>
    <phoneticPr fontId="9"/>
  </si>
  <si>
    <r>
      <rPr>
        <sz val="11"/>
        <rFont val="ＭＳ 明朝"/>
        <family val="1"/>
        <charset val="128"/>
      </rPr>
      <t>貨物</t>
    </r>
    <rPh sb="0" eb="2">
      <t>カモツ</t>
    </rPh>
    <phoneticPr fontId="9"/>
  </si>
  <si>
    <r>
      <rPr>
        <sz val="11"/>
        <rFont val="ＭＳ 明朝"/>
        <family val="1"/>
        <charset val="128"/>
      </rPr>
      <t>家庭</t>
    </r>
    <phoneticPr fontId="9"/>
  </si>
  <si>
    <r>
      <rPr>
        <sz val="11"/>
        <color indexed="8"/>
        <rFont val="ＭＳ Ｐ明朝"/>
        <family val="1"/>
        <charset val="128"/>
      </rPr>
      <t>出典：</t>
    </r>
    <r>
      <rPr>
        <sz val="11"/>
        <color indexed="8"/>
        <rFont val="Century"/>
        <family val="1"/>
        <charset val="128"/>
      </rPr>
      <t>IPCC</t>
    </r>
    <r>
      <rPr>
        <sz val="11"/>
        <color indexed="8"/>
        <rFont val="ＭＳ Ｐ明朝"/>
        <family val="1"/>
        <charset val="128"/>
      </rPr>
      <t>第四次評価報告書（</t>
    </r>
    <r>
      <rPr>
        <sz val="11"/>
        <color indexed="8"/>
        <rFont val="Century"/>
        <family val="1"/>
        <charset val="128"/>
      </rPr>
      <t>2007</t>
    </r>
    <r>
      <rPr>
        <sz val="11"/>
        <color indexed="8"/>
        <rFont val="ＭＳ Ｐ明朝"/>
        <family val="1"/>
        <charset val="128"/>
      </rPr>
      <t>）</t>
    </r>
    <phoneticPr fontId="9"/>
  </si>
  <si>
    <t>３．特に断りのない限り、各排出量にLULUCF（土地利用、土地利用変化及び林業）分野の排出・吸収量は含まれていない。</t>
    <rPh sb="2" eb="3">
      <t>トク</t>
    </rPh>
    <rPh sb="4" eb="5">
      <t>コトワ</t>
    </rPh>
    <rPh sb="9" eb="10">
      <t>カギ</t>
    </rPh>
    <rPh sb="12" eb="13">
      <t>カク</t>
    </rPh>
    <rPh sb="13" eb="15">
      <t>ハイシュツ</t>
    </rPh>
    <rPh sb="15" eb="16">
      <t>リョウ</t>
    </rPh>
    <rPh sb="24" eb="26">
      <t>トチ</t>
    </rPh>
    <rPh sb="26" eb="28">
      <t>リヨウ</t>
    </rPh>
    <rPh sb="29" eb="31">
      <t>トチ</t>
    </rPh>
    <rPh sb="31" eb="33">
      <t>リヨウ</t>
    </rPh>
    <rPh sb="33" eb="35">
      <t>ヘンカ</t>
    </rPh>
    <rPh sb="35" eb="36">
      <t>オヨ</t>
    </rPh>
    <rPh sb="37" eb="39">
      <t>リンギョウ</t>
    </rPh>
    <rPh sb="40" eb="42">
      <t>ブンヤ</t>
    </rPh>
    <rPh sb="43" eb="45">
      <t>ハイシュツ</t>
    </rPh>
    <rPh sb="46" eb="48">
      <t>キュウシュウ</t>
    </rPh>
    <rPh sb="48" eb="49">
      <t>リョウ</t>
    </rPh>
    <rPh sb="50" eb="51">
      <t>フク</t>
    </rPh>
    <phoneticPr fontId="9"/>
  </si>
  <si>
    <t>４．国際バンカー油は国内排出量には含まれない。</t>
    <rPh sb="2" eb="4">
      <t>コクサイ</t>
    </rPh>
    <rPh sb="8" eb="9">
      <t>ユ</t>
    </rPh>
    <rPh sb="10" eb="12">
      <t>コクナイ</t>
    </rPh>
    <rPh sb="12" eb="14">
      <t>ハイシュツ</t>
    </rPh>
    <rPh sb="14" eb="15">
      <t>リョウ</t>
    </rPh>
    <rPh sb="17" eb="18">
      <t>フク</t>
    </rPh>
    <phoneticPr fontId="9"/>
  </si>
  <si>
    <t>エアゾール・                      MDI(定量噴射剤)</t>
    <rPh sb="32" eb="34">
      <t>テイリョウ</t>
    </rPh>
    <phoneticPr fontId="9"/>
  </si>
  <si>
    <t>半導体製造</t>
    <rPh sb="0" eb="5">
      <t>ハンドウタイセイゾウ</t>
    </rPh>
    <phoneticPr fontId="9"/>
  </si>
  <si>
    <t>SF6</t>
    <phoneticPr fontId="9"/>
  </si>
  <si>
    <t>NF3</t>
    <phoneticPr fontId="9"/>
  </si>
  <si>
    <t>CO2</t>
    <phoneticPr fontId="9"/>
  </si>
  <si>
    <t>Total</t>
    <phoneticPr fontId="9"/>
  </si>
  <si>
    <r>
      <rPr>
        <sz val="10"/>
        <rFont val="ＭＳ 明朝"/>
        <family val="1"/>
        <charset val="128"/>
      </rPr>
      <t>隠しシート（公表時に非表示）</t>
    </r>
    <rPh sb="0" eb="1">
      <t>カク</t>
    </rPh>
    <rPh sb="6" eb="8">
      <t>コウヒョウ</t>
    </rPh>
    <rPh sb="8" eb="9">
      <t>ジ</t>
    </rPh>
    <rPh sb="10" eb="13">
      <t>ヒヒョウジ</t>
    </rPh>
    <phoneticPr fontId="9"/>
  </si>
  <si>
    <r>
      <t>1990</t>
    </r>
    <r>
      <rPr>
        <sz val="10"/>
        <rFont val="ＭＳ 明朝"/>
        <family val="1"/>
        <charset val="128"/>
      </rPr>
      <t>年度　　　　　　　　　　　　　　　　　　　　　　　　　　　　　　　　　　　　　　　　　　　　　　　　　　　　　　　　　　　　　　　　　（平成</t>
    </r>
    <r>
      <rPr>
        <sz val="10"/>
        <rFont val="Century"/>
        <family val="1"/>
      </rPr>
      <t>2</t>
    </r>
    <r>
      <rPr>
        <sz val="10"/>
        <rFont val="ＭＳ 明朝"/>
        <family val="1"/>
        <charset val="128"/>
      </rPr>
      <t>年度）</t>
    </r>
    <rPh sb="4" eb="5">
      <t>ネン</t>
    </rPh>
    <rPh sb="5" eb="6">
      <t>ド</t>
    </rPh>
    <rPh sb="72" eb="74">
      <t>ヘイセイ</t>
    </rPh>
    <rPh sb="75" eb="76">
      <t>ネン</t>
    </rPh>
    <rPh sb="76" eb="77">
      <t>ド</t>
    </rPh>
    <phoneticPr fontId="9"/>
  </si>
  <si>
    <r>
      <t>2005</t>
    </r>
    <r>
      <rPr>
        <sz val="10"/>
        <rFont val="ＭＳ 明朝"/>
        <family val="1"/>
        <charset val="128"/>
      </rPr>
      <t>年度</t>
    </r>
    <r>
      <rPr>
        <sz val="10"/>
        <rFont val="Century"/>
        <family val="1"/>
      </rPr>
      <t xml:space="preserve">                                                                                                                                                                                                                     </t>
    </r>
    <r>
      <rPr>
        <sz val="10"/>
        <rFont val="ＭＳ 明朝"/>
        <family val="1"/>
        <charset val="128"/>
      </rPr>
      <t>（平成</t>
    </r>
    <r>
      <rPr>
        <sz val="10"/>
        <rFont val="Century"/>
        <family val="1"/>
      </rPr>
      <t>17</t>
    </r>
    <r>
      <rPr>
        <sz val="10"/>
        <rFont val="ＭＳ 明朝"/>
        <family val="1"/>
        <charset val="128"/>
      </rPr>
      <t>年度）</t>
    </r>
    <rPh sb="5" eb="6">
      <t>ド</t>
    </rPh>
    <rPh sb="225" eb="226">
      <t>ド</t>
    </rPh>
    <phoneticPr fontId="9"/>
  </si>
  <si>
    <r>
      <t>2013</t>
    </r>
    <r>
      <rPr>
        <sz val="10"/>
        <rFont val="ＭＳ 明朝"/>
        <family val="1"/>
        <charset val="128"/>
      </rPr>
      <t>年度
（平成</t>
    </r>
    <r>
      <rPr>
        <sz val="10"/>
        <rFont val="Century"/>
        <family val="1"/>
      </rPr>
      <t>25</t>
    </r>
    <r>
      <rPr>
        <sz val="10"/>
        <rFont val="ＭＳ 明朝"/>
        <family val="1"/>
        <charset val="128"/>
      </rPr>
      <t>年度）</t>
    </r>
    <rPh sb="5" eb="6">
      <t>ド</t>
    </rPh>
    <rPh sb="13" eb="14">
      <t>ド</t>
    </rPh>
    <phoneticPr fontId="9"/>
  </si>
  <si>
    <r>
      <t>2016</t>
    </r>
    <r>
      <rPr>
        <sz val="10"/>
        <rFont val="ＭＳ Ｐ明朝"/>
        <family val="1"/>
        <charset val="128"/>
      </rPr>
      <t>年度
（平成</t>
    </r>
    <r>
      <rPr>
        <sz val="10"/>
        <rFont val="Century"/>
        <family val="1"/>
      </rPr>
      <t>28</t>
    </r>
    <r>
      <rPr>
        <sz val="10"/>
        <rFont val="ＭＳ Ｐ明朝"/>
        <family val="1"/>
        <charset val="128"/>
      </rPr>
      <t>年度）</t>
    </r>
    <rPh sb="5" eb="6">
      <t>ド</t>
    </rPh>
    <rPh sb="13" eb="14">
      <t>ド</t>
    </rPh>
    <phoneticPr fontId="9"/>
  </si>
  <si>
    <r>
      <t>201</t>
    </r>
    <r>
      <rPr>
        <sz val="10"/>
        <color rgb="FFFF0000"/>
        <rFont val="Century"/>
        <family val="1"/>
      </rPr>
      <t>7</t>
    </r>
    <r>
      <rPr>
        <sz val="10"/>
        <rFont val="ＭＳ Ｐ明朝"/>
        <family val="1"/>
        <charset val="128"/>
      </rPr>
      <t>年度
（平成</t>
    </r>
    <r>
      <rPr>
        <sz val="10"/>
        <rFont val="Century"/>
        <family val="1"/>
      </rPr>
      <t>29</t>
    </r>
    <r>
      <rPr>
        <sz val="10"/>
        <rFont val="ＭＳ Ｐ明朝"/>
        <family val="1"/>
        <charset val="128"/>
      </rPr>
      <t>年度）</t>
    </r>
    <rPh sb="5" eb="6">
      <t>ド</t>
    </rPh>
    <rPh sb="13" eb="14">
      <t>ド</t>
    </rPh>
    <phoneticPr fontId="9"/>
  </si>
  <si>
    <r>
      <t>201</t>
    </r>
    <r>
      <rPr>
        <sz val="10"/>
        <color rgb="FFFF0000"/>
        <rFont val="Century"/>
        <family val="1"/>
      </rPr>
      <t>8</t>
    </r>
    <r>
      <rPr>
        <sz val="10"/>
        <rFont val="ＭＳ Ｐ明朝"/>
        <family val="1"/>
        <charset val="128"/>
      </rPr>
      <t>年度
（平成</t>
    </r>
    <r>
      <rPr>
        <sz val="10"/>
        <rFont val="Century"/>
        <family val="1"/>
      </rPr>
      <t>30</t>
    </r>
    <r>
      <rPr>
        <sz val="10"/>
        <rFont val="ＭＳ Ｐ明朝"/>
        <family val="1"/>
        <charset val="128"/>
      </rPr>
      <t>年度）</t>
    </r>
    <rPh sb="5" eb="6">
      <t>ド</t>
    </rPh>
    <rPh sb="13" eb="14">
      <t>ド</t>
    </rPh>
    <phoneticPr fontId="9"/>
  </si>
  <si>
    <r>
      <t>201</t>
    </r>
    <r>
      <rPr>
        <sz val="10"/>
        <color rgb="FFFF0000"/>
        <rFont val="Century"/>
        <family val="1"/>
      </rPr>
      <t>9</t>
    </r>
    <r>
      <rPr>
        <sz val="10"/>
        <rFont val="ＭＳ Ｐ明朝"/>
        <family val="1"/>
        <charset val="128"/>
      </rPr>
      <t>年度
（平成</t>
    </r>
    <r>
      <rPr>
        <sz val="10"/>
        <rFont val="Century"/>
        <family val="1"/>
      </rPr>
      <t>31</t>
    </r>
    <r>
      <rPr>
        <sz val="10"/>
        <rFont val="ＭＳ Ｐ明朝"/>
        <family val="1"/>
        <charset val="128"/>
      </rPr>
      <t>年度）</t>
    </r>
    <rPh sb="5" eb="6">
      <t>ド</t>
    </rPh>
    <rPh sb="13" eb="14">
      <t>ド</t>
    </rPh>
    <phoneticPr fontId="9"/>
  </si>
  <si>
    <r>
      <t>2016</t>
    </r>
    <r>
      <rPr>
        <sz val="10"/>
        <rFont val="ＭＳ Ｐ明朝"/>
        <family val="1"/>
        <charset val="128"/>
      </rPr>
      <t>年度
（平成</t>
    </r>
    <r>
      <rPr>
        <sz val="10"/>
        <rFont val="Century"/>
        <family val="1"/>
      </rPr>
      <t>32年度）</t>
    </r>
    <r>
      <rPr>
        <sz val="13"/>
        <rFont val="ＭＳ Ｐ明朝"/>
        <family val="1"/>
        <charset val="128"/>
      </rPr>
      <t/>
    </r>
    <rPh sb="5" eb="6">
      <t>ド</t>
    </rPh>
    <rPh sb="13" eb="14">
      <t>ド</t>
    </rPh>
    <phoneticPr fontId="9"/>
  </si>
  <si>
    <r>
      <t>2016</t>
    </r>
    <r>
      <rPr>
        <sz val="10"/>
        <rFont val="ＭＳ Ｐ明朝"/>
        <family val="1"/>
        <charset val="128"/>
      </rPr>
      <t>年度
（平成</t>
    </r>
    <r>
      <rPr>
        <sz val="10"/>
        <rFont val="Century"/>
        <family val="1"/>
      </rPr>
      <t>33年度）</t>
    </r>
    <r>
      <rPr>
        <sz val="13"/>
        <rFont val="ＭＳ Ｐ明朝"/>
        <family val="1"/>
        <charset val="128"/>
      </rPr>
      <t/>
    </r>
    <rPh sb="5" eb="6">
      <t>ド</t>
    </rPh>
    <rPh sb="13" eb="14">
      <t>ド</t>
    </rPh>
    <phoneticPr fontId="9"/>
  </si>
  <si>
    <r>
      <t>2016</t>
    </r>
    <r>
      <rPr>
        <sz val="10"/>
        <rFont val="ＭＳ Ｐ明朝"/>
        <family val="1"/>
        <charset val="128"/>
      </rPr>
      <t>年度
（平成</t>
    </r>
    <r>
      <rPr>
        <sz val="10"/>
        <rFont val="Century"/>
        <family val="1"/>
      </rPr>
      <t>34年度）</t>
    </r>
    <r>
      <rPr>
        <sz val="13"/>
        <rFont val="ＭＳ Ｐ明朝"/>
        <family val="1"/>
        <charset val="128"/>
      </rPr>
      <t/>
    </r>
    <rPh sb="5" eb="6">
      <t>ド</t>
    </rPh>
    <rPh sb="13" eb="14">
      <t>ド</t>
    </rPh>
    <phoneticPr fontId="9"/>
  </si>
  <si>
    <r>
      <t>1990</t>
    </r>
    <r>
      <rPr>
        <sz val="10"/>
        <rFont val="ＭＳ 明朝"/>
        <family val="1"/>
        <charset val="128"/>
      </rPr>
      <t>年　　　　　　　　　　　　　　　　　　　　　　　　　　　　　　　　　　　　　　　　　　　　　　　　　　　　　　　　　　　　　　　　　（平成</t>
    </r>
    <r>
      <rPr>
        <sz val="10"/>
        <rFont val="Century"/>
        <family val="1"/>
      </rPr>
      <t>2</t>
    </r>
    <r>
      <rPr>
        <sz val="10"/>
        <rFont val="ＭＳ 明朝"/>
        <family val="1"/>
        <charset val="128"/>
      </rPr>
      <t>年）</t>
    </r>
    <rPh sb="4" eb="5">
      <t>ネン</t>
    </rPh>
    <rPh sb="71" eb="73">
      <t>ヘイセイ</t>
    </rPh>
    <rPh sb="74" eb="75">
      <t>ネン</t>
    </rPh>
    <phoneticPr fontId="9"/>
  </si>
  <si>
    <r>
      <t>2005</t>
    </r>
    <r>
      <rPr>
        <sz val="10"/>
        <rFont val="ＭＳ 明朝"/>
        <family val="1"/>
        <charset val="128"/>
      </rPr>
      <t>年</t>
    </r>
    <r>
      <rPr>
        <sz val="10"/>
        <rFont val="Century"/>
        <family val="1"/>
      </rPr>
      <t xml:space="preserve">                                                                                                                                                                                                                     </t>
    </r>
    <r>
      <rPr>
        <sz val="10"/>
        <rFont val="ＭＳ 明朝"/>
        <family val="1"/>
        <charset val="128"/>
      </rPr>
      <t>（平成</t>
    </r>
    <r>
      <rPr>
        <sz val="10"/>
        <rFont val="Century"/>
        <family val="1"/>
      </rPr>
      <t>17</t>
    </r>
    <r>
      <rPr>
        <sz val="10"/>
        <rFont val="ＭＳ 明朝"/>
        <family val="1"/>
        <charset val="128"/>
      </rPr>
      <t>年）</t>
    </r>
    <phoneticPr fontId="9"/>
  </si>
  <si>
    <r>
      <t>2013</t>
    </r>
    <r>
      <rPr>
        <sz val="10"/>
        <rFont val="ＭＳ 明朝"/>
        <family val="1"/>
        <charset val="128"/>
      </rPr>
      <t>年
（平成</t>
    </r>
    <r>
      <rPr>
        <sz val="10"/>
        <rFont val="Century"/>
        <family val="1"/>
      </rPr>
      <t>25</t>
    </r>
    <r>
      <rPr>
        <sz val="10"/>
        <rFont val="ＭＳ 明朝"/>
        <family val="1"/>
        <charset val="128"/>
      </rPr>
      <t>年）</t>
    </r>
    <phoneticPr fontId="9"/>
  </si>
  <si>
    <r>
      <t>2016</t>
    </r>
    <r>
      <rPr>
        <sz val="10"/>
        <rFont val="ＭＳ Ｐ明朝"/>
        <family val="1"/>
        <charset val="128"/>
      </rPr>
      <t>年
（平成</t>
    </r>
    <r>
      <rPr>
        <sz val="10"/>
        <rFont val="Century"/>
        <family val="1"/>
      </rPr>
      <t>28</t>
    </r>
    <r>
      <rPr>
        <sz val="10"/>
        <rFont val="ＭＳ Ｐ明朝"/>
        <family val="1"/>
        <charset val="128"/>
      </rPr>
      <t>年）</t>
    </r>
    <phoneticPr fontId="9"/>
  </si>
  <si>
    <r>
      <t>201</t>
    </r>
    <r>
      <rPr>
        <sz val="10"/>
        <color rgb="FFFF0000"/>
        <rFont val="Century"/>
        <family val="1"/>
      </rPr>
      <t>7</t>
    </r>
    <r>
      <rPr>
        <sz val="10"/>
        <rFont val="ＭＳ Ｐ明朝"/>
        <family val="1"/>
        <charset val="128"/>
      </rPr>
      <t>年
（平成</t>
    </r>
    <r>
      <rPr>
        <sz val="10"/>
        <rFont val="Century"/>
        <family val="1"/>
      </rPr>
      <t>29</t>
    </r>
    <r>
      <rPr>
        <sz val="10"/>
        <rFont val="ＭＳ Ｐ明朝"/>
        <family val="1"/>
        <charset val="128"/>
      </rPr>
      <t>年）</t>
    </r>
    <phoneticPr fontId="9"/>
  </si>
  <si>
    <r>
      <t>201</t>
    </r>
    <r>
      <rPr>
        <sz val="10"/>
        <color rgb="FFFF0000"/>
        <rFont val="Century"/>
        <family val="1"/>
      </rPr>
      <t>9</t>
    </r>
    <r>
      <rPr>
        <sz val="10"/>
        <rFont val="ＭＳ Ｐ明朝"/>
        <family val="1"/>
        <charset val="128"/>
      </rPr>
      <t>年
（平成</t>
    </r>
    <r>
      <rPr>
        <sz val="10"/>
        <rFont val="Century"/>
        <family val="1"/>
      </rPr>
      <t>31</t>
    </r>
    <r>
      <rPr>
        <sz val="10"/>
        <rFont val="ＭＳ Ｐ明朝"/>
        <family val="1"/>
        <charset val="128"/>
      </rPr>
      <t>年）</t>
    </r>
    <phoneticPr fontId="9"/>
  </si>
  <si>
    <r>
      <t>2016</t>
    </r>
    <r>
      <rPr>
        <sz val="10"/>
        <rFont val="ＭＳ Ｐ明朝"/>
        <family val="1"/>
        <charset val="128"/>
      </rPr>
      <t>年
（平成</t>
    </r>
    <r>
      <rPr>
        <sz val="10"/>
        <rFont val="Century"/>
        <family val="1"/>
      </rPr>
      <t>32年）</t>
    </r>
    <r>
      <rPr>
        <sz val="13"/>
        <rFont val="ＭＳ Ｐ明朝"/>
        <family val="1"/>
        <charset val="128"/>
      </rPr>
      <t/>
    </r>
  </si>
  <si>
    <r>
      <t>2016</t>
    </r>
    <r>
      <rPr>
        <sz val="10"/>
        <rFont val="ＭＳ Ｐ明朝"/>
        <family val="1"/>
        <charset val="128"/>
      </rPr>
      <t>年
（平成</t>
    </r>
    <r>
      <rPr>
        <sz val="10"/>
        <rFont val="Century"/>
        <family val="1"/>
      </rPr>
      <t>33年）</t>
    </r>
    <r>
      <rPr>
        <sz val="13"/>
        <rFont val="ＭＳ Ｐ明朝"/>
        <family val="1"/>
        <charset val="128"/>
      </rPr>
      <t/>
    </r>
  </si>
  <si>
    <r>
      <t>2016</t>
    </r>
    <r>
      <rPr>
        <sz val="10"/>
        <rFont val="ＭＳ Ｐ明朝"/>
        <family val="1"/>
        <charset val="128"/>
      </rPr>
      <t>年
（平成</t>
    </r>
    <r>
      <rPr>
        <sz val="10"/>
        <rFont val="Century"/>
        <family val="1"/>
      </rPr>
      <t>34年）</t>
    </r>
    <r>
      <rPr>
        <sz val="13"/>
        <rFont val="ＭＳ Ｐ明朝"/>
        <family val="1"/>
        <charset val="128"/>
      </rPr>
      <t/>
    </r>
  </si>
  <si>
    <r>
      <t>201</t>
    </r>
    <r>
      <rPr>
        <sz val="10"/>
        <color rgb="FFFF0000"/>
        <rFont val="Century"/>
        <family val="1"/>
      </rPr>
      <t>8</t>
    </r>
    <r>
      <rPr>
        <sz val="10"/>
        <rFont val="ＭＳ Ｐ明朝"/>
        <family val="1"/>
        <charset val="128"/>
      </rPr>
      <t>年
（平成</t>
    </r>
    <r>
      <rPr>
        <sz val="10"/>
        <rFont val="Century"/>
        <family val="1"/>
      </rPr>
      <t>30</t>
    </r>
    <r>
      <rPr>
        <sz val="10"/>
        <rFont val="ＭＳ Ｐ明朝"/>
        <family val="1"/>
        <charset val="128"/>
      </rPr>
      <t>年）</t>
    </r>
    <phoneticPr fontId="9"/>
  </si>
  <si>
    <t>速報値</t>
    <rPh sb="0" eb="3">
      <t>ソクホウチ</t>
    </rPh>
    <phoneticPr fontId="9"/>
  </si>
  <si>
    <r>
      <rPr>
        <sz val="10"/>
        <rFont val="Century"/>
        <family val="1"/>
      </rPr>
      <t>2016</t>
    </r>
    <r>
      <rPr>
        <sz val="10"/>
        <rFont val="ＭＳ 明朝"/>
        <family val="1"/>
        <charset val="128"/>
      </rPr>
      <t>年度</t>
    </r>
    <phoneticPr fontId="9"/>
  </si>
  <si>
    <r>
      <rPr>
        <sz val="10"/>
        <rFont val="Century"/>
        <family val="1"/>
      </rPr>
      <t>2017年度</t>
    </r>
    <r>
      <rPr>
        <sz val="10"/>
        <rFont val="ＭＳ 明朝"/>
        <family val="1"/>
        <charset val="128"/>
      </rPr>
      <t/>
    </r>
  </si>
  <si>
    <r>
      <rPr>
        <sz val="10"/>
        <rFont val="Century"/>
        <family val="1"/>
      </rPr>
      <t>2018年度</t>
    </r>
    <r>
      <rPr>
        <sz val="10"/>
        <rFont val="ＭＳ 明朝"/>
        <family val="1"/>
        <charset val="128"/>
      </rPr>
      <t/>
    </r>
  </si>
  <si>
    <r>
      <rPr>
        <sz val="10"/>
        <rFont val="Century"/>
        <family val="1"/>
      </rPr>
      <t>2019年度</t>
    </r>
    <r>
      <rPr>
        <sz val="10"/>
        <rFont val="ＭＳ 明朝"/>
        <family val="1"/>
        <charset val="128"/>
      </rPr>
      <t/>
    </r>
  </si>
  <si>
    <r>
      <rPr>
        <sz val="10"/>
        <rFont val="Century"/>
        <family val="1"/>
      </rPr>
      <t>2020年度</t>
    </r>
    <r>
      <rPr>
        <sz val="10"/>
        <rFont val="ＭＳ 明朝"/>
        <family val="1"/>
        <charset val="128"/>
      </rPr>
      <t/>
    </r>
  </si>
  <si>
    <r>
      <rPr>
        <sz val="10"/>
        <rFont val="Century"/>
        <family val="1"/>
      </rPr>
      <t>2021年度</t>
    </r>
    <r>
      <rPr>
        <sz val="10"/>
        <rFont val="ＭＳ 明朝"/>
        <family val="1"/>
        <charset val="128"/>
      </rPr>
      <t/>
    </r>
  </si>
  <si>
    <r>
      <rPr>
        <sz val="10"/>
        <rFont val="Century"/>
        <family val="1"/>
      </rPr>
      <t>2022年度</t>
    </r>
    <r>
      <rPr>
        <sz val="10"/>
        <rFont val="ＭＳ 明朝"/>
        <family val="1"/>
        <charset val="128"/>
      </rPr>
      <t/>
    </r>
  </si>
  <si>
    <t>PFCs</t>
    <phoneticPr fontId="9"/>
  </si>
  <si>
    <r>
      <rPr>
        <sz val="12"/>
        <rFont val="ＭＳ 明朝"/>
        <family val="1"/>
        <charset val="128"/>
      </rPr>
      <t>排出源</t>
    </r>
    <rPh sb="0" eb="3">
      <t>ハイシュツゲン</t>
    </rPh>
    <phoneticPr fontId="9"/>
  </si>
  <si>
    <r>
      <rPr>
        <sz val="12"/>
        <rFont val="ＭＳ 明朝"/>
        <family val="1"/>
        <charset val="128"/>
      </rPr>
      <t>備考</t>
    </r>
    <rPh sb="0" eb="2">
      <t>ビコウ</t>
    </rPh>
    <phoneticPr fontId="9"/>
  </si>
  <si>
    <r>
      <rPr>
        <sz val="11"/>
        <rFont val="ＭＳ 明朝"/>
        <family val="1"/>
        <charset val="128"/>
      </rPr>
      <t>■シェア</t>
    </r>
    <phoneticPr fontId="9"/>
  </si>
  <si>
    <r>
      <t xml:space="preserve">2016
</t>
    </r>
    <r>
      <rPr>
        <sz val="11"/>
        <rFont val="ＭＳ 明朝"/>
        <family val="1"/>
        <charset val="128"/>
      </rPr>
      <t>（速報値）</t>
    </r>
    <r>
      <rPr>
        <sz val="11"/>
        <rFont val="ＭＳ Ｐ明朝"/>
        <family val="1"/>
        <charset val="128"/>
      </rPr>
      <t/>
    </r>
    <phoneticPr fontId="9"/>
  </si>
  <si>
    <t>　鉄鋼</t>
    <rPh sb="1" eb="3">
      <t>テッコウ</t>
    </rPh>
    <phoneticPr fontId="0"/>
  </si>
  <si>
    <t>　機械</t>
    <rPh sb="1" eb="3">
      <t>キカイ</t>
    </rPh>
    <phoneticPr fontId="0"/>
  </si>
  <si>
    <t>　繊維</t>
    <phoneticPr fontId="9"/>
  </si>
  <si>
    <t>　食品飲料</t>
    <phoneticPr fontId="9"/>
  </si>
  <si>
    <t>　パルプ･紙･紙加工品</t>
    <phoneticPr fontId="9"/>
  </si>
  <si>
    <t>　窯業･土石製品</t>
    <rPh sb="1" eb="3">
      <t>ヨウギョウ</t>
    </rPh>
    <rPh sb="4" eb="6">
      <t>ドセキ</t>
    </rPh>
    <rPh sb="6" eb="8">
      <t>セイヒン</t>
    </rPh>
    <phoneticPr fontId="0"/>
  </si>
  <si>
    <t>　非鉄金属</t>
    <rPh sb="1" eb="3">
      <t>ヒテツ</t>
    </rPh>
    <rPh sb="3" eb="5">
      <t>キンゾク</t>
    </rPh>
    <phoneticPr fontId="9"/>
  </si>
  <si>
    <r>
      <rPr>
        <b/>
        <sz val="16"/>
        <rFont val="ＭＳ Ｐ明朝"/>
        <family val="1"/>
        <charset val="128"/>
      </rPr>
      <t>部門別</t>
    </r>
    <r>
      <rPr>
        <b/>
        <sz val="16"/>
        <rFont val="Century"/>
        <family val="1"/>
      </rPr>
      <t>CO</t>
    </r>
    <r>
      <rPr>
        <b/>
        <vertAlign val="subscript"/>
        <sz val="16"/>
        <rFont val="Century"/>
        <family val="1"/>
      </rPr>
      <t>2</t>
    </r>
    <r>
      <rPr>
        <b/>
        <sz val="16"/>
        <rFont val="ＭＳ Ｐ明朝"/>
        <family val="1"/>
        <charset val="128"/>
      </rPr>
      <t>排出量のシェア（電気・熱配分前後のシェア）</t>
    </r>
    <phoneticPr fontId="9"/>
  </si>
  <si>
    <r>
      <rPr>
        <sz val="12"/>
        <rFont val="ＭＳ 明朝"/>
        <family val="1"/>
        <charset val="128"/>
      </rPr>
      <t>代替フロン等４ガス</t>
    </r>
    <phoneticPr fontId="9"/>
  </si>
  <si>
    <t>燃料の燃焼</t>
    <phoneticPr fontId="9"/>
  </si>
  <si>
    <t>燃料の燃焼・漏出</t>
    <phoneticPr fontId="9"/>
  </si>
  <si>
    <t>廃棄物　　　　　　　（排水処理、焼却等）</t>
    <rPh sb="11" eb="15">
      <t>ハイスイショリ</t>
    </rPh>
    <rPh sb="16" eb="18">
      <t>ショウキャク</t>
    </rPh>
    <rPh sb="18" eb="19">
      <t>トウ</t>
    </rPh>
    <phoneticPr fontId="9"/>
  </si>
  <si>
    <t>燃料の燃焼・漏出</t>
    <rPh sb="0" eb="2">
      <t>ネンリョウ</t>
    </rPh>
    <rPh sb="3" eb="5">
      <t>ネンショウ</t>
    </rPh>
    <rPh sb="6" eb="8">
      <t>ロウシュツ</t>
    </rPh>
    <phoneticPr fontId="11"/>
  </si>
  <si>
    <t>業務その他部門
（商業･ｻｰﾋﾞｽ･事業所等）</t>
    <phoneticPr fontId="9"/>
  </si>
  <si>
    <t>工業プロセス
（石灰石消費等）</t>
    <phoneticPr fontId="9"/>
  </si>
  <si>
    <t>運輸部門
（自動車・船舶等）</t>
    <phoneticPr fontId="9"/>
  </si>
  <si>
    <t>エネルギー転換部門
（発電所等）</t>
    <phoneticPr fontId="9"/>
  </si>
  <si>
    <t>産業部門（工場等）</t>
    <phoneticPr fontId="9"/>
  </si>
  <si>
    <t>燃料からの漏出                            （天然ガス・石炭生産時の漏出等）</t>
    <phoneticPr fontId="9"/>
  </si>
  <si>
    <t>単位／地球温暖化係数／その他注意事項</t>
    <rPh sb="0" eb="2">
      <t>タンイ</t>
    </rPh>
    <rPh sb="3" eb="5">
      <t>チキュウ</t>
    </rPh>
    <rPh sb="5" eb="8">
      <t>オンダンカ</t>
    </rPh>
    <rPh sb="8" eb="10">
      <t>ケイスウ</t>
    </rPh>
    <rPh sb="13" eb="14">
      <t>タ</t>
    </rPh>
    <rPh sb="14" eb="16">
      <t>チュウイ</t>
    </rPh>
    <rPh sb="16" eb="18">
      <t>ジコウ</t>
    </rPh>
    <phoneticPr fontId="9"/>
  </si>
  <si>
    <r>
      <rPr>
        <sz val="10"/>
        <color theme="0"/>
        <rFont val="ＭＳ Ｐ明朝"/>
        <family val="1"/>
        <charset val="128"/>
      </rPr>
      <t>その他　　　　　　　　　　（農業・間接</t>
    </r>
    <r>
      <rPr>
        <sz val="10"/>
        <color theme="0"/>
        <rFont val="Times New Roman"/>
        <family val="1"/>
      </rPr>
      <t>CO2</t>
    </r>
    <r>
      <rPr>
        <sz val="10"/>
        <color theme="0"/>
        <rFont val="ＭＳ Ｐ明朝"/>
        <family val="1"/>
        <charset val="128"/>
      </rPr>
      <t>等）</t>
    </r>
    <phoneticPr fontId="9"/>
  </si>
  <si>
    <r>
      <rPr>
        <sz val="11"/>
        <color theme="0" tint="-4.9989318521683403E-2"/>
        <rFont val="ＭＳ Ｐ明朝"/>
        <family val="1"/>
        <charset val="128"/>
      </rPr>
      <t>農業</t>
    </r>
    <r>
      <rPr>
        <sz val="11"/>
        <color theme="0" tint="-4.9989318521683403E-2"/>
        <rFont val="Century"/>
        <family val="1"/>
      </rPr>
      <t xml:space="preserve">                                                             (</t>
    </r>
    <r>
      <rPr>
        <sz val="11"/>
        <color theme="0" tint="-4.9989318521683403E-2"/>
        <rFont val="ＭＳ Ｐ明朝"/>
        <family val="1"/>
        <charset val="128"/>
      </rPr>
      <t>家畜の消化管内発酵、　　　家畜排せつ物の管理、　　　稲作等</t>
    </r>
    <r>
      <rPr>
        <sz val="11"/>
        <color theme="0" tint="-4.9989318521683403E-2"/>
        <rFont val="Century"/>
        <family val="1"/>
      </rPr>
      <t>)</t>
    </r>
    <rPh sb="77" eb="79">
      <t>カチク</t>
    </rPh>
    <rPh sb="79" eb="80">
      <t>ハイ</t>
    </rPh>
    <rPh sb="82" eb="83">
      <t>ブツ</t>
    </rPh>
    <rPh sb="84" eb="86">
      <t>カンリ</t>
    </rPh>
    <phoneticPr fontId="9"/>
  </si>
  <si>
    <r>
      <rPr>
        <sz val="11"/>
        <color theme="0" tint="-4.9989318521683403E-2"/>
        <rFont val="ＭＳ Ｐ明朝"/>
        <family val="1"/>
        <charset val="128"/>
      </rPr>
      <t>農業</t>
    </r>
    <r>
      <rPr>
        <sz val="11"/>
        <color theme="0" tint="-4.9989318521683403E-2"/>
        <rFont val="Century"/>
        <family val="1"/>
      </rPr>
      <t xml:space="preserve">                                                               (</t>
    </r>
    <r>
      <rPr>
        <sz val="11"/>
        <color theme="0" tint="-4.9989318521683403E-2"/>
        <rFont val="ＭＳ Ｐ明朝"/>
        <family val="1"/>
        <charset val="128"/>
      </rPr>
      <t>家畜排せつ物の管理、農用地の土壌等</t>
    </r>
    <r>
      <rPr>
        <sz val="11"/>
        <color theme="0" tint="-4.9989318521683403E-2"/>
        <rFont val="Century"/>
        <family val="1"/>
      </rPr>
      <t>)</t>
    </r>
    <phoneticPr fontId="9"/>
  </si>
  <si>
    <r>
      <rPr>
        <sz val="11"/>
        <color theme="0" tint="-4.9989318521683403E-2"/>
        <rFont val="ＭＳ Ｐ明朝"/>
        <family val="1"/>
        <charset val="128"/>
      </rPr>
      <t>工業プロセス</t>
    </r>
    <r>
      <rPr>
        <sz val="11"/>
        <color theme="0" tint="-4.9989318521683403E-2"/>
        <rFont val="Century"/>
        <family val="1"/>
      </rPr>
      <t xml:space="preserve">                 </t>
    </r>
    <r>
      <rPr>
        <sz val="11"/>
        <color theme="0" tint="-4.9989318521683403E-2"/>
        <rFont val="ＭＳ Ｐ明朝"/>
        <family val="1"/>
        <charset val="128"/>
      </rPr>
      <t>（化学産業</t>
    </r>
    <r>
      <rPr>
        <sz val="11"/>
        <color theme="0" tint="-4.9989318521683403E-2"/>
        <rFont val="Century"/>
        <family val="1"/>
      </rPr>
      <t xml:space="preserve"> </t>
    </r>
    <r>
      <rPr>
        <sz val="11"/>
        <color theme="0" tint="-4.9989318521683403E-2"/>
        <rFont val="ＭＳ Ｐ明朝"/>
        <family val="1"/>
        <charset val="128"/>
      </rPr>
      <t>等）</t>
    </r>
    <phoneticPr fontId="9"/>
  </si>
  <si>
    <r>
      <t>CO</t>
    </r>
    <r>
      <rPr>
        <vertAlign val="subscript"/>
        <sz val="11"/>
        <color theme="0" tint="-4.9989318521683403E-2"/>
        <rFont val="Century"/>
        <family val="1"/>
      </rPr>
      <t>2</t>
    </r>
    <phoneticPr fontId="9"/>
  </si>
  <si>
    <r>
      <t>CH</t>
    </r>
    <r>
      <rPr>
        <vertAlign val="subscript"/>
        <sz val="11"/>
        <color theme="0" tint="-4.9989318521683403E-2"/>
        <rFont val="Century"/>
        <family val="1"/>
      </rPr>
      <t>4</t>
    </r>
    <phoneticPr fontId="9"/>
  </si>
  <si>
    <r>
      <t>SF</t>
    </r>
    <r>
      <rPr>
        <vertAlign val="subscript"/>
        <sz val="11"/>
        <color theme="0" tint="-4.9989318521683403E-2"/>
        <rFont val="Century"/>
        <family val="1"/>
      </rPr>
      <t>6</t>
    </r>
    <phoneticPr fontId="9"/>
  </si>
  <si>
    <r>
      <t>NF</t>
    </r>
    <r>
      <rPr>
        <vertAlign val="subscript"/>
        <sz val="11"/>
        <color theme="0" tint="-4.9989318521683403E-2"/>
        <rFont val="Century"/>
        <family val="1"/>
      </rPr>
      <t>3</t>
    </r>
    <phoneticPr fontId="9"/>
  </si>
  <si>
    <t>５．2018年4月公表予定の確報値との間には差異を生じることがある。</t>
    <rPh sb="6" eb="7">
      <t>ネン</t>
    </rPh>
    <rPh sb="8" eb="9">
      <t>ガツ</t>
    </rPh>
    <phoneticPr fontId="9"/>
  </si>
  <si>
    <r>
      <t>2018</t>
    </r>
    <r>
      <rPr>
        <sz val="11"/>
        <rFont val="ＭＳ Ｐ明朝"/>
        <family val="1"/>
        <charset val="128"/>
      </rPr>
      <t>年</t>
    </r>
    <r>
      <rPr>
        <sz val="11"/>
        <rFont val="Century"/>
        <family val="1"/>
      </rPr>
      <t>1</t>
    </r>
    <r>
      <rPr>
        <sz val="11"/>
        <rFont val="ＭＳ Ｐ明朝"/>
        <family val="1"/>
        <charset val="128"/>
      </rPr>
      <t>月</t>
    </r>
    <r>
      <rPr>
        <sz val="11"/>
        <rFont val="Century"/>
        <family val="1"/>
      </rPr>
      <t>9</t>
    </r>
    <r>
      <rPr>
        <sz val="11"/>
        <rFont val="ＭＳ Ｐ明朝"/>
        <family val="1"/>
        <charset val="128"/>
      </rPr>
      <t>日修正</t>
    </r>
    <rPh sb="4" eb="5">
      <t>ネン</t>
    </rPh>
    <rPh sb="6" eb="7">
      <t>ガツ</t>
    </rPh>
    <rPh sb="8" eb="9">
      <t>ニチ</t>
    </rPh>
    <rPh sb="9" eb="11">
      <t>シュウセイ</t>
    </rPh>
    <phoneticPr fontId="9"/>
  </si>
  <si>
    <r>
      <rPr>
        <sz val="11"/>
        <rFont val="ＭＳ Ｐ明朝"/>
        <family val="1"/>
        <charset val="128"/>
      </rPr>
      <t>平成</t>
    </r>
    <r>
      <rPr>
        <sz val="11"/>
        <rFont val="Century"/>
        <family val="1"/>
      </rPr>
      <t>29</t>
    </r>
    <r>
      <rPr>
        <sz val="11"/>
        <rFont val="ＭＳ Ｐ明朝"/>
        <family val="1"/>
        <charset val="128"/>
      </rPr>
      <t>年</t>
    </r>
    <r>
      <rPr>
        <sz val="11"/>
        <rFont val="Century"/>
        <family val="1"/>
      </rPr>
      <t>12</t>
    </r>
    <r>
      <rPr>
        <sz val="11"/>
        <rFont val="ＭＳ Ｐ明朝"/>
        <family val="1"/>
        <charset val="128"/>
      </rPr>
      <t>月</t>
    </r>
    <r>
      <rPr>
        <sz val="11"/>
        <rFont val="Century"/>
        <family val="1"/>
      </rPr>
      <t>12</t>
    </r>
    <r>
      <rPr>
        <sz val="11"/>
        <rFont val="ＭＳ Ｐ明朝"/>
        <family val="1"/>
        <charset val="128"/>
      </rPr>
      <t>日に公表しました「</t>
    </r>
    <r>
      <rPr>
        <sz val="11"/>
        <rFont val="Century"/>
        <family val="1"/>
      </rPr>
      <t>2016</t>
    </r>
    <r>
      <rPr>
        <sz val="11"/>
        <rFont val="ＭＳ Ｐ明朝"/>
        <family val="1"/>
        <charset val="128"/>
      </rPr>
      <t>年度（平成</t>
    </r>
    <r>
      <rPr>
        <sz val="11"/>
        <rFont val="Century"/>
        <family val="1"/>
      </rPr>
      <t>28</t>
    </r>
    <r>
      <rPr>
        <sz val="11"/>
        <rFont val="ＭＳ Ｐ明朝"/>
        <family val="1"/>
        <charset val="128"/>
      </rPr>
      <t>年度）の温室効果ガス排出量（速報値）」の算定に用いた「平成</t>
    </r>
    <r>
      <rPr>
        <sz val="11"/>
        <rFont val="Century"/>
        <family val="1"/>
      </rPr>
      <t>28</t>
    </r>
    <r>
      <rPr>
        <sz val="11"/>
        <rFont val="ＭＳ Ｐ明朝"/>
        <family val="1"/>
        <charset val="128"/>
      </rPr>
      <t>年度（</t>
    </r>
    <r>
      <rPr>
        <sz val="11"/>
        <rFont val="Century"/>
        <family val="1"/>
      </rPr>
      <t>2016</t>
    </r>
    <r>
      <rPr>
        <sz val="11"/>
        <rFont val="ＭＳ Ｐ明朝"/>
        <family val="1"/>
        <charset val="128"/>
      </rPr>
      <t>年度）エネルギー需給実績（速報）」において、集計の誤りが発覚し、平成</t>
    </r>
    <r>
      <rPr>
        <sz val="11"/>
        <rFont val="Century"/>
        <family val="1"/>
      </rPr>
      <t>29</t>
    </r>
    <r>
      <rPr>
        <sz val="11"/>
        <rFont val="ＭＳ Ｐ明朝"/>
        <family val="1"/>
        <charset val="128"/>
      </rPr>
      <t>年</t>
    </r>
    <r>
      <rPr>
        <sz val="11"/>
        <rFont val="Century"/>
        <family val="1"/>
      </rPr>
      <t>12</t>
    </r>
    <r>
      <rPr>
        <sz val="11"/>
        <rFont val="ＭＳ Ｐ明朝"/>
        <family val="1"/>
        <charset val="128"/>
      </rPr>
      <t>月</t>
    </r>
    <r>
      <rPr>
        <sz val="11"/>
        <rFont val="Century"/>
        <family val="1"/>
      </rPr>
      <t>25</t>
    </r>
    <r>
      <rPr>
        <sz val="11"/>
        <rFont val="ＭＳ Ｐ明朝"/>
        <family val="1"/>
        <charset val="128"/>
      </rPr>
      <t>日に公表値が修正されたため、</t>
    </r>
    <r>
      <rPr>
        <sz val="11"/>
        <rFont val="Century"/>
        <family val="1"/>
      </rPr>
      <t>2016</t>
    </r>
    <r>
      <rPr>
        <sz val="11"/>
        <rFont val="ＭＳ Ｐ明朝"/>
        <family val="1"/>
        <charset val="128"/>
      </rPr>
      <t>年度温室効果ガス排出量（速報値）についても、公表値を修正します。</t>
    </r>
    <rPh sb="50" eb="52">
      <t>サンテイ</t>
    </rPh>
    <rPh sb="53" eb="54">
      <t>モチ</t>
    </rPh>
    <rPh sb="57" eb="59">
      <t>ヘイセイ</t>
    </rPh>
    <rPh sb="61" eb="63">
      <t>ネンド</t>
    </rPh>
    <rPh sb="68" eb="70">
      <t>ネンド</t>
    </rPh>
    <rPh sb="76" eb="78">
      <t>ジュキュウ</t>
    </rPh>
    <rPh sb="78" eb="80">
      <t>ジッセキ</t>
    </rPh>
    <rPh sb="81" eb="83">
      <t>ソクホウ</t>
    </rPh>
    <rPh sb="150" eb="152">
      <t>コウヒョウ</t>
    </rPh>
    <rPh sb="152" eb="153">
      <t>チ</t>
    </rPh>
    <rPh sb="154" eb="156">
      <t>シュウセイ</t>
    </rPh>
    <phoneticPr fontId="9"/>
  </si>
  <si>
    <r>
      <rPr>
        <sz val="11"/>
        <rFont val="ＭＳ Ｐ明朝"/>
        <family val="1"/>
        <charset val="128"/>
      </rPr>
      <t>当ファイル内の修正箇所は、</t>
    </r>
    <r>
      <rPr>
        <sz val="11"/>
        <rFont val="Century"/>
        <family val="1"/>
      </rPr>
      <t xml:space="preserve">3)Allocated CO2-Sector </t>
    </r>
    <r>
      <rPr>
        <sz val="11"/>
        <rFont val="ＭＳ Ｐ明朝"/>
        <family val="1"/>
        <charset val="128"/>
      </rPr>
      <t>と</t>
    </r>
    <r>
      <rPr>
        <sz val="11"/>
        <rFont val="Century"/>
        <family val="1"/>
      </rPr>
      <t xml:space="preserve"> 4) CO2-Share </t>
    </r>
    <r>
      <rPr>
        <sz val="11"/>
        <rFont val="ＭＳ Ｐ明朝"/>
        <family val="1"/>
        <charset val="128"/>
      </rPr>
      <t>の</t>
    </r>
    <r>
      <rPr>
        <sz val="11"/>
        <rFont val="Century"/>
        <family val="1"/>
      </rPr>
      <t>2</t>
    </r>
    <r>
      <rPr>
        <sz val="11"/>
        <rFont val="ＭＳ Ｐ明朝"/>
        <family val="1"/>
        <charset val="128"/>
      </rPr>
      <t>つのシート上の</t>
    </r>
    <r>
      <rPr>
        <sz val="11"/>
        <rFont val="Century"/>
        <family val="1"/>
      </rPr>
      <t>2016</t>
    </r>
    <r>
      <rPr>
        <sz val="11"/>
        <rFont val="ＭＳ Ｐ明朝"/>
        <family val="1"/>
        <charset val="128"/>
      </rPr>
      <t>年度値の一部となります。</t>
    </r>
    <rPh sb="0" eb="1">
      <t>トウ</t>
    </rPh>
    <rPh sb="5" eb="6">
      <t>ナイ</t>
    </rPh>
    <rPh sb="7" eb="9">
      <t>シュウセイ</t>
    </rPh>
    <rPh sb="9" eb="11">
      <t>カショ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</si>
</sst>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_ "/>
    <numFmt numFmtId="177" formatCode="#,##0.0_ "/>
    <numFmt numFmtId="178" formatCode="0.0%"/>
    <numFmt numFmtId="179" formatCode="#,##0.0000"/>
    <numFmt numFmtId="180" formatCode="#,##0.00_ "/>
    <numFmt numFmtId="181" formatCode="#,##0.0%;[Red]\-#,##0.0%"/>
    <numFmt numFmtId="182" formatCode="0.0000000000_ "/>
    <numFmt numFmtId="183" formatCode="#,##0.00000_ "/>
    <numFmt numFmtId="184" formatCode="#,##0.000000_ "/>
    <numFmt numFmtId="185" formatCode="#0.0%;[Red]\-#0.0%"/>
    <numFmt numFmtId="186" formatCode="#,##0.000_ "/>
    <numFmt numFmtId="187" formatCode="0_);[Red]\(0\)"/>
    <numFmt numFmtId="188" formatCode="#,##0.00000000_ ;[Red]\-#,##0.00000000\ "/>
    <numFmt numFmtId="189" formatCode="0.E+00"/>
    <numFmt numFmtId="190" formatCode="0.0E+00"/>
    <numFmt numFmtId="191" formatCode="#0%;[Red]\-#0%"/>
    <numFmt numFmtId="192" formatCode="#,##0.0;[Red]\-#,##0.0"/>
    <numFmt numFmtId="193" formatCode="0.000%"/>
    <numFmt numFmtId="194" formatCode="#,##0.00%;[Red]\-#,##0.00%"/>
    <numFmt numFmtId="195" formatCode="#0.000%;[Red]\-#0.000%"/>
    <numFmt numFmtId="196" formatCode="0.0"/>
    <numFmt numFmtId="197" formatCode="#,##0_ ;[Red]\-#,##0\ "/>
    <numFmt numFmtId="198" formatCode="#0.00%;[Red]\-#0.00%"/>
    <numFmt numFmtId="199" formatCode="0.0000%"/>
    <numFmt numFmtId="200" formatCode="0.000000%"/>
    <numFmt numFmtId="201" formatCode="##&quot;億&quot;#,###&quot;万トン&quot;"/>
    <numFmt numFmtId="202" formatCode="#,##0&quot;万トン&quot;"/>
  </numFmts>
  <fonts count="83">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11"/>
      <color indexed="8"/>
      <name val="ＭＳ Ｐゴシック"/>
      <family val="3"/>
      <charset val="128"/>
    </font>
    <font>
      <sz val="11"/>
      <color indexed="8"/>
      <name val="Century"/>
      <family val="1"/>
    </font>
    <font>
      <sz val="12"/>
      <name val="Century"/>
      <family val="1"/>
    </font>
    <font>
      <sz val="12"/>
      <name val="ＭＳ Ｐ明朝"/>
      <family val="1"/>
      <charset val="128"/>
    </font>
    <font>
      <vertAlign val="superscript"/>
      <sz val="11"/>
      <color indexed="8"/>
      <name val="Century"/>
      <family val="1"/>
    </font>
    <font>
      <vertAlign val="subscript"/>
      <sz val="11"/>
      <color indexed="8"/>
      <name val="Century"/>
      <family val="1"/>
    </font>
    <font>
      <sz val="11"/>
      <color theme="0" tint="-0.499984740745262"/>
      <name val="Century"/>
      <family val="1"/>
    </font>
    <font>
      <vertAlign val="subscript"/>
      <sz val="12"/>
      <name val="Century"/>
      <family val="1"/>
    </font>
    <font>
      <sz val="11"/>
      <color theme="0" tint="-0.34998626667073579"/>
      <name val="Century"/>
      <family val="1"/>
    </font>
    <font>
      <sz val="10"/>
      <color theme="0" tint="-0.34998626667073579"/>
      <name val="Century"/>
      <family val="1"/>
    </font>
    <font>
      <sz val="11"/>
      <color theme="0" tint="-0.249977111117893"/>
      <name val="Century"/>
      <family val="1"/>
    </font>
    <font>
      <sz val="11"/>
      <color rgb="FFFF0000"/>
      <name val="Century"/>
      <family val="1"/>
    </font>
    <font>
      <b/>
      <sz val="16"/>
      <name val="Century"/>
      <family val="1"/>
    </font>
    <font>
      <b/>
      <vertAlign val="subscript"/>
      <sz val="16"/>
      <name val="Century"/>
      <family val="1"/>
    </font>
    <font>
      <sz val="10"/>
      <name val="Century"/>
      <family val="1"/>
    </font>
    <font>
      <sz val="14"/>
      <name val="Century"/>
      <family val="1"/>
    </font>
    <font>
      <b/>
      <sz val="16"/>
      <name val="Century"/>
      <family val="1"/>
      <charset val="128"/>
    </font>
    <font>
      <b/>
      <sz val="16"/>
      <name val="ＭＳ Ｐ明朝"/>
      <family val="1"/>
      <charset val="128"/>
    </font>
    <font>
      <sz val="12"/>
      <name val="ＭＳ 明朝"/>
      <family val="1"/>
      <charset val="128"/>
    </font>
    <font>
      <vertAlign val="superscript"/>
      <sz val="11"/>
      <name val="ＭＳ 明朝"/>
      <family val="1"/>
      <charset val="128"/>
    </font>
    <font>
      <b/>
      <sz val="16"/>
      <name val="ＭＳ 明朝"/>
      <family val="1"/>
      <charset val="128"/>
    </font>
    <font>
      <sz val="11"/>
      <color theme="0" tint="-0.14999847407452621"/>
      <name val="Century"/>
      <family val="1"/>
    </font>
    <font>
      <sz val="18"/>
      <name val="Century"/>
      <family val="1"/>
    </font>
    <font>
      <sz val="9"/>
      <name val="Century"/>
      <family val="1"/>
    </font>
    <font>
      <b/>
      <sz val="14"/>
      <name val="ＭＳ 明朝"/>
      <family val="1"/>
      <charset val="128"/>
    </font>
    <font>
      <b/>
      <sz val="14"/>
      <name val="Century"/>
      <family val="1"/>
    </font>
    <font>
      <u/>
      <sz val="11"/>
      <color indexed="12"/>
      <name val="Century"/>
      <family val="1"/>
    </font>
    <font>
      <sz val="11"/>
      <color indexed="8"/>
      <name val="ＭＳ 明朝"/>
      <family val="1"/>
      <charset val="128"/>
    </font>
    <font>
      <b/>
      <sz val="16"/>
      <color indexed="8"/>
      <name val="Century"/>
      <family val="1"/>
    </font>
    <font>
      <sz val="16"/>
      <name val="Century"/>
      <family val="1"/>
    </font>
    <font>
      <sz val="11"/>
      <name val="Century"/>
      <family val="1"/>
      <charset val="128"/>
    </font>
    <font>
      <sz val="11"/>
      <color theme="1"/>
      <name val="ＭＳ 明朝"/>
      <family val="1"/>
      <charset val="128"/>
    </font>
    <font>
      <vertAlign val="subscript"/>
      <sz val="11"/>
      <color indexed="8"/>
      <name val="ＭＳ 明朝"/>
      <family val="1"/>
      <charset val="128"/>
    </font>
    <font>
      <sz val="11"/>
      <color rgb="FFFF0000"/>
      <name val="ＭＳ 明朝"/>
      <family val="1"/>
      <charset val="128"/>
    </font>
    <font>
      <sz val="11"/>
      <color indexed="8"/>
      <name val="Century"/>
      <family val="1"/>
      <charset val="128"/>
    </font>
    <font>
      <sz val="11"/>
      <color indexed="8"/>
      <name val="ＭＳ Ｐ明朝"/>
      <family val="1"/>
      <charset val="128"/>
    </font>
    <font>
      <sz val="12"/>
      <name val="Century"/>
      <family val="1"/>
      <charset val="128"/>
    </font>
    <font>
      <vertAlign val="subscript"/>
      <sz val="14"/>
      <name val="Century"/>
      <family val="1"/>
    </font>
    <font>
      <vertAlign val="subscript"/>
      <sz val="13"/>
      <name val="Century"/>
      <family val="1"/>
    </font>
    <font>
      <sz val="11"/>
      <color theme="0" tint="-0.14999847407452621"/>
      <name val="ＭＳ 明朝"/>
      <family val="1"/>
      <charset val="128"/>
    </font>
    <font>
      <sz val="11"/>
      <color theme="0" tint="-0.249977111117893"/>
      <name val="ＭＳ 明朝"/>
      <family val="1"/>
      <charset val="128"/>
    </font>
    <font>
      <sz val="11"/>
      <color theme="0"/>
      <name val="Century"/>
      <family val="1"/>
    </font>
    <font>
      <vertAlign val="subscript"/>
      <sz val="11"/>
      <color theme="0"/>
      <name val="Century"/>
      <family val="1"/>
    </font>
    <font>
      <sz val="11"/>
      <color theme="0"/>
      <name val="Century"/>
      <family val="1"/>
      <charset val="128"/>
    </font>
    <font>
      <sz val="11"/>
      <color theme="0"/>
      <name val="ＭＳ Ｐ明朝"/>
      <family val="1"/>
      <charset val="128"/>
    </font>
    <font>
      <sz val="9"/>
      <color theme="0"/>
      <name val="Century"/>
      <family val="1"/>
    </font>
    <font>
      <sz val="11"/>
      <color theme="0"/>
      <name val="ＭＳ 明朝"/>
      <family val="1"/>
      <charset val="128"/>
    </font>
    <font>
      <sz val="11"/>
      <color theme="0"/>
      <name val="Times New Roman"/>
      <family val="1"/>
    </font>
    <font>
      <sz val="13"/>
      <name val="ＭＳ Ｐ明朝"/>
      <family val="1"/>
      <charset val="128"/>
    </font>
    <font>
      <sz val="10"/>
      <name val="Century"/>
      <family val="1"/>
      <charset val="128"/>
    </font>
    <font>
      <sz val="10"/>
      <name val="ＭＳ Ｐ明朝"/>
      <family val="1"/>
      <charset val="128"/>
    </font>
    <font>
      <sz val="10"/>
      <color rgb="FFFF0000"/>
      <name val="Century"/>
      <family val="1"/>
    </font>
    <font>
      <sz val="11"/>
      <color theme="3"/>
      <name val="Century"/>
      <family val="1"/>
    </font>
    <font>
      <sz val="9"/>
      <color indexed="81"/>
      <name val="MS P ゴシック"/>
      <family val="3"/>
      <charset val="128"/>
    </font>
    <font>
      <b/>
      <sz val="9"/>
      <color indexed="81"/>
      <name val="MS P ゴシック"/>
      <family val="3"/>
      <charset val="128"/>
    </font>
    <font>
      <b/>
      <sz val="9"/>
      <color indexed="57"/>
      <name val="MS P ゴシック"/>
      <family val="3"/>
      <charset val="128"/>
    </font>
    <font>
      <sz val="10"/>
      <color theme="0"/>
      <name val="ＭＳ Ｐ明朝"/>
      <family val="1"/>
      <charset val="128"/>
    </font>
    <font>
      <sz val="10"/>
      <color theme="0"/>
      <name val="Times New Roman"/>
      <family val="1"/>
      <charset val="128"/>
    </font>
    <font>
      <sz val="10"/>
      <color theme="0"/>
      <name val="Times New Roman"/>
      <family val="1"/>
    </font>
    <font>
      <sz val="11"/>
      <color theme="0" tint="-4.9989318521683403E-2"/>
      <name val="Century"/>
      <family val="1"/>
      <charset val="128"/>
    </font>
    <font>
      <sz val="11"/>
      <color theme="0" tint="-4.9989318521683403E-2"/>
      <name val="ＭＳ Ｐ明朝"/>
      <family val="1"/>
      <charset val="128"/>
    </font>
    <font>
      <sz val="11"/>
      <color theme="0" tint="-4.9989318521683403E-2"/>
      <name val="Century"/>
      <family val="1"/>
    </font>
    <font>
      <vertAlign val="subscript"/>
      <sz val="11"/>
      <color theme="0" tint="-4.9989318521683403E-2"/>
      <name val="Century"/>
      <family val="1"/>
    </font>
  </fonts>
  <fills count="56">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lightGrid">
        <fgColor indexed="13"/>
        <bgColor indexed="9"/>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1"/>
        <bgColor indexed="26"/>
      </patternFill>
    </fill>
    <fill>
      <patternFill patternType="solid">
        <fgColor indexed="31"/>
        <bgColor indexed="26"/>
      </patternFill>
    </fill>
    <fill>
      <patternFill patternType="solid">
        <fgColor indexed="44"/>
        <bgColor indexed="26"/>
      </patternFill>
    </fill>
    <fill>
      <patternFill patternType="solid">
        <fgColor indexed="44"/>
        <bgColor indexed="13"/>
      </patternFill>
    </fill>
    <fill>
      <patternFill patternType="solid">
        <fgColor rgb="FFCCFFCC"/>
        <bgColor indexed="64"/>
      </patternFill>
    </fill>
    <fill>
      <patternFill patternType="solid">
        <fgColor rgb="FF66CCFF"/>
        <bgColor indexed="64"/>
      </patternFill>
    </fill>
    <fill>
      <patternFill patternType="solid">
        <fgColor rgb="FFFFFF99"/>
        <bgColor indexed="64"/>
      </patternFill>
    </fill>
    <fill>
      <patternFill patternType="solid">
        <fgColor theme="0"/>
        <bgColor indexed="64"/>
      </patternFill>
    </fill>
    <fill>
      <patternFill patternType="solid">
        <fgColor theme="0"/>
        <bgColor indexed="26"/>
      </patternFill>
    </fill>
    <fill>
      <patternFill patternType="solid">
        <fgColor theme="9"/>
        <bgColor indexed="64"/>
      </patternFill>
    </fill>
    <fill>
      <patternFill patternType="solid">
        <fgColor rgb="FFFFCCFF"/>
        <bgColor indexed="64"/>
      </patternFill>
    </fill>
    <fill>
      <patternFill patternType="solid">
        <fgColor rgb="FFFFFFFF"/>
        <bgColor indexed="64"/>
      </patternFill>
    </fill>
    <fill>
      <patternFill patternType="solid">
        <fgColor theme="0" tint="-0.249977111117893"/>
        <bgColor indexed="64"/>
      </patternFill>
    </fill>
    <fill>
      <patternFill patternType="solid">
        <fgColor rgb="FFCCCCFF"/>
        <bgColor indexed="64"/>
      </patternFill>
    </fill>
    <fill>
      <patternFill patternType="solid">
        <fgColor rgb="FFFF99CC"/>
        <bgColor indexed="64"/>
      </patternFill>
    </fill>
    <fill>
      <patternFill patternType="solid">
        <fgColor rgb="FF00B050"/>
        <bgColor indexed="64"/>
      </patternFill>
    </fill>
    <fill>
      <patternFill patternType="solid">
        <fgColor rgb="FF00B050"/>
        <bgColor indexed="26"/>
      </patternFill>
    </fill>
    <fill>
      <patternFill patternType="solid">
        <fgColor rgb="FF00B050"/>
        <bgColor indexed="13"/>
      </patternFill>
    </fill>
    <fill>
      <patternFill patternType="solid">
        <fgColor rgb="FF99CCFF"/>
        <bgColor indexed="64"/>
      </patternFill>
    </fill>
    <fill>
      <patternFill patternType="solid">
        <fgColor theme="0"/>
        <bgColor indexed="13"/>
      </patternFill>
    </fill>
    <fill>
      <patternFill patternType="solid">
        <fgColor rgb="FFC0C0C0"/>
        <bgColor indexed="64"/>
      </patternFill>
    </fill>
    <fill>
      <patternFill patternType="solid">
        <fgColor rgb="FF99FF33"/>
        <bgColor indexed="64"/>
      </patternFill>
    </fill>
    <fill>
      <patternFill patternType="solid">
        <fgColor rgb="FF99FF33"/>
        <bgColor indexed="13"/>
      </patternFill>
    </fill>
    <fill>
      <patternFill patternType="solid">
        <fgColor rgb="FFFFCC99"/>
        <bgColor indexed="64"/>
      </patternFill>
    </fill>
    <fill>
      <patternFill patternType="solid">
        <fgColor rgb="FFFFCC99"/>
        <bgColor indexed="26"/>
      </patternFill>
    </fill>
    <fill>
      <patternFill patternType="solid">
        <fgColor rgb="FFFFCC99"/>
        <bgColor indexed="13"/>
      </patternFill>
    </fill>
    <fill>
      <patternFill patternType="solid">
        <fgColor rgb="FF99FF99"/>
        <bgColor indexed="64"/>
      </patternFill>
    </fill>
    <fill>
      <patternFill patternType="solid">
        <fgColor rgb="FF99FF99"/>
        <bgColor indexed="26"/>
      </patternFill>
    </fill>
    <fill>
      <patternFill patternType="solid">
        <fgColor rgb="FF99FF33"/>
        <bgColor indexed="26"/>
      </patternFill>
    </fill>
    <fill>
      <patternFill patternType="solid">
        <fgColor theme="0" tint="-0.14999847407452621"/>
        <bgColor indexed="64"/>
      </patternFill>
    </fill>
    <fill>
      <patternFill patternType="solid">
        <fgColor rgb="FFFF99CC"/>
        <bgColor indexed="26"/>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
      <patternFill patternType="solid">
        <fgColor rgb="FFFFFFCC"/>
        <bgColor auto="1"/>
      </patternFill>
    </fill>
    <fill>
      <patternFill patternType="lightGray">
        <fgColor rgb="FFCCFFCC"/>
        <bgColor indexed="9"/>
      </patternFill>
    </fill>
    <fill>
      <patternFill patternType="darkUp">
        <fgColor rgb="FFCCFFFF"/>
        <bgColor auto="1"/>
      </patternFill>
    </fill>
    <fill>
      <patternFill patternType="darkDown">
        <fgColor rgb="FFCCFFFF"/>
        <bgColor auto="1"/>
      </patternFill>
    </fill>
  </fills>
  <borders count="1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ashed">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diagonal/>
    </border>
    <border>
      <left style="thin">
        <color indexed="64"/>
      </left>
      <right style="medium">
        <color indexed="64"/>
      </right>
      <top/>
      <bottom/>
      <diagonal/>
    </border>
    <border>
      <left style="thin">
        <color indexed="64"/>
      </left>
      <right/>
      <top style="dotted">
        <color indexed="64"/>
      </top>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right style="medium">
        <color indexed="64"/>
      </right>
      <top style="medium">
        <color indexed="64"/>
      </top>
      <bottom style="hair">
        <color indexed="64"/>
      </bottom>
      <diagonal/>
    </border>
    <border>
      <left/>
      <right style="medium">
        <color indexed="64"/>
      </right>
      <top/>
      <bottom style="double">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double">
        <color indexed="64"/>
      </top>
      <bottom style="medium">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medium">
        <color indexed="64"/>
      </top>
      <bottom style="thin">
        <color indexed="64"/>
      </bottom>
      <diagonal/>
    </border>
    <border>
      <left style="medium">
        <color indexed="64"/>
      </left>
      <right style="dashed">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thin">
        <color indexed="64"/>
      </left>
      <right style="thin">
        <color indexed="64"/>
      </right>
      <top/>
      <bottom style="dashed">
        <color indexed="64"/>
      </bottom>
      <diagonal/>
    </border>
    <border>
      <left style="thin">
        <color indexed="64"/>
      </left>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double">
        <color indexed="64"/>
      </top>
      <bottom style="medium">
        <color indexed="64"/>
      </bottom>
      <diagonal/>
    </border>
    <border>
      <left style="dotted">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right style="dashed">
        <color indexed="64"/>
      </right>
      <top/>
      <bottom/>
      <diagonal/>
    </border>
    <border>
      <left/>
      <right style="thin">
        <color indexed="64"/>
      </right>
      <top style="double">
        <color indexed="64"/>
      </top>
      <bottom style="thin">
        <color indexed="64"/>
      </bottom>
      <diagonal/>
    </border>
    <border>
      <left/>
      <right/>
      <top style="thin">
        <color auto="1"/>
      </top>
      <bottom/>
      <diagonal/>
    </border>
  </borders>
  <cellStyleXfs count="37">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17" fillId="4" borderId="1">
      <alignment horizontal="right" vertical="center"/>
    </xf>
    <xf numFmtId="0" fontId="17" fillId="4" borderId="1">
      <alignment horizontal="right" vertical="center"/>
    </xf>
    <xf numFmtId="0" fontId="17" fillId="4" borderId="3">
      <alignment horizontal="right" vertical="center"/>
    </xf>
    <xf numFmtId="4" fontId="2" fillId="0" borderId="4" applyFill="0" applyBorder="0" applyProtection="0">
      <alignment horizontal="right" vertical="center"/>
    </xf>
    <xf numFmtId="0" fontId="17" fillId="0" borderId="0" applyNumberFormat="0">
      <alignment horizontal="right"/>
    </xf>
    <xf numFmtId="0" fontId="1" fillId="0" borderId="5">
      <alignment horizontal="left" vertical="center" wrapText="1" indent="2"/>
    </xf>
    <xf numFmtId="0" fontId="1" fillId="3" borderId="2">
      <alignment horizontal="left" vertical="center"/>
    </xf>
    <xf numFmtId="0" fontId="17"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79"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16" fillId="0" borderId="0">
      <alignment vertical="center"/>
    </xf>
    <xf numFmtId="0" fontId="13" fillId="0" borderId="0"/>
    <xf numFmtId="0" fontId="8" fillId="0" borderId="0"/>
    <xf numFmtId="0" fontId="8" fillId="0" borderId="0"/>
    <xf numFmtId="0" fontId="20" fillId="0" borderId="0">
      <alignment vertical="center"/>
    </xf>
    <xf numFmtId="1" fontId="18" fillId="0" borderId="0">
      <alignment vertical="center"/>
    </xf>
    <xf numFmtId="0" fontId="6" fillId="0" borderId="0">
      <alignment vertical="center"/>
    </xf>
  </cellStyleXfs>
  <cellXfs count="861">
    <xf numFmtId="0" fontId="0" fillId="0" borderId="0" xfId="0">
      <alignment vertical="center"/>
    </xf>
    <xf numFmtId="0" fontId="10" fillId="8" borderId="0" xfId="33" applyFont="1" applyFill="1" applyAlignment="1">
      <alignment vertical="center"/>
    </xf>
    <xf numFmtId="0" fontId="10" fillId="8" borderId="0" xfId="33" applyFont="1" applyFill="1" applyAlignment="1">
      <alignment horizontal="center" vertical="center"/>
    </xf>
    <xf numFmtId="0" fontId="10" fillId="5" borderId="9" xfId="33" applyFont="1" applyFill="1" applyBorder="1" applyAlignment="1">
      <alignment vertical="center"/>
    </xf>
    <xf numFmtId="0" fontId="10" fillId="5" borderId="10" xfId="33" applyFont="1" applyFill="1" applyBorder="1" applyAlignment="1">
      <alignment horizontal="center" vertical="center"/>
    </xf>
    <xf numFmtId="0" fontId="10" fillId="5" borderId="11" xfId="33" applyFont="1" applyFill="1" applyBorder="1" applyAlignment="1">
      <alignment horizontal="center" vertical="center"/>
    </xf>
    <xf numFmtId="0" fontId="10" fillId="5" borderId="12" xfId="33" applyFont="1" applyFill="1" applyBorder="1" applyAlignment="1">
      <alignment horizontal="center" vertical="center"/>
    </xf>
    <xf numFmtId="0" fontId="10" fillId="8" borderId="0" xfId="33" applyFont="1" applyFill="1" applyBorder="1" applyAlignment="1">
      <alignment horizontal="center" vertical="center"/>
    </xf>
    <xf numFmtId="0" fontId="10" fillId="8" borderId="13" xfId="33" applyFont="1" applyFill="1" applyBorder="1" applyAlignment="1">
      <alignment horizontal="center" vertical="center"/>
    </xf>
    <xf numFmtId="177" fontId="10" fillId="8" borderId="0" xfId="33" applyNumberFormat="1" applyFont="1" applyFill="1" applyBorder="1" applyAlignment="1">
      <alignment vertical="center"/>
    </xf>
    <xf numFmtId="177" fontId="10" fillId="8" borderId="0" xfId="33" applyNumberFormat="1" applyFont="1" applyFill="1" applyAlignment="1">
      <alignment vertical="center"/>
    </xf>
    <xf numFmtId="0" fontId="10" fillId="8" borderId="13" xfId="33" applyFont="1" applyFill="1" applyBorder="1" applyAlignment="1">
      <alignment horizontal="center" vertical="center" wrapText="1"/>
    </xf>
    <xf numFmtId="176" fontId="10" fillId="8" borderId="14" xfId="33" applyNumberFormat="1" applyFont="1" applyFill="1" applyBorder="1" applyAlignment="1">
      <alignment horizontal="center" vertical="center" wrapText="1"/>
    </xf>
    <xf numFmtId="176" fontId="10" fillId="8" borderId="0" xfId="33" applyNumberFormat="1" applyFont="1" applyFill="1" applyAlignment="1">
      <alignment horizontal="center" vertical="center"/>
    </xf>
    <xf numFmtId="177" fontId="10" fillId="8" borderId="0" xfId="33" applyNumberFormat="1" applyFont="1" applyFill="1" applyAlignment="1">
      <alignment horizontal="center" vertical="center"/>
    </xf>
    <xf numFmtId="178" fontId="10" fillId="8" borderId="1" xfId="33" applyNumberFormat="1" applyFont="1" applyFill="1" applyBorder="1" applyAlignment="1">
      <alignment vertical="center"/>
    </xf>
    <xf numFmtId="178" fontId="10" fillId="8" borderId="15" xfId="33" applyNumberFormat="1" applyFont="1" applyFill="1" applyBorder="1" applyAlignment="1">
      <alignment vertical="center"/>
    </xf>
    <xf numFmtId="178" fontId="10" fillId="8" borderId="3" xfId="33" applyNumberFormat="1" applyFont="1" applyFill="1" applyBorder="1" applyAlignment="1">
      <alignment vertical="center"/>
    </xf>
    <xf numFmtId="178" fontId="10" fillId="8" borderId="0" xfId="33" applyNumberFormat="1" applyFont="1" applyFill="1" applyBorder="1" applyAlignment="1">
      <alignment vertical="center"/>
    </xf>
    <xf numFmtId="0" fontId="10" fillId="8" borderId="16" xfId="33" applyFont="1" applyFill="1" applyBorder="1" applyAlignment="1">
      <alignment horizontal="centerContinuous" vertical="center"/>
    </xf>
    <xf numFmtId="0" fontId="10" fillId="8" borderId="0" xfId="33" applyFont="1" applyFill="1" applyBorder="1" applyAlignment="1">
      <alignment horizontal="right" vertical="center"/>
    </xf>
    <xf numFmtId="176" fontId="10" fillId="8" borderId="0" xfId="33" applyNumberFormat="1" applyFont="1" applyFill="1" applyBorder="1" applyAlignment="1">
      <alignment horizontal="center" vertical="center"/>
    </xf>
    <xf numFmtId="181" fontId="10" fillId="8" borderId="23"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21" xfId="33" applyNumberFormat="1" applyFont="1" applyFill="1" applyBorder="1" applyAlignment="1">
      <alignment vertical="center"/>
    </xf>
    <xf numFmtId="176" fontId="10" fillId="8" borderId="4" xfId="33" applyNumberFormat="1" applyFont="1" applyFill="1" applyBorder="1" applyAlignment="1">
      <alignment vertical="center"/>
    </xf>
    <xf numFmtId="176" fontId="10" fillId="8" borderId="24" xfId="33" applyNumberFormat="1" applyFont="1" applyFill="1" applyBorder="1" applyAlignment="1">
      <alignment vertical="center"/>
    </xf>
    <xf numFmtId="181" fontId="10" fillId="8" borderId="1" xfId="33" applyNumberFormat="1" applyFont="1" applyFill="1" applyBorder="1" applyAlignment="1">
      <alignment vertical="center"/>
    </xf>
    <xf numFmtId="181" fontId="10" fillId="8" borderId="21" xfId="33" applyNumberFormat="1" applyFont="1" applyFill="1" applyBorder="1" applyAlignment="1">
      <alignment vertical="center"/>
    </xf>
    <xf numFmtId="181" fontId="10" fillId="8" borderId="4" xfId="33" applyNumberFormat="1" applyFont="1" applyFill="1" applyBorder="1" applyAlignment="1">
      <alignment vertical="center"/>
    </xf>
    <xf numFmtId="181" fontId="10" fillId="8" borderId="0" xfId="33" applyNumberFormat="1" applyFont="1" applyFill="1"/>
    <xf numFmtId="181" fontId="10" fillId="8" borderId="25" xfId="33" applyNumberFormat="1" applyFont="1" applyFill="1" applyBorder="1" applyAlignment="1">
      <alignment vertical="center"/>
    </xf>
    <xf numFmtId="181" fontId="10" fillId="8" borderId="26" xfId="33" applyNumberFormat="1" applyFont="1" applyFill="1" applyBorder="1" applyAlignment="1">
      <alignment vertical="center"/>
    </xf>
    <xf numFmtId="0" fontId="10" fillId="8" borderId="28" xfId="33" applyFont="1" applyFill="1" applyBorder="1" applyAlignment="1">
      <alignment vertical="center" wrapText="1"/>
    </xf>
    <xf numFmtId="176" fontId="10" fillId="8" borderId="0" xfId="33" applyNumberFormat="1" applyFont="1" applyFill="1" applyAlignment="1">
      <alignment vertical="center"/>
    </xf>
    <xf numFmtId="180" fontId="10" fillId="8" borderId="1" xfId="33" applyNumberFormat="1" applyFont="1" applyFill="1" applyBorder="1" applyAlignment="1">
      <alignment vertical="center"/>
    </xf>
    <xf numFmtId="180" fontId="10" fillId="8" borderId="0" xfId="33" applyNumberFormat="1" applyFont="1" applyFill="1" applyAlignment="1">
      <alignment vertical="center"/>
    </xf>
    <xf numFmtId="180" fontId="10" fillId="8" borderId="21" xfId="33" applyNumberFormat="1" applyFont="1" applyFill="1" applyBorder="1" applyAlignment="1">
      <alignment vertical="center"/>
    </xf>
    <xf numFmtId="180" fontId="10" fillId="8" borderId="4" xfId="33" applyNumberFormat="1" applyFont="1" applyFill="1" applyBorder="1" applyAlignment="1">
      <alignment vertical="center"/>
    </xf>
    <xf numFmtId="10" fontId="10" fillId="8" borderId="23" xfId="33" applyNumberFormat="1" applyFont="1" applyFill="1" applyBorder="1" applyAlignment="1">
      <alignment vertical="center"/>
    </xf>
    <xf numFmtId="10" fontId="10" fillId="8" borderId="25" xfId="33" applyNumberFormat="1" applyFont="1" applyFill="1" applyBorder="1" applyAlignment="1">
      <alignment vertical="center"/>
    </xf>
    <xf numFmtId="10" fontId="10" fillId="8" borderId="26" xfId="33" applyNumberFormat="1" applyFont="1" applyFill="1" applyBorder="1" applyAlignment="1">
      <alignment vertical="center"/>
    </xf>
    <xf numFmtId="0" fontId="10" fillId="3" borderId="31" xfId="33" applyFont="1" applyFill="1" applyBorder="1" applyAlignment="1">
      <alignment vertical="center"/>
    </xf>
    <xf numFmtId="0" fontId="10" fillId="3" borderId="32" xfId="33" applyFont="1" applyFill="1" applyBorder="1" applyAlignment="1">
      <alignment vertical="center" wrapText="1"/>
    </xf>
    <xf numFmtId="40" fontId="10" fillId="8" borderId="29" xfId="29" applyNumberFormat="1" applyFont="1" applyFill="1" applyBorder="1" applyAlignment="1">
      <alignment vertical="center"/>
    </xf>
    <xf numFmtId="38" fontId="10" fillId="8" borderId="1" xfId="29" applyFont="1" applyFill="1" applyBorder="1" applyAlignment="1">
      <alignment vertical="center"/>
    </xf>
    <xf numFmtId="40" fontId="10" fillId="3" borderId="1" xfId="29" applyNumberFormat="1" applyFont="1" applyFill="1" applyBorder="1" applyAlignment="1">
      <alignment vertical="center"/>
    </xf>
    <xf numFmtId="40" fontId="10" fillId="3" borderId="3" xfId="29" applyNumberFormat="1" applyFont="1" applyFill="1" applyBorder="1" applyAlignment="1">
      <alignment vertical="center"/>
    </xf>
    <xf numFmtId="40" fontId="10" fillId="8" borderId="33" xfId="29" applyNumberFormat="1" applyFont="1" applyFill="1" applyBorder="1" applyAlignment="1">
      <alignment vertical="center" wrapText="1"/>
    </xf>
    <xf numFmtId="40" fontId="10" fillId="8" borderId="34" xfId="29" applyNumberFormat="1" applyFont="1" applyFill="1" applyBorder="1" applyAlignment="1">
      <alignment vertical="center" wrapText="1"/>
    </xf>
    <xf numFmtId="0" fontId="10" fillId="9" borderId="31" xfId="33" applyFont="1" applyFill="1" applyBorder="1" applyAlignment="1">
      <alignment vertical="center"/>
    </xf>
    <xf numFmtId="0" fontId="10" fillId="9" borderId="32" xfId="33" applyFont="1" applyFill="1" applyBorder="1" applyAlignment="1">
      <alignment vertical="center" wrapText="1"/>
    </xf>
    <xf numFmtId="40" fontId="10" fillId="9" borderId="1" xfId="29" applyNumberFormat="1" applyFont="1" applyFill="1" applyBorder="1" applyAlignment="1">
      <alignment vertical="center"/>
    </xf>
    <xf numFmtId="40" fontId="10" fillId="9" borderId="3" xfId="29" applyNumberFormat="1" applyFont="1" applyFill="1" applyBorder="1" applyAlignment="1">
      <alignment vertical="center"/>
    </xf>
    <xf numFmtId="0" fontId="10" fillId="10" borderId="31" xfId="33" applyFont="1" applyFill="1" applyBorder="1" applyAlignment="1">
      <alignment vertical="center"/>
    </xf>
    <xf numFmtId="0" fontId="10" fillId="10" borderId="32" xfId="33" applyFont="1" applyFill="1" applyBorder="1" applyAlignment="1">
      <alignment vertical="center" wrapText="1"/>
    </xf>
    <xf numFmtId="40" fontId="10" fillId="10" borderId="1" xfId="29" applyNumberFormat="1" applyFont="1" applyFill="1" applyBorder="1" applyAlignment="1">
      <alignment vertical="center"/>
    </xf>
    <xf numFmtId="40" fontId="10" fillId="10" borderId="3" xfId="29" applyNumberFormat="1" applyFont="1" applyFill="1" applyBorder="1" applyAlignment="1">
      <alignment vertical="center"/>
    </xf>
    <xf numFmtId="0" fontId="10" fillId="11" borderId="36" xfId="33" applyFont="1" applyFill="1" applyBorder="1" applyAlignment="1">
      <alignment vertical="center"/>
    </xf>
    <xf numFmtId="0" fontId="10" fillId="11" borderId="37" xfId="33" applyFont="1" applyFill="1" applyBorder="1" applyAlignment="1">
      <alignment horizontal="left" vertical="center"/>
    </xf>
    <xf numFmtId="0" fontId="10" fillId="11" borderId="38" xfId="33" applyFont="1" applyFill="1" applyBorder="1" applyAlignment="1">
      <alignment horizontal="center" vertical="center"/>
    </xf>
    <xf numFmtId="40" fontId="10" fillId="11" borderId="10" xfId="29" applyNumberFormat="1" applyFont="1" applyFill="1" applyBorder="1" applyAlignment="1">
      <alignment horizontal="center" vertical="center"/>
    </xf>
    <xf numFmtId="40" fontId="10" fillId="11" borderId="12" xfId="29" applyNumberFormat="1" applyFont="1" applyFill="1" applyBorder="1" applyAlignment="1">
      <alignment horizontal="center" vertical="center"/>
    </xf>
    <xf numFmtId="40" fontId="15" fillId="8" borderId="39" xfId="29" applyNumberFormat="1" applyFont="1" applyFill="1" applyBorder="1" applyAlignment="1">
      <alignment vertical="center"/>
    </xf>
    <xf numFmtId="182" fontId="10" fillId="8" borderId="0" xfId="33" applyNumberFormat="1" applyFont="1" applyFill="1" applyAlignment="1">
      <alignment vertical="center"/>
    </xf>
    <xf numFmtId="178" fontId="10" fillId="8" borderId="0" xfId="26" applyNumberFormat="1" applyFont="1" applyFill="1" applyAlignment="1">
      <alignment vertical="center"/>
    </xf>
    <xf numFmtId="180" fontId="10" fillId="8" borderId="24" xfId="33" applyNumberFormat="1" applyFont="1" applyFill="1" applyBorder="1" applyAlignment="1">
      <alignment vertical="center"/>
    </xf>
    <xf numFmtId="183" fontId="10" fillId="8" borderId="0" xfId="33" applyNumberFormat="1" applyFont="1" applyFill="1"/>
    <xf numFmtId="184" fontId="10" fillId="8" borderId="0" xfId="33" applyNumberFormat="1" applyFont="1" applyFill="1"/>
    <xf numFmtId="0" fontId="10" fillId="8" borderId="0" xfId="33" applyFont="1" applyFill="1" applyBorder="1" applyAlignment="1">
      <alignment vertical="center"/>
    </xf>
    <xf numFmtId="0" fontId="10" fillId="8" borderId="0" xfId="33" applyFont="1" applyFill="1" applyAlignment="1">
      <alignment vertical="center"/>
    </xf>
    <xf numFmtId="0" fontId="10" fillId="8" borderId="0" xfId="33" applyFont="1" applyFill="1" applyBorder="1"/>
    <xf numFmtId="185" fontId="10" fillId="8" borderId="1" xfId="26" applyNumberFormat="1" applyFont="1" applyFill="1" applyBorder="1" applyAlignment="1">
      <alignment vertical="center"/>
    </xf>
    <xf numFmtId="183" fontId="10" fillId="8" borderId="0" xfId="33" applyNumberFormat="1" applyFont="1" applyFill="1" applyAlignment="1">
      <alignment vertical="center"/>
    </xf>
    <xf numFmtId="181" fontId="10" fillId="8" borderId="0" xfId="33" applyNumberFormat="1" applyFont="1" applyFill="1" applyBorder="1" applyAlignment="1">
      <alignment vertical="center"/>
    </xf>
    <xf numFmtId="0" fontId="10" fillId="8" borderId="0" xfId="33" applyFont="1" applyFill="1" applyBorder="1" applyAlignment="1">
      <alignment horizontal="centerContinuous" vertical="center"/>
    </xf>
    <xf numFmtId="185" fontId="10" fillId="8" borderId="1" xfId="26" applyNumberFormat="1" applyFont="1" applyFill="1" applyBorder="1" applyAlignment="1">
      <alignment horizontal="right" vertical="center"/>
    </xf>
    <xf numFmtId="185" fontId="10" fillId="8" borderId="21" xfId="26" applyNumberFormat="1" applyFont="1" applyFill="1" applyBorder="1" applyAlignment="1">
      <alignment horizontal="right" vertical="center"/>
    </xf>
    <xf numFmtId="185" fontId="10" fillId="8" borderId="23" xfId="26" applyNumberFormat="1" applyFont="1" applyFill="1" applyBorder="1" applyAlignment="1">
      <alignment horizontal="center" vertical="center"/>
    </xf>
    <xf numFmtId="185" fontId="10" fillId="8" borderId="1" xfId="33" applyNumberFormat="1" applyFont="1" applyFill="1" applyBorder="1" applyAlignment="1">
      <alignment vertical="center"/>
    </xf>
    <xf numFmtId="185" fontId="10" fillId="8" borderId="25" xfId="26" applyNumberFormat="1" applyFont="1" applyFill="1" applyBorder="1" applyAlignment="1">
      <alignment horizontal="center" vertical="center"/>
    </xf>
    <xf numFmtId="185" fontId="10" fillId="8" borderId="21" xfId="33" applyNumberFormat="1" applyFont="1" applyFill="1" applyBorder="1" applyAlignment="1">
      <alignment vertical="center"/>
    </xf>
    <xf numFmtId="185" fontId="10" fillId="8" borderId="42" xfId="26" applyNumberFormat="1" applyFont="1" applyFill="1" applyBorder="1" applyAlignment="1">
      <alignment horizontal="center" vertical="center"/>
    </xf>
    <xf numFmtId="185" fontId="10" fillId="8" borderId="43" xfId="33" applyNumberFormat="1" applyFont="1" applyFill="1" applyBorder="1" applyAlignment="1">
      <alignment vertical="center"/>
    </xf>
    <xf numFmtId="185" fontId="10" fillId="8" borderId="44" xfId="33" applyNumberFormat="1" applyFont="1" applyFill="1" applyBorder="1" applyAlignment="1">
      <alignment vertical="center"/>
    </xf>
    <xf numFmtId="185" fontId="10" fillId="8" borderId="45" xfId="33" applyNumberFormat="1" applyFont="1" applyFill="1" applyBorder="1" applyAlignment="1">
      <alignment vertical="center"/>
    </xf>
    <xf numFmtId="4" fontId="10" fillId="8" borderId="0" xfId="33" applyNumberFormat="1" applyFont="1" applyFill="1" applyAlignment="1">
      <alignment vertical="center"/>
    </xf>
    <xf numFmtId="186" fontId="10" fillId="8" borderId="0" xfId="33" applyNumberFormat="1" applyFont="1" applyFill="1" applyAlignment="1">
      <alignment vertical="center"/>
    </xf>
    <xf numFmtId="40" fontId="10" fillId="8" borderId="0" xfId="33" applyNumberFormat="1" applyFont="1" applyFill="1" applyAlignment="1">
      <alignment vertical="center"/>
    </xf>
    <xf numFmtId="188" fontId="10" fillId="8" borderId="0" xfId="33" applyNumberFormat="1" applyFont="1" applyFill="1" applyAlignment="1">
      <alignment vertical="center"/>
    </xf>
    <xf numFmtId="0" fontId="19" fillId="8" borderId="0" xfId="33" applyFont="1" applyFill="1" applyAlignment="1">
      <alignment vertical="center"/>
    </xf>
    <xf numFmtId="38" fontId="10" fillId="8" borderId="4" xfId="29" applyFont="1" applyFill="1" applyBorder="1" applyAlignment="1">
      <alignment vertical="center"/>
    </xf>
    <xf numFmtId="190" fontId="10" fillId="8" borderId="0" xfId="33" applyNumberFormat="1" applyFont="1" applyFill="1" applyBorder="1" applyAlignment="1">
      <alignment vertical="center"/>
    </xf>
    <xf numFmtId="0" fontId="10" fillId="8" borderId="0" xfId="33" applyNumberFormat="1" applyFont="1" applyFill="1" applyBorder="1" applyAlignment="1">
      <alignment vertical="center"/>
    </xf>
    <xf numFmtId="11" fontId="10" fillId="8" borderId="0" xfId="33" applyNumberFormat="1" applyFont="1" applyFill="1" applyAlignment="1">
      <alignment vertical="center"/>
    </xf>
    <xf numFmtId="176" fontId="10" fillId="22" borderId="1" xfId="33" applyNumberFormat="1" applyFont="1" applyFill="1" applyBorder="1" applyAlignment="1">
      <alignment vertical="center"/>
    </xf>
    <xf numFmtId="185" fontId="10" fillId="22" borderId="1" xfId="26" applyNumberFormat="1" applyFont="1" applyFill="1" applyBorder="1" applyAlignment="1">
      <alignment vertical="center"/>
    </xf>
    <xf numFmtId="176" fontId="10" fillId="23" borderId="24" xfId="33" applyNumberFormat="1" applyFont="1" applyFill="1" applyBorder="1" applyAlignment="1">
      <alignment vertical="center"/>
    </xf>
    <xf numFmtId="176" fontId="10" fillId="24" borderId="4" xfId="33" applyNumberFormat="1" applyFont="1" applyFill="1" applyBorder="1" applyAlignment="1">
      <alignment vertical="center"/>
    </xf>
    <xf numFmtId="9" fontId="10" fillId="22" borderId="1" xfId="26" applyFont="1" applyFill="1" applyBorder="1" applyAlignment="1">
      <alignment vertical="center"/>
    </xf>
    <xf numFmtId="9" fontId="10" fillId="8" borderId="1" xfId="26" applyFont="1" applyFill="1" applyBorder="1" applyAlignment="1">
      <alignment vertical="center"/>
    </xf>
    <xf numFmtId="9" fontId="10" fillId="8" borderId="24" xfId="26" applyFont="1" applyFill="1" applyBorder="1" applyAlignment="1">
      <alignment vertical="center"/>
    </xf>
    <xf numFmtId="9" fontId="10" fillId="23" borderId="24" xfId="26" applyFont="1" applyFill="1" applyBorder="1" applyAlignment="1">
      <alignment vertical="center"/>
    </xf>
    <xf numFmtId="9" fontId="10" fillId="24" borderId="4" xfId="26" applyFont="1" applyFill="1" applyBorder="1" applyAlignment="1">
      <alignment vertical="center"/>
    </xf>
    <xf numFmtId="185" fontId="10" fillId="8" borderId="24" xfId="26" applyNumberFormat="1" applyFont="1" applyFill="1" applyBorder="1" applyAlignment="1">
      <alignment vertical="center"/>
    </xf>
    <xf numFmtId="185" fontId="10" fillId="23" borderId="24" xfId="26" applyNumberFormat="1" applyFont="1" applyFill="1" applyBorder="1" applyAlignment="1">
      <alignment vertical="center"/>
    </xf>
    <xf numFmtId="185" fontId="10" fillId="24" borderId="4" xfId="26" applyNumberFormat="1" applyFont="1" applyFill="1" applyBorder="1" applyAlignment="1">
      <alignment vertical="center"/>
    </xf>
    <xf numFmtId="38" fontId="10" fillId="14" borderId="10" xfId="29" applyNumberFormat="1" applyFont="1" applyFill="1" applyBorder="1" applyAlignment="1">
      <alignment vertical="center"/>
    </xf>
    <xf numFmtId="38" fontId="10" fillId="15" borderId="1" xfId="29" applyNumberFormat="1" applyFont="1" applyFill="1" applyBorder="1" applyAlignment="1">
      <alignment vertical="center"/>
    </xf>
    <xf numFmtId="38" fontId="10" fillId="3" borderId="1" xfId="29" applyNumberFormat="1" applyFont="1" applyFill="1" applyBorder="1" applyAlignment="1">
      <alignment vertical="center"/>
    </xf>
    <xf numFmtId="38" fontId="10" fillId="17" borderId="29" xfId="29" applyNumberFormat="1" applyFont="1" applyFill="1" applyBorder="1" applyAlignment="1">
      <alignment vertical="center"/>
    </xf>
    <xf numFmtId="38" fontId="10" fillId="16" borderId="19" xfId="29" applyNumberFormat="1" applyFont="1" applyFill="1" applyBorder="1" applyAlignment="1">
      <alignment vertical="center"/>
    </xf>
    <xf numFmtId="38" fontId="10" fillId="18" borderId="1"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16" borderId="29" xfId="29" applyNumberFormat="1" applyFont="1" applyFill="1" applyBorder="1" applyAlignment="1">
      <alignment vertical="center"/>
    </xf>
    <xf numFmtId="38" fontId="10" fillId="17" borderId="20" xfId="29" applyNumberFormat="1" applyFont="1" applyFill="1" applyBorder="1" applyAlignment="1">
      <alignment vertical="center"/>
    </xf>
    <xf numFmtId="38" fontId="10" fillId="19" borderId="1" xfId="29" applyNumberFormat="1" applyFont="1" applyFill="1" applyBorder="1" applyAlignment="1">
      <alignment vertical="center"/>
    </xf>
    <xf numFmtId="38" fontId="10" fillId="10" borderId="1" xfId="29" applyNumberFormat="1" applyFont="1" applyFill="1" applyBorder="1" applyAlignment="1">
      <alignment vertical="center"/>
    </xf>
    <xf numFmtId="38" fontId="15" fillId="8" borderId="39" xfId="29" applyNumberFormat="1" applyFont="1" applyFill="1" applyBorder="1" applyAlignment="1">
      <alignment vertical="center"/>
    </xf>
    <xf numFmtId="38" fontId="10" fillId="11" borderId="10" xfId="29" applyNumberFormat="1" applyFont="1" applyFill="1" applyBorder="1" applyAlignment="1">
      <alignment vertical="center"/>
    </xf>
    <xf numFmtId="0" fontId="10" fillId="8" borderId="37" xfId="33" applyFont="1" applyFill="1" applyBorder="1" applyAlignment="1">
      <alignment vertical="center"/>
    </xf>
    <xf numFmtId="0" fontId="10" fillId="27" borderId="1" xfId="33" applyFont="1" applyFill="1" applyBorder="1" applyAlignment="1">
      <alignment horizontal="center" vertical="center" wrapText="1"/>
    </xf>
    <xf numFmtId="9" fontId="10" fillId="8" borderId="1" xfId="33" applyNumberFormat="1" applyFont="1" applyFill="1" applyBorder="1" applyAlignment="1">
      <alignment vertical="center"/>
    </xf>
    <xf numFmtId="9" fontId="10" fillId="8" borderId="21" xfId="33" applyNumberFormat="1" applyFont="1" applyFill="1" applyBorder="1" applyAlignment="1">
      <alignment vertical="center"/>
    </xf>
    <xf numFmtId="9" fontId="10" fillId="8" borderId="4" xfId="33" applyNumberFormat="1" applyFont="1" applyFill="1" applyBorder="1" applyAlignment="1">
      <alignment vertical="center"/>
    </xf>
    <xf numFmtId="178" fontId="10" fillId="8" borderId="24" xfId="26" applyNumberFormat="1" applyFont="1" applyFill="1" applyBorder="1" applyAlignment="1">
      <alignment vertical="center"/>
    </xf>
    <xf numFmtId="194" fontId="10" fillId="8" borderId="1" xfId="33" applyNumberFormat="1" applyFont="1" applyFill="1" applyBorder="1" applyAlignment="1">
      <alignment vertical="center"/>
    </xf>
    <xf numFmtId="176" fontId="10" fillId="28" borderId="63" xfId="33" applyNumberFormat="1" applyFont="1" applyFill="1" applyBorder="1" applyAlignment="1">
      <alignment vertical="center"/>
    </xf>
    <xf numFmtId="185" fontId="10" fillId="28" borderId="63" xfId="26" applyNumberFormat="1" applyFont="1" applyFill="1" applyBorder="1" applyAlignment="1">
      <alignment vertical="center"/>
    </xf>
    <xf numFmtId="9" fontId="10" fillId="28" borderId="63" xfId="26" applyFont="1" applyFill="1" applyBorder="1" applyAlignment="1">
      <alignment vertical="center"/>
    </xf>
    <xf numFmtId="0" fontId="10" fillId="29" borderId="0" xfId="33" applyFont="1" applyFill="1" applyAlignment="1">
      <alignment vertical="center"/>
    </xf>
    <xf numFmtId="0" fontId="10" fillId="29" borderId="0" xfId="33" applyFont="1" applyFill="1"/>
    <xf numFmtId="0" fontId="10" fillId="29" borderId="0" xfId="33" applyFont="1" applyFill="1" applyBorder="1"/>
    <xf numFmtId="0" fontId="10" fillId="29" borderId="0" xfId="33" applyFont="1" applyFill="1" applyAlignment="1">
      <alignment horizontal="right" vertical="center"/>
    </xf>
    <xf numFmtId="0" fontId="10" fillId="29" borderId="7" xfId="33" applyFont="1" applyFill="1" applyBorder="1" applyAlignment="1">
      <alignment horizontal="right" vertical="center"/>
    </xf>
    <xf numFmtId="177" fontId="10" fillId="29" borderId="0" xfId="33" applyNumberFormat="1" applyFont="1" applyFill="1" applyAlignment="1">
      <alignment horizontal="center" vertical="center"/>
    </xf>
    <xf numFmtId="177" fontId="10" fillId="29" borderId="0" xfId="33" applyNumberFormat="1" applyFont="1" applyFill="1" applyAlignment="1">
      <alignment vertical="center"/>
    </xf>
    <xf numFmtId="177" fontId="10" fillId="29" borderId="0" xfId="33" applyNumberFormat="1" applyFont="1" applyFill="1" applyBorder="1" applyAlignment="1">
      <alignment vertical="center"/>
    </xf>
    <xf numFmtId="0" fontId="10" fillId="8" borderId="7" xfId="33" applyFont="1" applyFill="1" applyBorder="1" applyAlignment="1">
      <alignment vertical="center"/>
    </xf>
    <xf numFmtId="0" fontId="21" fillId="25" borderId="1" xfId="34" applyFont="1" applyFill="1" applyBorder="1">
      <alignment vertical="center"/>
    </xf>
    <xf numFmtId="38" fontId="21" fillId="25" borderId="1" xfId="29" applyFont="1" applyFill="1" applyBorder="1" applyAlignment="1">
      <alignment horizontal="right" vertical="center"/>
    </xf>
    <xf numFmtId="0" fontId="21" fillId="25" borderId="1" xfId="34" applyFont="1" applyFill="1" applyBorder="1" applyAlignment="1">
      <alignment horizontal="right" vertical="center"/>
    </xf>
    <xf numFmtId="38" fontId="21" fillId="25" borderId="1" xfId="29" applyFont="1" applyFill="1" applyBorder="1">
      <alignment vertical="center"/>
    </xf>
    <xf numFmtId="0" fontId="21" fillId="25" borderId="0" xfId="34" applyFont="1" applyFill="1">
      <alignment vertical="center"/>
    </xf>
    <xf numFmtId="0" fontId="21" fillId="25" borderId="0" xfId="34" applyFont="1" applyFill="1" applyBorder="1" applyAlignment="1">
      <alignment vertical="center"/>
    </xf>
    <xf numFmtId="0" fontId="10" fillId="8" borderId="36" xfId="33" applyFont="1" applyFill="1" applyBorder="1" applyAlignment="1">
      <alignment horizontal="center" vertical="center"/>
    </xf>
    <xf numFmtId="176" fontId="22" fillId="8" borderId="14" xfId="33" applyNumberFormat="1" applyFont="1" applyFill="1" applyBorder="1" applyAlignment="1">
      <alignment horizontal="center" vertical="center"/>
    </xf>
    <xf numFmtId="176" fontId="22" fillId="8" borderId="64" xfId="33" applyNumberFormat="1" applyFont="1" applyFill="1" applyBorder="1" applyAlignment="1">
      <alignment horizontal="center" vertical="center"/>
    </xf>
    <xf numFmtId="192" fontId="10" fillId="8" borderId="32" xfId="29" applyNumberFormat="1" applyFont="1" applyFill="1" applyBorder="1" applyAlignment="1">
      <alignment horizontal="right" vertical="center"/>
    </xf>
    <xf numFmtId="192" fontId="10" fillId="8" borderId="21" xfId="29" applyNumberFormat="1" applyFont="1" applyFill="1" applyBorder="1" applyAlignment="1">
      <alignment horizontal="right" vertical="center"/>
    </xf>
    <xf numFmtId="185" fontId="10" fillId="8" borderId="40" xfId="26" applyNumberFormat="1" applyFont="1" applyFill="1" applyBorder="1" applyAlignment="1">
      <alignment horizontal="right" vertical="center"/>
    </xf>
    <xf numFmtId="192" fontId="10" fillId="8" borderId="24" xfId="29" applyNumberFormat="1" applyFont="1" applyFill="1" applyBorder="1" applyAlignment="1">
      <alignment horizontal="right" vertical="center"/>
    </xf>
    <xf numFmtId="185" fontId="10" fillId="30" borderId="1" xfId="26" applyNumberFormat="1" applyFont="1" applyFill="1" applyBorder="1" applyAlignment="1">
      <alignment horizontal="right" vertical="center"/>
    </xf>
    <xf numFmtId="192" fontId="10" fillId="8" borderId="40" xfId="29" applyNumberFormat="1" applyFont="1" applyFill="1" applyBorder="1" applyAlignment="1">
      <alignment horizontal="right" vertical="center"/>
    </xf>
    <xf numFmtId="185" fontId="10" fillId="30" borderId="21" xfId="26" applyNumberFormat="1" applyFont="1" applyFill="1" applyBorder="1" applyAlignment="1">
      <alignment horizontal="right" vertical="center"/>
    </xf>
    <xf numFmtId="185" fontId="10" fillId="30" borderId="40" xfId="26" applyNumberFormat="1" applyFont="1" applyFill="1" applyBorder="1" applyAlignment="1">
      <alignment horizontal="right" vertical="center"/>
    </xf>
    <xf numFmtId="38" fontId="10" fillId="17" borderId="19" xfId="29" applyNumberFormat="1" applyFont="1" applyFill="1" applyBorder="1" applyAlignment="1">
      <alignment vertical="center"/>
    </xf>
    <xf numFmtId="187" fontId="10" fillId="8" borderId="1" xfId="33" applyNumberFormat="1" applyFont="1" applyFill="1" applyBorder="1" applyAlignment="1">
      <alignment vertical="center"/>
    </xf>
    <xf numFmtId="187" fontId="10" fillId="8" borderId="21" xfId="33" applyNumberFormat="1" applyFont="1" applyFill="1" applyBorder="1" applyAlignment="1">
      <alignment vertical="center"/>
    </xf>
    <xf numFmtId="187" fontId="10" fillId="8" borderId="4" xfId="33" applyNumberFormat="1" applyFont="1" applyFill="1" applyBorder="1" applyAlignment="1">
      <alignment vertical="center"/>
    </xf>
    <xf numFmtId="181" fontId="10" fillId="30" borderId="1" xfId="33" applyNumberFormat="1" applyFont="1" applyFill="1" applyBorder="1" applyAlignment="1">
      <alignment vertical="center"/>
    </xf>
    <xf numFmtId="181" fontId="10" fillId="30" borderId="21" xfId="33" applyNumberFormat="1" applyFont="1" applyFill="1" applyBorder="1" applyAlignment="1">
      <alignment vertical="center"/>
    </xf>
    <xf numFmtId="181" fontId="10" fillId="30" borderId="4" xfId="33" applyNumberFormat="1" applyFont="1" applyFill="1" applyBorder="1" applyAlignment="1">
      <alignment vertical="center"/>
    </xf>
    <xf numFmtId="0" fontId="10" fillId="25" borderId="0" xfId="33" applyFont="1" applyFill="1" applyBorder="1" applyAlignment="1">
      <alignment vertical="center"/>
    </xf>
    <xf numFmtId="176" fontId="10" fillId="25" borderId="0" xfId="33" applyNumberFormat="1" applyFont="1" applyFill="1" applyBorder="1" applyAlignment="1">
      <alignment vertical="center"/>
    </xf>
    <xf numFmtId="180" fontId="10" fillId="25" borderId="0" xfId="33" applyNumberFormat="1" applyFont="1" applyFill="1" applyBorder="1" applyAlignment="1">
      <alignment vertical="center"/>
    </xf>
    <xf numFmtId="40" fontId="10" fillId="11" borderId="11" xfId="29" applyNumberFormat="1" applyFont="1" applyFill="1" applyBorder="1" applyAlignment="1">
      <alignment horizontal="center" vertical="center"/>
    </xf>
    <xf numFmtId="40" fontId="10" fillId="3" borderId="15" xfId="29" applyNumberFormat="1" applyFont="1" applyFill="1" applyBorder="1" applyAlignment="1">
      <alignment vertical="center"/>
    </xf>
    <xf numFmtId="40" fontId="10" fillId="9" borderId="15" xfId="29" applyNumberFormat="1" applyFont="1" applyFill="1" applyBorder="1" applyAlignment="1">
      <alignment vertical="center"/>
    </xf>
    <xf numFmtId="40" fontId="10" fillId="8" borderId="68" xfId="29" applyNumberFormat="1" applyFont="1" applyFill="1" applyBorder="1" applyAlignment="1">
      <alignment vertical="center"/>
    </xf>
    <xf numFmtId="40" fontId="10" fillId="10" borderId="15" xfId="29" applyNumberFormat="1" applyFont="1" applyFill="1" applyBorder="1" applyAlignment="1">
      <alignment vertical="center"/>
    </xf>
    <xf numFmtId="40" fontId="15" fillId="8" borderId="41" xfId="29" applyNumberFormat="1" applyFont="1" applyFill="1" applyBorder="1" applyAlignment="1">
      <alignment vertical="center"/>
    </xf>
    <xf numFmtId="40" fontId="10" fillId="11" borderId="65" xfId="29" applyNumberFormat="1" applyFont="1" applyFill="1" applyBorder="1" applyAlignment="1">
      <alignment horizontal="center" vertical="center"/>
    </xf>
    <xf numFmtId="40" fontId="10" fillId="3" borderId="43" xfId="29" applyNumberFormat="1" applyFont="1" applyFill="1" applyBorder="1" applyAlignment="1">
      <alignment vertical="center"/>
    </xf>
    <xf numFmtId="40" fontId="10" fillId="9" borderId="43" xfId="29" applyNumberFormat="1" applyFont="1" applyFill="1" applyBorder="1" applyAlignment="1">
      <alignment vertical="center"/>
    </xf>
    <xf numFmtId="40" fontId="10" fillId="8" borderId="70" xfId="29" applyNumberFormat="1" applyFont="1" applyFill="1" applyBorder="1" applyAlignment="1">
      <alignment vertical="center" wrapText="1"/>
    </xf>
    <xf numFmtId="40" fontId="10" fillId="10" borderId="43" xfId="29" applyNumberFormat="1" applyFont="1" applyFill="1" applyBorder="1" applyAlignment="1">
      <alignment vertical="center"/>
    </xf>
    <xf numFmtId="40" fontId="10" fillId="5" borderId="71" xfId="29" applyNumberFormat="1" applyFont="1" applyFill="1" applyBorder="1" applyAlignment="1">
      <alignment vertical="center" wrapText="1"/>
    </xf>
    <xf numFmtId="40" fontId="10" fillId="12" borderId="72" xfId="29" applyNumberFormat="1" applyFont="1" applyFill="1" applyBorder="1" applyAlignment="1">
      <alignment vertical="center" wrapText="1"/>
    </xf>
    <xf numFmtId="40" fontId="15" fillId="8" borderId="73" xfId="29" applyNumberFormat="1" applyFont="1" applyFill="1" applyBorder="1" applyAlignment="1">
      <alignment vertical="center" wrapText="1"/>
    </xf>
    <xf numFmtId="38" fontId="10" fillId="8" borderId="21" xfId="29" applyFont="1" applyFill="1" applyBorder="1" applyAlignment="1">
      <alignment vertical="center"/>
    </xf>
    <xf numFmtId="0" fontId="10" fillId="31" borderId="31" xfId="33" applyFont="1" applyFill="1" applyBorder="1" applyAlignment="1">
      <alignment vertical="center"/>
    </xf>
    <xf numFmtId="0" fontId="10" fillId="31" borderId="60" xfId="33" applyFont="1" applyFill="1" applyBorder="1" applyAlignment="1">
      <alignment vertical="center"/>
    </xf>
    <xf numFmtId="176" fontId="10" fillId="31" borderId="1" xfId="33" applyNumberFormat="1" applyFont="1" applyFill="1" applyBorder="1" applyAlignment="1">
      <alignment vertical="center"/>
    </xf>
    <xf numFmtId="0" fontId="10" fillId="8" borderId="24" xfId="33" applyFont="1" applyFill="1" applyBorder="1" applyAlignment="1">
      <alignment vertical="center"/>
    </xf>
    <xf numFmtId="176" fontId="10" fillId="31" borderId="4" xfId="33" applyNumberFormat="1" applyFont="1" applyFill="1" applyBorder="1" applyAlignment="1">
      <alignment vertical="center"/>
    </xf>
    <xf numFmtId="9" fontId="10" fillId="8" borderId="4" xfId="26" applyFont="1" applyFill="1" applyBorder="1" applyAlignment="1">
      <alignment vertical="center"/>
    </xf>
    <xf numFmtId="185" fontId="10" fillId="22" borderId="23" xfId="26" applyNumberFormat="1" applyFont="1" applyFill="1" applyBorder="1" applyAlignment="1">
      <alignment vertical="center"/>
    </xf>
    <xf numFmtId="185" fontId="10" fillId="8" borderId="23" xfId="26" applyNumberFormat="1" applyFont="1" applyFill="1" applyBorder="1" applyAlignment="1">
      <alignment vertical="center"/>
    </xf>
    <xf numFmtId="185" fontId="10" fillId="8" borderId="74" xfId="26" applyNumberFormat="1" applyFont="1" applyFill="1" applyBorder="1" applyAlignment="1">
      <alignment vertical="center"/>
    </xf>
    <xf numFmtId="185" fontId="10" fillId="23" borderId="74" xfId="26" applyNumberFormat="1" applyFont="1" applyFill="1" applyBorder="1" applyAlignment="1">
      <alignment vertical="center"/>
    </xf>
    <xf numFmtId="185" fontId="10" fillId="28" borderId="75" xfId="26" applyNumberFormat="1" applyFont="1" applyFill="1" applyBorder="1" applyAlignment="1">
      <alignment vertical="center"/>
    </xf>
    <xf numFmtId="185" fontId="10" fillId="8" borderId="25" xfId="26" applyNumberFormat="1" applyFont="1" applyFill="1" applyBorder="1" applyAlignment="1">
      <alignment vertical="center"/>
    </xf>
    <xf numFmtId="38" fontId="10" fillId="23" borderId="1" xfId="29" applyFont="1" applyFill="1" applyBorder="1" applyAlignment="1">
      <alignment vertical="center"/>
    </xf>
    <xf numFmtId="38" fontId="10" fillId="28" borderId="4" xfId="29" applyFont="1" applyFill="1" applyBorder="1" applyAlignment="1">
      <alignment vertical="center"/>
    </xf>
    <xf numFmtId="38" fontId="10" fillId="24" borderId="4" xfId="29" applyFont="1" applyFill="1" applyBorder="1" applyAlignment="1">
      <alignment vertical="center"/>
    </xf>
    <xf numFmtId="38" fontId="10" fillId="22" borderId="1" xfId="29" applyFont="1" applyFill="1" applyBorder="1" applyAlignment="1">
      <alignment vertical="center"/>
    </xf>
    <xf numFmtId="185" fontId="10" fillId="30" borderId="1" xfId="26" applyNumberFormat="1" applyFont="1" applyFill="1" applyBorder="1" applyAlignment="1">
      <alignment vertical="center"/>
    </xf>
    <xf numFmtId="185" fontId="10" fillId="30" borderId="24" xfId="26" applyNumberFormat="1" applyFont="1" applyFill="1" applyBorder="1" applyAlignment="1">
      <alignment vertical="center"/>
    </xf>
    <xf numFmtId="185" fontId="10" fillId="30" borderId="21" xfId="26" applyNumberFormat="1" applyFont="1" applyFill="1" applyBorder="1" applyAlignment="1">
      <alignment vertical="center"/>
    </xf>
    <xf numFmtId="181" fontId="10" fillId="8" borderId="74" xfId="33" applyNumberFormat="1" applyFont="1" applyFill="1" applyBorder="1" applyAlignment="1">
      <alignment vertical="center"/>
    </xf>
    <xf numFmtId="177" fontId="10" fillId="8" borderId="1" xfId="33" applyNumberFormat="1" applyFont="1" applyFill="1" applyBorder="1" applyAlignment="1">
      <alignment vertical="center"/>
    </xf>
    <xf numFmtId="177" fontId="10" fillId="8" borderId="24" xfId="33" applyNumberFormat="1" applyFont="1" applyFill="1" applyBorder="1" applyAlignment="1">
      <alignment vertical="center"/>
    </xf>
    <xf numFmtId="9" fontId="10" fillId="31" borderId="4" xfId="26" applyFont="1" applyFill="1" applyBorder="1" applyAlignment="1">
      <alignment vertical="center"/>
    </xf>
    <xf numFmtId="186" fontId="10" fillId="8" borderId="24" xfId="33" applyNumberFormat="1" applyFont="1" applyFill="1" applyBorder="1" applyAlignment="1">
      <alignment vertical="center"/>
    </xf>
    <xf numFmtId="191" fontId="10" fillId="8" borderId="1" xfId="26" applyNumberFormat="1" applyFont="1" applyFill="1" applyBorder="1" applyAlignment="1">
      <alignment vertical="center"/>
    </xf>
    <xf numFmtId="185" fontId="10" fillId="31" borderId="23" xfId="26" applyNumberFormat="1" applyFont="1" applyFill="1" applyBorder="1" applyAlignment="1">
      <alignment vertical="center"/>
    </xf>
    <xf numFmtId="0" fontId="10" fillId="8" borderId="76" xfId="33" applyFont="1" applyFill="1" applyBorder="1" applyAlignment="1">
      <alignment horizontal="center" vertical="center"/>
    </xf>
    <xf numFmtId="185" fontId="10" fillId="8" borderId="75" xfId="26" applyNumberFormat="1" applyFont="1" applyFill="1" applyBorder="1" applyAlignment="1">
      <alignment horizontal="center" vertical="center"/>
    </xf>
    <xf numFmtId="185" fontId="10" fillId="8" borderId="77" xfId="33" applyNumberFormat="1" applyFont="1" applyFill="1" applyBorder="1" applyAlignment="1">
      <alignment vertical="center"/>
    </xf>
    <xf numFmtId="3" fontId="10" fillId="8" borderId="0" xfId="33" applyNumberFormat="1" applyFont="1" applyFill="1"/>
    <xf numFmtId="176" fontId="10" fillId="32" borderId="1" xfId="33" applyNumberFormat="1" applyFont="1" applyFill="1" applyBorder="1" applyAlignment="1">
      <alignment vertical="center"/>
    </xf>
    <xf numFmtId="9" fontId="10" fillId="8" borderId="1" xfId="26" applyNumberFormat="1" applyFont="1" applyFill="1" applyBorder="1" applyAlignment="1">
      <alignment vertical="center"/>
    </xf>
    <xf numFmtId="0" fontId="10" fillId="31" borderId="46" xfId="33" applyFont="1" applyFill="1" applyBorder="1" applyAlignment="1">
      <alignment vertical="center"/>
    </xf>
    <xf numFmtId="0" fontId="10" fillId="33" borderId="0" xfId="33" applyFont="1" applyFill="1" applyBorder="1" applyAlignment="1">
      <alignment vertical="center"/>
    </xf>
    <xf numFmtId="0" fontId="10" fillId="33" borderId="36" xfId="33" applyFont="1" applyFill="1" applyBorder="1" applyAlignment="1">
      <alignment vertical="center"/>
    </xf>
    <xf numFmtId="0" fontId="10" fillId="12" borderId="62" xfId="33" applyFont="1" applyFill="1" applyBorder="1" applyAlignment="1">
      <alignment vertical="center" wrapText="1"/>
    </xf>
    <xf numFmtId="38" fontId="10" fillId="20" borderId="4" xfId="29" applyNumberFormat="1" applyFont="1" applyFill="1" applyBorder="1" applyAlignment="1">
      <alignment vertical="center"/>
    </xf>
    <xf numFmtId="38" fontId="10" fillId="21" borderId="4" xfId="29" applyNumberFormat="1" applyFont="1" applyFill="1" applyBorder="1" applyAlignment="1">
      <alignment vertical="center"/>
    </xf>
    <xf numFmtId="0" fontId="10" fillId="5" borderId="1" xfId="33" applyFont="1" applyFill="1" applyBorder="1" applyAlignment="1">
      <alignment vertical="center" wrapText="1"/>
    </xf>
    <xf numFmtId="38" fontId="10" fillId="5" borderId="1" xfId="29" applyNumberFormat="1" applyFont="1" applyFill="1" applyBorder="1" applyAlignment="1">
      <alignment vertical="center"/>
    </xf>
    <xf numFmtId="40" fontId="10" fillId="5" borderId="1" xfId="29" applyNumberFormat="1" applyFont="1" applyFill="1" applyBorder="1" applyAlignment="1">
      <alignment vertical="center"/>
    </xf>
    <xf numFmtId="0" fontId="10" fillId="11" borderId="85" xfId="33" applyFont="1" applyFill="1" applyBorder="1" applyAlignment="1">
      <alignment vertical="center"/>
    </xf>
    <xf numFmtId="40" fontId="10" fillId="8" borderId="86" xfId="29" applyNumberFormat="1" applyFont="1" applyFill="1" applyBorder="1" applyAlignment="1">
      <alignment vertical="center" wrapText="1"/>
    </xf>
    <xf numFmtId="38" fontId="10" fillId="30" borderId="1" xfId="29" applyNumberFormat="1" applyFont="1" applyFill="1" applyBorder="1" applyAlignment="1">
      <alignment vertical="center"/>
    </xf>
    <xf numFmtId="38" fontId="10" fillId="12" borderId="1" xfId="29" applyNumberFormat="1" applyFont="1" applyFill="1" applyBorder="1" applyAlignment="1">
      <alignment vertical="center"/>
    </xf>
    <xf numFmtId="40" fontId="10" fillId="12" borderId="1" xfId="29" applyNumberFormat="1" applyFont="1" applyFill="1" applyBorder="1" applyAlignment="1">
      <alignment vertical="center"/>
    </xf>
    <xf numFmtId="40" fontId="10" fillId="5" borderId="15" xfId="29" applyNumberFormat="1" applyFont="1" applyFill="1" applyBorder="1" applyAlignment="1">
      <alignment vertical="center"/>
    </xf>
    <xf numFmtId="40" fontId="10" fillId="12" borderId="15" xfId="29" applyNumberFormat="1" applyFont="1" applyFill="1" applyBorder="1" applyAlignment="1">
      <alignment vertical="center"/>
    </xf>
    <xf numFmtId="40" fontId="10" fillId="5" borderId="3" xfId="29" applyNumberFormat="1" applyFont="1" applyFill="1" applyBorder="1" applyAlignment="1">
      <alignment vertical="center" wrapText="1"/>
    </xf>
    <xf numFmtId="40" fontId="10" fillId="12" borderId="3" xfId="29" applyNumberFormat="1" applyFont="1" applyFill="1" applyBorder="1" applyAlignment="1">
      <alignment vertical="center" wrapText="1"/>
    </xf>
    <xf numFmtId="40" fontId="15" fillId="8" borderId="87" xfId="29" applyNumberFormat="1" applyFont="1" applyFill="1" applyBorder="1" applyAlignment="1">
      <alignment vertical="center" wrapText="1"/>
    </xf>
    <xf numFmtId="9" fontId="10" fillId="8" borderId="0" xfId="33" applyNumberFormat="1" applyFont="1" applyFill="1" applyBorder="1" applyAlignment="1">
      <alignment vertical="center"/>
    </xf>
    <xf numFmtId="38" fontId="10" fillId="8" borderId="0" xfId="29" applyFont="1" applyFill="1" applyBorder="1" applyAlignment="1">
      <alignment vertical="center"/>
    </xf>
    <xf numFmtId="0" fontId="10" fillId="25" borderId="0" xfId="33" applyFont="1" applyFill="1"/>
    <xf numFmtId="38" fontId="10" fillId="25" borderId="0" xfId="29" applyFont="1" applyFill="1" applyBorder="1" applyAlignment="1">
      <alignment vertical="center"/>
    </xf>
    <xf numFmtId="181" fontId="10" fillId="25" borderId="0" xfId="33" applyNumberFormat="1" applyFont="1" applyFill="1" applyBorder="1" applyAlignment="1">
      <alignment vertical="center"/>
    </xf>
    <xf numFmtId="9" fontId="10" fillId="8" borderId="24" xfId="33" applyNumberFormat="1" applyFont="1" applyFill="1" applyBorder="1" applyAlignment="1">
      <alignment vertical="center"/>
    </xf>
    <xf numFmtId="181" fontId="10" fillId="8" borderId="24" xfId="33" applyNumberFormat="1" applyFont="1" applyFill="1" applyBorder="1" applyAlignment="1">
      <alignment vertical="center"/>
    </xf>
    <xf numFmtId="0" fontId="21" fillId="29" borderId="1" xfId="34" applyFont="1" applyFill="1" applyBorder="1" applyAlignment="1">
      <alignment horizontal="right" vertical="center"/>
    </xf>
    <xf numFmtId="0" fontId="21" fillId="29" borderId="1" xfId="34" applyFont="1" applyFill="1" applyBorder="1" applyAlignment="1">
      <alignment horizontal="center" vertical="center"/>
    </xf>
    <xf numFmtId="38" fontId="21" fillId="29" borderId="15" xfId="29" applyFont="1" applyFill="1" applyBorder="1" applyAlignment="1">
      <alignment horizontal="right" vertical="center"/>
    </xf>
    <xf numFmtId="0" fontId="21" fillId="29" borderId="15" xfId="34" applyFont="1" applyFill="1" applyBorder="1" applyAlignment="1">
      <alignment horizontal="right" vertical="center"/>
    </xf>
    <xf numFmtId="0" fontId="21" fillId="25" borderId="1" xfId="34" applyFont="1" applyFill="1" applyBorder="1" applyAlignment="1">
      <alignment horizontal="center" vertical="center"/>
    </xf>
    <xf numFmtId="0" fontId="21" fillId="29" borderId="0" xfId="34" applyFont="1" applyFill="1">
      <alignment vertical="center"/>
    </xf>
    <xf numFmtId="0" fontId="21" fillId="29" borderId="0" xfId="34" applyFont="1" applyFill="1" applyBorder="1" applyAlignment="1">
      <alignment vertical="center"/>
    </xf>
    <xf numFmtId="38" fontId="10" fillId="37" borderId="63" xfId="29" applyNumberFormat="1" applyFont="1" applyFill="1" applyBorder="1" applyAlignment="1">
      <alignment vertical="center"/>
    </xf>
    <xf numFmtId="40" fontId="10" fillId="25" borderId="63" xfId="29" applyNumberFormat="1" applyFont="1" applyFill="1" applyBorder="1" applyAlignment="1">
      <alignment vertical="center"/>
    </xf>
    <xf numFmtId="40" fontId="10" fillId="25" borderId="31" xfId="29" applyNumberFormat="1" applyFont="1" applyFill="1" applyBorder="1" applyAlignment="1">
      <alignment vertical="center"/>
    </xf>
    <xf numFmtId="40" fontId="10" fillId="25" borderId="67" xfId="29" applyNumberFormat="1" applyFont="1" applyFill="1" applyBorder="1" applyAlignment="1">
      <alignment vertical="center" wrapText="1"/>
    </xf>
    <xf numFmtId="0" fontId="10" fillId="36" borderId="63" xfId="33" applyFont="1" applyFill="1" applyBorder="1" applyAlignment="1">
      <alignment vertical="center"/>
    </xf>
    <xf numFmtId="0" fontId="10" fillId="5" borderId="49" xfId="33" applyFont="1" applyFill="1" applyBorder="1" applyAlignment="1">
      <alignment vertical="center"/>
    </xf>
    <xf numFmtId="0" fontId="10" fillId="8" borderId="91" xfId="33" applyFont="1" applyFill="1" applyBorder="1" applyAlignment="1">
      <alignment horizontal="center" vertical="center"/>
    </xf>
    <xf numFmtId="0" fontId="10" fillId="33" borderId="92" xfId="33" applyFont="1" applyFill="1" applyBorder="1" applyAlignment="1">
      <alignment vertical="center"/>
    </xf>
    <xf numFmtId="185" fontId="10" fillId="8" borderId="43" xfId="26" applyNumberFormat="1" applyFont="1" applyFill="1" applyBorder="1" applyAlignment="1">
      <alignment horizontal="right" vertical="center"/>
    </xf>
    <xf numFmtId="185" fontId="10" fillId="8" borderId="44" xfId="26" applyNumberFormat="1" applyFont="1" applyFill="1" applyBorder="1" applyAlignment="1">
      <alignment horizontal="right" vertical="center"/>
    </xf>
    <xf numFmtId="185" fontId="10" fillId="8" borderId="94" xfId="26" applyNumberFormat="1" applyFont="1" applyFill="1" applyBorder="1" applyAlignment="1">
      <alignment horizontal="right" vertical="center"/>
    </xf>
    <xf numFmtId="185" fontId="10" fillId="8" borderId="45" xfId="26" applyNumberFormat="1" applyFont="1" applyFill="1" applyBorder="1" applyAlignment="1">
      <alignment horizontal="right" vertical="center"/>
    </xf>
    <xf numFmtId="38" fontId="10" fillId="16" borderId="24" xfId="29" applyNumberFormat="1" applyFont="1" applyFill="1" applyBorder="1" applyAlignment="1">
      <alignment vertical="center"/>
    </xf>
    <xf numFmtId="38" fontId="10" fillId="17" borderId="63" xfId="29" applyNumberFormat="1" applyFont="1" applyFill="1" applyBorder="1" applyAlignment="1">
      <alignment vertical="center"/>
    </xf>
    <xf numFmtId="40" fontId="10" fillId="8" borderId="95" xfId="29" applyNumberFormat="1" applyFont="1" applyFill="1" applyBorder="1" applyAlignment="1">
      <alignment vertical="center"/>
    </xf>
    <xf numFmtId="40" fontId="10" fillId="8" borderId="97" xfId="29" applyNumberFormat="1" applyFont="1" applyFill="1" applyBorder="1" applyAlignment="1">
      <alignment vertical="center" wrapText="1"/>
    </xf>
    <xf numFmtId="9" fontId="10" fillId="8" borderId="24" xfId="26" applyNumberFormat="1" applyFont="1" applyFill="1" applyBorder="1" applyAlignment="1">
      <alignment vertical="center"/>
    </xf>
    <xf numFmtId="0" fontId="22" fillId="8" borderId="0" xfId="33" applyFont="1" applyFill="1" applyBorder="1" applyAlignment="1">
      <alignment horizontal="center" vertical="center"/>
    </xf>
    <xf numFmtId="176" fontId="19" fillId="8" borderId="0" xfId="33" applyNumberFormat="1" applyFont="1" applyFill="1" applyBorder="1" applyAlignment="1">
      <alignment horizontal="center" vertical="center"/>
    </xf>
    <xf numFmtId="177" fontId="22" fillId="8" borderId="0" xfId="33" applyNumberFormat="1" applyFont="1" applyFill="1" applyBorder="1" applyAlignment="1">
      <alignment horizontal="right" vertical="center"/>
    </xf>
    <xf numFmtId="177" fontId="10" fillId="8" borderId="7" xfId="33" applyNumberFormat="1" applyFont="1" applyFill="1" applyBorder="1" applyAlignment="1">
      <alignment vertical="center"/>
    </xf>
    <xf numFmtId="0" fontId="10" fillId="5" borderId="38" xfId="33" applyFont="1" applyFill="1" applyBorder="1" applyAlignment="1">
      <alignment horizontal="center" vertical="center"/>
    </xf>
    <xf numFmtId="177" fontId="26" fillId="8" borderId="0" xfId="33" applyNumberFormat="1" applyFont="1" applyFill="1" applyBorder="1" applyAlignment="1">
      <alignment vertical="center"/>
    </xf>
    <xf numFmtId="176" fontId="10" fillId="8" borderId="14" xfId="33" applyNumberFormat="1" applyFont="1" applyFill="1" applyBorder="1" applyAlignment="1">
      <alignment horizontal="center" vertical="center"/>
    </xf>
    <xf numFmtId="177" fontId="10" fillId="8" borderId="58" xfId="33" applyNumberFormat="1" applyFont="1" applyFill="1" applyBorder="1" applyAlignment="1">
      <alignment vertical="center"/>
    </xf>
    <xf numFmtId="0" fontId="26" fillId="8" borderId="0" xfId="33" applyFont="1" applyFill="1" applyBorder="1" applyAlignment="1">
      <alignment horizontal="left" vertical="center"/>
    </xf>
    <xf numFmtId="178" fontId="26" fillId="8" borderId="0" xfId="33" applyNumberFormat="1" applyFont="1" applyFill="1" applyBorder="1" applyAlignment="1">
      <alignment vertical="center"/>
    </xf>
    <xf numFmtId="178" fontId="26" fillId="8" borderId="0" xfId="26" applyNumberFormat="1" applyFont="1" applyFill="1" applyBorder="1" applyAlignment="1">
      <alignment vertical="center"/>
    </xf>
    <xf numFmtId="0" fontId="10" fillId="8" borderId="13" xfId="33" applyFont="1" applyFill="1" applyBorder="1" applyAlignment="1">
      <alignment vertical="center"/>
    </xf>
    <xf numFmtId="178" fontId="26" fillId="8" borderId="0" xfId="33" applyNumberFormat="1" applyFont="1" applyFill="1" applyBorder="1" applyAlignment="1">
      <alignment horizontal="left" vertical="center"/>
    </xf>
    <xf numFmtId="0" fontId="10" fillId="8" borderId="0" xfId="33" applyFont="1" applyFill="1" applyBorder="1" applyAlignment="1">
      <alignment horizontal="center" vertical="center" wrapText="1"/>
    </xf>
    <xf numFmtId="0" fontId="22" fillId="8" borderId="0" xfId="33" applyFont="1" applyFill="1" applyBorder="1" applyAlignment="1">
      <alignment vertical="center"/>
    </xf>
    <xf numFmtId="176" fontId="22" fillId="8" borderId="0" xfId="33" applyNumberFormat="1" applyFont="1" applyFill="1" applyBorder="1" applyAlignment="1">
      <alignment horizontal="center" vertical="center"/>
    </xf>
    <xf numFmtId="177" fontId="22" fillId="8" borderId="0" xfId="33" applyNumberFormat="1" applyFont="1" applyFill="1" applyBorder="1" applyAlignment="1">
      <alignment vertical="center"/>
    </xf>
    <xf numFmtId="0" fontId="10" fillId="8" borderId="0" xfId="33" applyFont="1" applyFill="1" applyBorder="1" applyAlignment="1">
      <alignment vertical="center" wrapText="1"/>
    </xf>
    <xf numFmtId="176" fontId="10" fillId="8" borderId="0" xfId="33" applyNumberFormat="1" applyFont="1" applyFill="1" applyBorder="1" applyAlignment="1">
      <alignment horizontal="center" vertical="center" wrapText="1"/>
    </xf>
    <xf numFmtId="177" fontId="22" fillId="8" borderId="0" xfId="33" applyNumberFormat="1" applyFont="1" applyFill="1" applyBorder="1" applyAlignment="1">
      <alignment horizontal="center" vertical="center"/>
    </xf>
    <xf numFmtId="176" fontId="28" fillId="8" borderId="0" xfId="33" applyNumberFormat="1" applyFont="1" applyFill="1" applyAlignment="1">
      <alignment vertical="center"/>
    </xf>
    <xf numFmtId="40" fontId="28" fillId="8" borderId="0" xfId="33" applyNumberFormat="1" applyFont="1" applyFill="1" applyAlignment="1">
      <alignment vertical="center"/>
    </xf>
    <xf numFmtId="3" fontId="29" fillId="8" borderId="0" xfId="33" applyNumberFormat="1" applyFont="1" applyFill="1"/>
    <xf numFmtId="0" fontId="29" fillId="8" borderId="0" xfId="33" applyFont="1" applyFill="1"/>
    <xf numFmtId="3" fontId="28" fillId="8" borderId="0" xfId="33" applyNumberFormat="1" applyFont="1" applyFill="1"/>
    <xf numFmtId="0" fontId="28" fillId="8" borderId="0" xfId="33" applyFont="1" applyFill="1"/>
    <xf numFmtId="189" fontId="10" fillId="8" borderId="0" xfId="33" applyNumberFormat="1" applyFont="1" applyFill="1"/>
    <xf numFmtId="38" fontId="10" fillId="16" borderId="101" xfId="29" applyNumberFormat="1" applyFont="1" applyFill="1" applyBorder="1" applyAlignment="1">
      <alignment vertical="center"/>
    </xf>
    <xf numFmtId="0" fontId="30" fillId="8" borderId="0" xfId="33" applyFont="1" applyFill="1" applyAlignment="1">
      <alignment vertical="center"/>
    </xf>
    <xf numFmtId="189" fontId="30" fillId="8" borderId="0" xfId="33" applyNumberFormat="1" applyFont="1" applyFill="1" applyAlignment="1">
      <alignment vertical="center"/>
    </xf>
    <xf numFmtId="1" fontId="30" fillId="8" borderId="0" xfId="33" applyNumberFormat="1" applyFont="1" applyFill="1" applyAlignment="1">
      <alignment vertical="center"/>
    </xf>
    <xf numFmtId="38" fontId="10" fillId="14" borderId="11" xfId="29" applyNumberFormat="1" applyFont="1" applyFill="1" applyBorder="1" applyAlignment="1">
      <alignment vertical="center"/>
    </xf>
    <xf numFmtId="38" fontId="10" fillId="3" borderId="15" xfId="29" applyNumberFormat="1" applyFont="1" applyFill="1" applyBorder="1" applyAlignment="1">
      <alignment vertical="center"/>
    </xf>
    <xf numFmtId="38" fontId="10" fillId="17" borderId="31" xfId="29" applyNumberFormat="1" applyFont="1" applyFill="1" applyBorder="1" applyAlignment="1">
      <alignment vertical="center"/>
    </xf>
    <xf numFmtId="38" fontId="10" fillId="17" borderId="68" xfId="29" applyNumberFormat="1" applyFont="1" applyFill="1" applyBorder="1" applyAlignment="1">
      <alignment vertical="center"/>
    </xf>
    <xf numFmtId="38" fontId="10" fillId="9" borderId="15" xfId="29" applyNumberFormat="1" applyFont="1" applyFill="1" applyBorder="1" applyAlignment="1">
      <alignment vertical="center"/>
    </xf>
    <xf numFmtId="38" fontId="10" fillId="10" borderId="15" xfId="29" applyNumberFormat="1" applyFont="1" applyFill="1" applyBorder="1" applyAlignment="1">
      <alignment vertical="center"/>
    </xf>
    <xf numFmtId="38" fontId="10" fillId="17" borderId="102" xfId="29" applyNumberFormat="1" applyFont="1" applyFill="1" applyBorder="1" applyAlignment="1">
      <alignment vertical="center"/>
    </xf>
    <xf numFmtId="38" fontId="10" fillId="5" borderId="15" xfId="29" applyNumberFormat="1" applyFont="1" applyFill="1" applyBorder="1" applyAlignment="1">
      <alignment vertical="center"/>
    </xf>
    <xf numFmtId="38" fontId="10" fillId="21" borderId="35" xfId="29" applyNumberFormat="1" applyFont="1" applyFill="1" applyBorder="1" applyAlignment="1">
      <alignment vertical="center"/>
    </xf>
    <xf numFmtId="38" fontId="10" fillId="37" borderId="31" xfId="29" applyNumberFormat="1" applyFont="1" applyFill="1" applyBorder="1" applyAlignment="1">
      <alignment vertical="center"/>
    </xf>
    <xf numFmtId="38" fontId="15" fillId="8" borderId="41" xfId="29" applyNumberFormat="1" applyFont="1" applyFill="1" applyBorder="1" applyAlignment="1">
      <alignment vertical="center"/>
    </xf>
    <xf numFmtId="40" fontId="10" fillId="8" borderId="103" xfId="29" applyNumberFormat="1" applyFont="1" applyFill="1" applyBorder="1" applyAlignment="1">
      <alignment vertical="center"/>
    </xf>
    <xf numFmtId="40" fontId="10" fillId="8" borderId="104" xfId="29" applyNumberFormat="1" applyFont="1" applyFill="1" applyBorder="1" applyAlignment="1">
      <alignment vertical="center" wrapText="1"/>
    </xf>
    <xf numFmtId="40" fontId="10" fillId="8" borderId="77" xfId="29" applyNumberFormat="1" applyFont="1" applyFill="1" applyBorder="1" applyAlignment="1">
      <alignment vertical="center" wrapText="1"/>
    </xf>
    <xf numFmtId="40" fontId="10" fillId="8" borderId="105" xfId="29" applyNumberFormat="1" applyFont="1" applyFill="1" applyBorder="1" applyAlignment="1">
      <alignment vertical="center"/>
    </xf>
    <xf numFmtId="40" fontId="10" fillId="8" borderId="106" xfId="29" applyNumberFormat="1" applyFont="1" applyFill="1" applyBorder="1" applyAlignment="1">
      <alignment vertical="center"/>
    </xf>
    <xf numFmtId="40" fontId="10" fillId="12" borderId="77" xfId="29" applyNumberFormat="1" applyFont="1" applyFill="1" applyBorder="1" applyAlignment="1">
      <alignment vertical="center" wrapText="1"/>
    </xf>
    <xf numFmtId="40" fontId="10" fillId="12" borderId="88" xfId="29" applyNumberFormat="1" applyFont="1" applyFill="1" applyBorder="1" applyAlignment="1">
      <alignment vertical="center" wrapText="1"/>
    </xf>
    <xf numFmtId="0" fontId="22" fillId="27" borderId="54" xfId="33" applyFont="1" applyFill="1" applyBorder="1" applyAlignment="1">
      <alignment horizontal="center" vertical="center" wrapText="1"/>
    </xf>
    <xf numFmtId="0" fontId="22" fillId="27" borderId="65" xfId="33" applyFont="1" applyFill="1" applyBorder="1" applyAlignment="1">
      <alignment horizontal="center" vertical="center" wrapText="1"/>
    </xf>
    <xf numFmtId="0" fontId="22" fillId="27" borderId="12" xfId="33" applyFont="1" applyFill="1" applyBorder="1" applyAlignment="1">
      <alignment horizontal="center" vertical="center" wrapText="1"/>
    </xf>
    <xf numFmtId="0" fontId="22" fillId="27" borderId="11" xfId="33" applyFont="1" applyFill="1" applyBorder="1" applyAlignment="1">
      <alignment horizontal="center" vertical="center" wrapText="1"/>
    </xf>
    <xf numFmtId="0" fontId="22" fillId="27" borderId="10" xfId="33" applyFont="1" applyFill="1" applyBorder="1" applyAlignment="1">
      <alignment horizontal="center" vertical="center"/>
    </xf>
    <xf numFmtId="0" fontId="22" fillId="27" borderId="11" xfId="33" applyFont="1" applyFill="1" applyBorder="1" applyAlignment="1">
      <alignment horizontal="center" vertical="center"/>
    </xf>
    <xf numFmtId="0" fontId="22" fillId="27" borderId="56" xfId="33" applyFont="1" applyFill="1" applyBorder="1" applyAlignment="1">
      <alignment horizontal="center" vertical="center"/>
    </xf>
    <xf numFmtId="0" fontId="22" fillId="27" borderId="10" xfId="33" applyFont="1" applyFill="1" applyBorder="1" applyAlignment="1">
      <alignment horizontal="center" vertical="center" wrapText="1"/>
    </xf>
    <xf numFmtId="0" fontId="22" fillId="27" borderId="98" xfId="33" applyFont="1" applyFill="1" applyBorder="1" applyAlignment="1">
      <alignment horizontal="center" vertical="center" wrapText="1"/>
    </xf>
    <xf numFmtId="10" fontId="26" fillId="8" borderId="0" xfId="26" applyNumberFormat="1" applyFont="1" applyFill="1" applyBorder="1" applyAlignment="1">
      <alignment vertical="center"/>
    </xf>
    <xf numFmtId="185" fontId="10" fillId="8" borderId="32" xfId="26" applyNumberFormat="1" applyFont="1" applyFill="1" applyBorder="1" applyAlignment="1">
      <alignment horizontal="right" vertical="center"/>
    </xf>
    <xf numFmtId="185" fontId="10" fillId="8" borderId="90" xfId="26" applyNumberFormat="1" applyFont="1" applyFill="1" applyBorder="1" applyAlignment="1">
      <alignment horizontal="right" vertical="center"/>
    </xf>
    <xf numFmtId="185" fontId="10" fillId="8" borderId="17" xfId="26" applyNumberFormat="1" applyFont="1" applyFill="1" applyBorder="1" applyAlignment="1">
      <alignment horizontal="right" vertical="center"/>
    </xf>
    <xf numFmtId="185" fontId="10" fillId="8" borderId="3" xfId="26" applyNumberFormat="1" applyFont="1" applyFill="1" applyBorder="1" applyAlignment="1">
      <alignment horizontal="right" vertical="center"/>
    </xf>
    <xf numFmtId="185" fontId="10" fillId="8" borderId="107" xfId="26" applyNumberFormat="1" applyFont="1" applyFill="1" applyBorder="1" applyAlignment="1">
      <alignment horizontal="right" vertical="center"/>
    </xf>
    <xf numFmtId="178" fontId="10" fillId="8" borderId="32" xfId="33" applyNumberFormat="1" applyFont="1" applyFill="1" applyBorder="1" applyAlignment="1">
      <alignment vertical="center"/>
    </xf>
    <xf numFmtId="185" fontId="10" fillId="8" borderId="107" xfId="33" applyNumberFormat="1" applyFont="1" applyFill="1" applyBorder="1" applyAlignment="1">
      <alignment vertical="center"/>
    </xf>
    <xf numFmtId="185" fontId="10" fillId="8" borderId="3" xfId="33" applyNumberFormat="1" applyFont="1" applyFill="1" applyBorder="1" applyAlignment="1">
      <alignment vertical="center"/>
    </xf>
    <xf numFmtId="38" fontId="10" fillId="40" borderId="21" xfId="29" applyNumberFormat="1" applyFont="1" applyFill="1" applyBorder="1" applyAlignment="1">
      <alignment vertical="center"/>
    </xf>
    <xf numFmtId="38" fontId="10" fillId="40" borderId="89" xfId="29" applyNumberFormat="1" applyFont="1" applyFill="1" applyBorder="1" applyAlignment="1">
      <alignment vertical="center"/>
    </xf>
    <xf numFmtId="40" fontId="10" fillId="39" borderId="107" xfId="29" applyNumberFormat="1" applyFont="1" applyFill="1" applyBorder="1" applyAlignment="1">
      <alignment vertical="center" wrapText="1"/>
    </xf>
    <xf numFmtId="38" fontId="10" fillId="4" borderId="24" xfId="29" applyNumberFormat="1" applyFont="1" applyFill="1" applyBorder="1" applyAlignment="1">
      <alignment vertical="center"/>
    </xf>
    <xf numFmtId="38" fontId="10" fillId="42" borderId="24" xfId="29" applyNumberFormat="1" applyFont="1" applyFill="1" applyBorder="1" applyAlignment="1">
      <alignment vertical="center"/>
    </xf>
    <xf numFmtId="38" fontId="10" fillId="43" borderId="24" xfId="29" applyNumberFormat="1" applyFont="1" applyFill="1" applyBorder="1" applyAlignment="1">
      <alignment vertical="center"/>
    </xf>
    <xf numFmtId="38" fontId="10" fillId="43" borderId="30" xfId="29" applyNumberFormat="1" applyFont="1" applyFill="1" applyBorder="1" applyAlignment="1">
      <alignment vertical="center"/>
    </xf>
    <xf numFmtId="40" fontId="10" fillId="41" borderId="95" xfId="29" applyNumberFormat="1" applyFont="1" applyFill="1" applyBorder="1" applyAlignment="1">
      <alignment vertical="center" wrapText="1"/>
    </xf>
    <xf numFmtId="0" fontId="10" fillId="33" borderId="37" xfId="33" applyFont="1" applyFill="1" applyBorder="1" applyAlignment="1">
      <alignment vertical="center"/>
    </xf>
    <xf numFmtId="38" fontId="10" fillId="34" borderId="111" xfId="29" applyNumberFormat="1" applyFont="1" applyFill="1" applyBorder="1" applyAlignment="1">
      <alignment vertical="center"/>
    </xf>
    <xf numFmtId="38" fontId="10" fillId="35" borderId="111" xfId="29" applyNumberFormat="1" applyFont="1" applyFill="1" applyBorder="1" applyAlignment="1">
      <alignment vertical="center"/>
    </xf>
    <xf numFmtId="38" fontId="10" fillId="35" borderId="112" xfId="29" applyNumberFormat="1" applyFont="1" applyFill="1" applyBorder="1" applyAlignment="1">
      <alignment vertical="center"/>
    </xf>
    <xf numFmtId="40" fontId="10" fillId="33" borderId="113" xfId="29" applyNumberFormat="1" applyFont="1" applyFill="1" applyBorder="1" applyAlignment="1">
      <alignment vertical="center" wrapText="1"/>
    </xf>
    <xf numFmtId="0" fontId="10" fillId="44" borderId="59" xfId="33" applyFont="1" applyFill="1" applyBorder="1" applyAlignment="1">
      <alignment vertical="center" wrapText="1"/>
    </xf>
    <xf numFmtId="38" fontId="10" fillId="45" borderId="24" xfId="29" applyNumberFormat="1" applyFont="1" applyFill="1" applyBorder="1" applyAlignment="1">
      <alignment vertical="center"/>
    </xf>
    <xf numFmtId="38" fontId="10" fillId="44" borderId="3" xfId="29" applyNumberFormat="1" applyFont="1" applyFill="1" applyBorder="1" applyAlignment="1">
      <alignment vertical="center"/>
    </xf>
    <xf numFmtId="40" fontId="10" fillId="8" borderId="109" xfId="29" applyNumberFormat="1" applyFont="1" applyFill="1" applyBorder="1" applyAlignment="1">
      <alignment vertical="center" wrapText="1"/>
    </xf>
    <xf numFmtId="38" fontId="10" fillId="17" borderId="114" xfId="29" applyNumberFormat="1" applyFont="1" applyFill="1" applyBorder="1" applyAlignment="1">
      <alignment vertical="center"/>
    </xf>
    <xf numFmtId="40" fontId="10" fillId="8" borderId="115" xfId="29" applyNumberFormat="1" applyFont="1" applyFill="1" applyBorder="1" applyAlignment="1">
      <alignment vertical="center" wrapText="1"/>
    </xf>
    <xf numFmtId="40" fontId="10" fillId="39" borderId="21" xfId="29" applyNumberFormat="1" applyFont="1" applyFill="1" applyBorder="1" applyAlignment="1">
      <alignment vertical="center"/>
    </xf>
    <xf numFmtId="38" fontId="10" fillId="44" borderId="1" xfId="29" applyNumberFormat="1" applyFont="1" applyFill="1" applyBorder="1" applyAlignment="1">
      <alignment vertical="center"/>
    </xf>
    <xf numFmtId="40" fontId="10" fillId="44" borderId="1" xfId="29" applyNumberFormat="1" applyFont="1" applyFill="1" applyBorder="1" applyAlignment="1">
      <alignment vertical="center"/>
    </xf>
    <xf numFmtId="40" fontId="10" fillId="44" borderId="15" xfId="29" applyNumberFormat="1" applyFont="1" applyFill="1" applyBorder="1" applyAlignment="1">
      <alignment vertical="center"/>
    </xf>
    <xf numFmtId="40" fontId="10" fillId="44" borderId="3" xfId="29" applyNumberFormat="1" applyFont="1" applyFill="1" applyBorder="1" applyAlignment="1">
      <alignment vertical="center"/>
    </xf>
    <xf numFmtId="38" fontId="10" fillId="35" borderId="10" xfId="29" applyNumberFormat="1" applyFont="1" applyFill="1" applyBorder="1" applyAlignment="1">
      <alignment vertical="center"/>
    </xf>
    <xf numFmtId="38" fontId="10" fillId="35" borderId="11" xfId="29" applyNumberFormat="1" applyFont="1" applyFill="1" applyBorder="1" applyAlignment="1">
      <alignment vertical="center"/>
    </xf>
    <xf numFmtId="38" fontId="10" fillId="35" borderId="12" xfId="29" applyNumberFormat="1" applyFont="1" applyFill="1" applyBorder="1" applyAlignment="1">
      <alignment vertical="center"/>
    </xf>
    <xf numFmtId="38" fontId="10" fillId="43" borderId="116" xfId="29" applyNumberFormat="1" applyFont="1" applyFill="1" applyBorder="1" applyAlignment="1">
      <alignment vertical="center"/>
    </xf>
    <xf numFmtId="40" fontId="10" fillId="41" borderId="116" xfId="29" applyNumberFormat="1" applyFont="1" applyFill="1" applyBorder="1" applyAlignment="1">
      <alignment vertical="center"/>
    </xf>
    <xf numFmtId="40" fontId="10" fillId="41" borderId="117" xfId="29" applyNumberFormat="1" applyFont="1" applyFill="1" applyBorder="1" applyAlignment="1">
      <alignment vertical="center"/>
    </xf>
    <xf numFmtId="40" fontId="10" fillId="41" borderId="8" xfId="29" applyNumberFormat="1" applyFont="1" applyFill="1" applyBorder="1" applyAlignment="1">
      <alignment vertical="center" wrapText="1"/>
    </xf>
    <xf numFmtId="176" fontId="10" fillId="8" borderId="47" xfId="33" applyNumberFormat="1" applyFont="1" applyFill="1" applyBorder="1" applyAlignment="1">
      <alignment vertical="center"/>
    </xf>
    <xf numFmtId="9" fontId="10" fillId="8" borderId="43" xfId="33" applyNumberFormat="1" applyFont="1" applyFill="1" applyBorder="1" applyAlignment="1">
      <alignment vertical="center"/>
    </xf>
    <xf numFmtId="176" fontId="10" fillId="8" borderId="119" xfId="33" applyNumberFormat="1" applyFont="1" applyFill="1" applyBorder="1" applyAlignment="1">
      <alignment vertical="center"/>
    </xf>
    <xf numFmtId="178" fontId="10" fillId="8" borderId="120" xfId="33" applyNumberFormat="1" applyFont="1" applyFill="1" applyBorder="1" applyAlignment="1">
      <alignment vertical="center"/>
    </xf>
    <xf numFmtId="178" fontId="10" fillId="8" borderId="44" xfId="33" applyNumberFormat="1" applyFont="1" applyFill="1" applyBorder="1" applyAlignment="1">
      <alignment vertical="center"/>
    </xf>
    <xf numFmtId="176" fontId="10" fillId="8" borderId="121" xfId="33" applyNumberFormat="1" applyFont="1" applyFill="1" applyBorder="1" applyAlignment="1">
      <alignment vertical="center"/>
    </xf>
    <xf numFmtId="9" fontId="10" fillId="8" borderId="122" xfId="33" applyNumberFormat="1" applyFont="1" applyFill="1" applyBorder="1" applyAlignment="1">
      <alignment vertical="center"/>
    </xf>
    <xf numFmtId="9" fontId="10" fillId="8" borderId="45" xfId="33" applyNumberFormat="1" applyFont="1" applyFill="1" applyBorder="1" applyAlignment="1">
      <alignment vertical="center"/>
    </xf>
    <xf numFmtId="0" fontId="18" fillId="8" borderId="0" xfId="33" applyFont="1" applyFill="1"/>
    <xf numFmtId="0" fontId="11" fillId="8" borderId="76" xfId="33" applyFont="1" applyFill="1" applyBorder="1" applyAlignment="1">
      <alignment vertical="center"/>
    </xf>
    <xf numFmtId="0" fontId="32" fillId="29" borderId="0" xfId="33" applyFont="1" applyFill="1" applyAlignment="1">
      <alignment vertical="center"/>
    </xf>
    <xf numFmtId="0" fontId="34" fillId="8" borderId="0" xfId="33" applyFont="1" applyFill="1" applyAlignment="1">
      <alignment vertical="center"/>
    </xf>
    <xf numFmtId="0" fontId="34" fillId="8" borderId="0" xfId="33" applyFont="1" applyFill="1"/>
    <xf numFmtId="0" fontId="22" fillId="8" borderId="0" xfId="33" applyFont="1" applyFill="1"/>
    <xf numFmtId="0" fontId="10" fillId="8" borderId="76" xfId="33" applyFont="1" applyFill="1" applyBorder="1" applyAlignment="1">
      <alignment vertical="center"/>
    </xf>
    <xf numFmtId="0" fontId="10" fillId="25" borderId="124" xfId="33" applyFont="1" applyFill="1" applyBorder="1" applyAlignment="1">
      <alignment vertical="center"/>
    </xf>
    <xf numFmtId="0" fontId="10" fillId="8" borderId="125" xfId="33" applyFont="1" applyFill="1" applyBorder="1" applyAlignment="1">
      <alignment vertical="center"/>
    </xf>
    <xf numFmtId="176" fontId="10" fillId="8" borderId="47" xfId="33" applyNumberFormat="1" applyFont="1" applyFill="1" applyBorder="1"/>
    <xf numFmtId="0" fontId="11" fillId="8" borderId="5" xfId="33" applyFont="1" applyFill="1" applyBorder="1"/>
    <xf numFmtId="178" fontId="10" fillId="8" borderId="44" xfId="33" applyNumberFormat="1" applyFont="1" applyFill="1" applyBorder="1"/>
    <xf numFmtId="176" fontId="10" fillId="8" borderId="126" xfId="33" applyNumberFormat="1" applyFont="1" applyFill="1" applyBorder="1" applyAlignment="1">
      <alignment vertical="center"/>
    </xf>
    <xf numFmtId="9" fontId="10" fillId="8" borderId="94" xfId="33" applyNumberFormat="1" applyFont="1" applyFill="1" applyBorder="1" applyAlignment="1">
      <alignment vertical="center"/>
    </xf>
    <xf numFmtId="178" fontId="10" fillId="8" borderId="127" xfId="33" applyNumberFormat="1" applyFont="1" applyFill="1" applyBorder="1"/>
    <xf numFmtId="0" fontId="36" fillId="29" borderId="0" xfId="33" applyFont="1" applyFill="1" applyAlignment="1">
      <alignment vertical="center"/>
    </xf>
    <xf numFmtId="0" fontId="22" fillId="8" borderId="0" xfId="33" applyFont="1" applyFill="1" applyAlignment="1">
      <alignment vertical="center"/>
    </xf>
    <xf numFmtId="0" fontId="22" fillId="27" borderId="49" xfId="33" applyFont="1" applyFill="1" applyBorder="1" applyAlignment="1">
      <alignment horizontal="center" vertical="center"/>
    </xf>
    <xf numFmtId="0" fontId="22" fillId="27" borderId="81" xfId="33" applyFont="1" applyFill="1" applyBorder="1" applyAlignment="1">
      <alignment horizontal="center" vertical="center"/>
    </xf>
    <xf numFmtId="0" fontId="22" fillId="27" borderId="55" xfId="33" applyFont="1" applyFill="1" applyBorder="1" applyAlignment="1">
      <alignment horizontal="center" vertical="center"/>
    </xf>
    <xf numFmtId="0" fontId="10" fillId="27" borderId="38" xfId="33" applyFont="1" applyFill="1" applyBorder="1" applyAlignment="1">
      <alignment horizontal="center" vertical="center" wrapText="1"/>
    </xf>
    <xf numFmtId="177" fontId="22" fillId="13" borderId="1" xfId="33" applyNumberFormat="1" applyFont="1" applyFill="1" applyBorder="1" applyAlignment="1">
      <alignment vertical="center"/>
    </xf>
    <xf numFmtId="177" fontId="10" fillId="8" borderId="79" xfId="33" applyNumberFormat="1" applyFont="1" applyFill="1" applyBorder="1" applyAlignment="1">
      <alignment vertical="center"/>
    </xf>
    <xf numFmtId="177" fontId="22" fillId="8" borderId="32" xfId="33" applyNumberFormat="1" applyFont="1" applyFill="1" applyBorder="1" applyAlignment="1" applyProtection="1">
      <alignment horizontal="right" vertical="center"/>
    </xf>
    <xf numFmtId="177" fontId="22" fillId="0" borderId="1" xfId="33" applyNumberFormat="1" applyFont="1" applyFill="1" applyBorder="1" applyAlignment="1">
      <alignment vertical="center"/>
    </xf>
    <xf numFmtId="177" fontId="22" fillId="8" borderId="60" xfId="33" applyNumberFormat="1" applyFont="1" applyFill="1" applyBorder="1" applyAlignment="1" applyProtection="1">
      <alignment horizontal="right" vertical="center"/>
    </xf>
    <xf numFmtId="0" fontId="22" fillId="22" borderId="16" xfId="33" applyFont="1" applyFill="1" applyBorder="1" applyAlignment="1">
      <alignment horizontal="center" vertical="center"/>
    </xf>
    <xf numFmtId="0" fontId="22" fillId="22" borderId="78" xfId="33" applyFont="1" applyFill="1" applyBorder="1" applyAlignment="1">
      <alignment horizontal="center" vertical="center"/>
    </xf>
    <xf numFmtId="176" fontId="10" fillId="22" borderId="17" xfId="33" applyNumberFormat="1" applyFont="1" applyFill="1" applyBorder="1" applyAlignment="1">
      <alignment horizontal="center" vertical="center"/>
    </xf>
    <xf numFmtId="177" fontId="22" fillId="22" borderId="17" xfId="33" applyNumberFormat="1" applyFont="1" applyFill="1" applyBorder="1" applyAlignment="1" applyProtection="1">
      <alignment horizontal="right" vertical="center"/>
    </xf>
    <xf numFmtId="177" fontId="22" fillId="22" borderId="40" xfId="33" applyNumberFormat="1" applyFont="1" applyFill="1" applyBorder="1" applyAlignment="1">
      <alignment vertical="center"/>
    </xf>
    <xf numFmtId="0" fontId="22" fillId="8" borderId="80" xfId="33" applyFont="1" applyFill="1" applyBorder="1" applyAlignment="1">
      <alignment vertical="center" wrapText="1"/>
    </xf>
    <xf numFmtId="177" fontId="10" fillId="8" borderId="58" xfId="33" applyNumberFormat="1" applyFont="1" applyFill="1" applyBorder="1" applyAlignment="1">
      <alignment vertical="center" wrapText="1"/>
    </xf>
    <xf numFmtId="0" fontId="32" fillId="8" borderId="0" xfId="33" applyFont="1" applyFill="1" applyAlignment="1">
      <alignment vertical="center"/>
    </xf>
    <xf numFmtId="177" fontId="22" fillId="13" borderId="32" xfId="33" applyNumberFormat="1" applyFont="1" applyFill="1" applyBorder="1" applyAlignment="1">
      <alignment vertical="center"/>
    </xf>
    <xf numFmtId="177" fontId="22" fillId="13" borderId="43" xfId="33" applyNumberFormat="1" applyFont="1" applyFill="1" applyBorder="1" applyAlignment="1">
      <alignment vertical="center"/>
    </xf>
    <xf numFmtId="177" fontId="41" fillId="8" borderId="0" xfId="33" applyNumberFormat="1" applyFont="1" applyFill="1" applyBorder="1" applyAlignment="1">
      <alignment vertical="center"/>
    </xf>
    <xf numFmtId="177" fontId="22" fillId="8" borderId="17" xfId="33" applyNumberFormat="1" applyFont="1" applyFill="1" applyBorder="1" applyAlignment="1">
      <alignment vertical="center"/>
    </xf>
    <xf numFmtId="177" fontId="22" fillId="8" borderId="40" xfId="33" applyNumberFormat="1" applyFont="1" applyFill="1" applyBorder="1" applyAlignment="1">
      <alignment vertical="center"/>
    </xf>
    <xf numFmtId="177" fontId="22" fillId="8" borderId="94" xfId="33" applyNumberFormat="1" applyFont="1" applyFill="1" applyBorder="1" applyAlignment="1">
      <alignment vertical="center"/>
    </xf>
    <xf numFmtId="0" fontId="22" fillId="8" borderId="0" xfId="33" applyFont="1" applyFill="1" applyBorder="1" applyAlignment="1">
      <alignment horizontal="left" vertical="center"/>
    </xf>
    <xf numFmtId="177" fontId="26" fillId="8" borderId="0" xfId="33" applyNumberFormat="1" applyFont="1" applyFill="1" applyAlignment="1">
      <alignment vertical="center"/>
    </xf>
    <xf numFmtId="0" fontId="10" fillId="8" borderId="58" xfId="33" applyFont="1" applyFill="1" applyBorder="1" applyAlignment="1">
      <alignment vertical="center"/>
    </xf>
    <xf numFmtId="178" fontId="10" fillId="8" borderId="0" xfId="26" applyNumberFormat="1" applyFont="1" applyFill="1" applyBorder="1" applyAlignment="1">
      <alignment horizontal="right" vertical="center"/>
    </xf>
    <xf numFmtId="0" fontId="42" fillId="8" borderId="0" xfId="33" applyFont="1" applyFill="1" applyAlignment="1">
      <alignment vertical="center"/>
    </xf>
    <xf numFmtId="38" fontId="19" fillId="8" borderId="0" xfId="29" applyFont="1" applyFill="1" applyAlignment="1">
      <alignment vertical="center"/>
    </xf>
    <xf numFmtId="0" fontId="10" fillId="8" borderId="24" xfId="33" applyFont="1" applyFill="1" applyBorder="1" applyAlignment="1">
      <alignment vertical="center" wrapText="1"/>
    </xf>
    <xf numFmtId="0" fontId="10" fillId="8" borderId="19" xfId="33" applyFont="1" applyFill="1" applyBorder="1" applyAlignment="1">
      <alignment vertical="center" wrapText="1"/>
    </xf>
    <xf numFmtId="0" fontId="10" fillId="8" borderId="96" xfId="33" applyFont="1" applyFill="1" applyBorder="1" applyAlignment="1">
      <alignment vertical="center" wrapText="1"/>
    </xf>
    <xf numFmtId="189" fontId="19" fillId="8" borderId="0" xfId="33" applyNumberFormat="1" applyFont="1" applyFill="1" applyAlignment="1">
      <alignment vertical="center"/>
    </xf>
    <xf numFmtId="0" fontId="10" fillId="8" borderId="20" xfId="33" applyFont="1" applyFill="1" applyBorder="1" applyAlignment="1">
      <alignment vertical="center" wrapText="1"/>
    </xf>
    <xf numFmtId="0" fontId="10" fillId="41" borderId="59" xfId="33" applyFont="1" applyFill="1" applyBorder="1" applyAlignment="1">
      <alignment vertical="center" wrapText="1"/>
    </xf>
    <xf numFmtId="0" fontId="10" fillId="33" borderId="110" xfId="33" applyFont="1" applyFill="1" applyBorder="1" applyAlignment="1">
      <alignment vertical="center" wrapText="1"/>
    </xf>
    <xf numFmtId="0" fontId="10" fillId="39" borderId="90" xfId="33" applyFont="1" applyFill="1" applyBorder="1" applyAlignment="1">
      <alignment vertical="center"/>
    </xf>
    <xf numFmtId="0" fontId="10" fillId="8" borderId="85" xfId="33" applyFont="1" applyFill="1" applyBorder="1" applyAlignment="1">
      <alignment vertical="center"/>
    </xf>
    <xf numFmtId="0" fontId="10" fillId="8" borderId="1" xfId="33" applyFont="1" applyFill="1" applyBorder="1" applyAlignment="1">
      <alignment vertical="center"/>
    </xf>
    <xf numFmtId="0" fontId="10" fillId="8" borderId="4" xfId="33" applyFont="1" applyFill="1" applyBorder="1" applyAlignment="1">
      <alignment vertical="center"/>
    </xf>
    <xf numFmtId="0" fontId="10" fillId="44" borderId="32" xfId="33" applyFont="1" applyFill="1" applyBorder="1" applyAlignment="1">
      <alignment vertical="center" wrapText="1"/>
    </xf>
    <xf numFmtId="0" fontId="10" fillId="41" borderId="118" xfId="33" applyFont="1" applyFill="1" applyBorder="1" applyAlignment="1">
      <alignment vertical="center" wrapText="1"/>
    </xf>
    <xf numFmtId="0" fontId="10" fillId="33" borderId="60" xfId="33" applyFont="1" applyFill="1" applyBorder="1" applyAlignment="1">
      <alignment vertical="center" wrapText="1"/>
    </xf>
    <xf numFmtId="38" fontId="10" fillId="26" borderId="63" xfId="29" applyNumberFormat="1" applyFont="1" applyFill="1" applyBorder="1" applyAlignment="1">
      <alignment horizontal="right" vertical="center"/>
    </xf>
    <xf numFmtId="38" fontId="10" fillId="46" borderId="21" xfId="29" applyNumberFormat="1" applyFont="1" applyFill="1" applyBorder="1" applyAlignment="1">
      <alignment horizontal="right" vertical="center"/>
    </xf>
    <xf numFmtId="0" fontId="32" fillId="29" borderId="0" xfId="32" applyFont="1" applyFill="1" applyAlignment="1">
      <alignment vertical="center"/>
    </xf>
    <xf numFmtId="0" fontId="31" fillId="29" borderId="0" xfId="33" applyFont="1" applyFill="1" applyAlignment="1">
      <alignment vertical="center"/>
    </xf>
    <xf numFmtId="0" fontId="10" fillId="22" borderId="30" xfId="33" applyFont="1" applyFill="1" applyBorder="1" applyAlignment="1">
      <alignment vertical="center"/>
    </xf>
    <xf numFmtId="0" fontId="10" fillId="22" borderId="32" xfId="33" applyFont="1" applyFill="1" applyBorder="1" applyAlignment="1">
      <alignment vertical="center"/>
    </xf>
    <xf numFmtId="180" fontId="10" fillId="25" borderId="24" xfId="33" applyNumberFormat="1" applyFont="1" applyFill="1" applyBorder="1" applyAlignment="1">
      <alignment vertical="top" wrapText="1"/>
    </xf>
    <xf numFmtId="0" fontId="10" fillId="22" borderId="31" xfId="33" applyFont="1" applyFill="1" applyBorder="1" applyAlignment="1">
      <alignment vertical="center"/>
    </xf>
    <xf numFmtId="0" fontId="10" fillId="0" borderId="1" xfId="33" applyFont="1" applyFill="1" applyBorder="1" applyAlignment="1">
      <alignment vertical="center"/>
    </xf>
    <xf numFmtId="180" fontId="10" fillId="25" borderId="63" xfId="33" applyNumberFormat="1" applyFont="1" applyFill="1" applyBorder="1" applyAlignment="1">
      <alignment vertical="top" wrapText="1"/>
    </xf>
    <xf numFmtId="0" fontId="10" fillId="0" borderId="24" xfId="33" applyFont="1" applyFill="1" applyBorder="1" applyAlignment="1">
      <alignment vertical="center"/>
    </xf>
    <xf numFmtId="0" fontId="10" fillId="23" borderId="30" xfId="33" applyFont="1" applyFill="1" applyBorder="1" applyAlignment="1">
      <alignment vertical="center"/>
    </xf>
    <xf numFmtId="0" fontId="10" fillId="23" borderId="59" xfId="33" applyFont="1" applyFill="1" applyBorder="1" applyAlignment="1">
      <alignment vertical="center"/>
    </xf>
    <xf numFmtId="0" fontId="10" fillId="23" borderId="31" xfId="33" applyFont="1" applyFill="1" applyBorder="1" applyAlignment="1">
      <alignment vertical="center"/>
    </xf>
    <xf numFmtId="0" fontId="10" fillId="23" borderId="63" xfId="33" applyFont="1" applyFill="1" applyBorder="1" applyAlignment="1">
      <alignment vertical="center"/>
    </xf>
    <xf numFmtId="0" fontId="10" fillId="28" borderId="31" xfId="33" applyFont="1" applyFill="1" applyBorder="1" applyAlignment="1">
      <alignment vertical="center"/>
    </xf>
    <xf numFmtId="0" fontId="10" fillId="28" borderId="60" xfId="33" applyFont="1" applyFill="1" applyBorder="1" applyAlignment="1">
      <alignment vertical="center"/>
    </xf>
    <xf numFmtId="0" fontId="10" fillId="28" borderId="4" xfId="33" applyFont="1" applyFill="1" applyBorder="1" applyAlignment="1">
      <alignment vertical="center"/>
    </xf>
    <xf numFmtId="0" fontId="10" fillId="24" borderId="61" xfId="33" applyFont="1" applyFill="1" applyBorder="1" applyAlignment="1">
      <alignment vertical="center"/>
    </xf>
    <xf numFmtId="0" fontId="10" fillId="24" borderId="62" xfId="33" applyFont="1" applyFill="1" applyBorder="1" applyAlignment="1">
      <alignment vertical="center"/>
    </xf>
    <xf numFmtId="180" fontId="10" fillId="25" borderId="4" xfId="33" applyNumberFormat="1" applyFont="1" applyFill="1" applyBorder="1" applyAlignment="1">
      <alignment vertical="top" wrapText="1"/>
    </xf>
    <xf numFmtId="0" fontId="31" fillId="8" borderId="0" xfId="33" applyFont="1" applyFill="1" applyAlignment="1">
      <alignment vertical="center"/>
    </xf>
    <xf numFmtId="0" fontId="10" fillId="23" borderId="4" xfId="33" applyFont="1" applyFill="1" applyBorder="1" applyAlignment="1">
      <alignment vertical="center"/>
    </xf>
    <xf numFmtId="0" fontId="10" fillId="24" borderId="35" xfId="33" applyFont="1" applyFill="1" applyBorder="1" applyAlignment="1">
      <alignment vertical="center"/>
    </xf>
    <xf numFmtId="0" fontId="45" fillId="29" borderId="0" xfId="0" applyFont="1" applyFill="1">
      <alignment vertical="center"/>
    </xf>
    <xf numFmtId="0" fontId="10" fillId="29" borderId="0" xfId="0" applyFont="1" applyFill="1">
      <alignment vertical="center"/>
    </xf>
    <xf numFmtId="0" fontId="10" fillId="29" borderId="0" xfId="0" applyFont="1" applyFill="1" applyAlignment="1">
      <alignment horizontal="right" vertical="center"/>
    </xf>
    <xf numFmtId="0" fontId="46" fillId="29" borderId="0" xfId="28" applyFont="1" applyFill="1" applyAlignment="1" applyProtection="1">
      <alignment horizontal="right" vertical="center"/>
    </xf>
    <xf numFmtId="0" fontId="10" fillId="29" borderId="1" xfId="0" applyFont="1" applyFill="1" applyBorder="1">
      <alignment vertical="center"/>
    </xf>
    <xf numFmtId="0" fontId="46" fillId="29" borderId="1" xfId="28" applyFont="1" applyFill="1" applyBorder="1" applyAlignment="1" applyProtection="1">
      <alignment vertical="center"/>
    </xf>
    <xf numFmtId="0" fontId="10" fillId="29" borderId="1" xfId="0" applyFont="1" applyFill="1" applyBorder="1" applyAlignment="1">
      <alignment vertical="center" wrapText="1"/>
    </xf>
    <xf numFmtId="0" fontId="48" fillId="29" borderId="0" xfId="34" applyFont="1" applyFill="1">
      <alignment vertical="center"/>
    </xf>
    <xf numFmtId="0" fontId="21" fillId="29" borderId="0" xfId="34" applyFont="1" applyFill="1" applyAlignment="1">
      <alignment vertical="center"/>
    </xf>
    <xf numFmtId="0" fontId="49" fillId="8" borderId="0" xfId="32" applyFont="1" applyFill="1" applyAlignment="1">
      <alignment vertical="center"/>
    </xf>
    <xf numFmtId="0" fontId="49" fillId="29" borderId="0" xfId="32" applyFont="1" applyFill="1"/>
    <xf numFmtId="0" fontId="10" fillId="8" borderId="128" xfId="33" applyFont="1" applyFill="1" applyBorder="1" applyAlignment="1">
      <alignment vertical="center"/>
    </xf>
    <xf numFmtId="176" fontId="10" fillId="8" borderId="128" xfId="33" applyNumberFormat="1" applyFont="1" applyFill="1" applyBorder="1" applyAlignment="1">
      <alignment vertical="center"/>
    </xf>
    <xf numFmtId="9" fontId="10" fillId="8" borderId="128" xfId="33" applyNumberFormat="1" applyFont="1" applyFill="1" applyBorder="1" applyAlignment="1">
      <alignment vertical="center"/>
    </xf>
    <xf numFmtId="0" fontId="10" fillId="25" borderId="1" xfId="33" applyFont="1" applyFill="1" applyBorder="1" applyAlignment="1">
      <alignment vertical="center"/>
    </xf>
    <xf numFmtId="0" fontId="10" fillId="25" borderId="21" xfId="33" applyFont="1" applyFill="1" applyBorder="1" applyAlignment="1">
      <alignment vertical="center"/>
    </xf>
    <xf numFmtId="38" fontId="10" fillId="8" borderId="128" xfId="29" applyFont="1" applyFill="1" applyBorder="1" applyAlignment="1">
      <alignment vertical="center"/>
    </xf>
    <xf numFmtId="181" fontId="10" fillId="8" borderId="128" xfId="33" applyNumberFormat="1" applyFont="1" applyFill="1" applyBorder="1" applyAlignment="1">
      <alignment vertical="center"/>
    </xf>
    <xf numFmtId="0" fontId="10" fillId="25" borderId="128" xfId="33" applyFont="1" applyFill="1" applyBorder="1" applyAlignment="1">
      <alignment vertical="center"/>
    </xf>
    <xf numFmtId="9" fontId="10" fillId="24" borderId="128" xfId="26" applyFont="1" applyFill="1" applyBorder="1" applyAlignment="1">
      <alignment vertical="center"/>
    </xf>
    <xf numFmtId="0" fontId="50" fillId="8" borderId="0" xfId="33" applyFont="1" applyFill="1"/>
    <xf numFmtId="0" fontId="50" fillId="29" borderId="0" xfId="33" applyFont="1" applyFill="1" applyAlignment="1">
      <alignment vertical="center"/>
    </xf>
    <xf numFmtId="0" fontId="50" fillId="29" borderId="0" xfId="33" applyFont="1" applyFill="1"/>
    <xf numFmtId="0" fontId="10" fillId="47" borderId="1" xfId="33" applyFont="1" applyFill="1" applyBorder="1" applyAlignment="1">
      <alignment horizontal="center" vertical="center"/>
    </xf>
    <xf numFmtId="0" fontId="10" fillId="47" borderId="1" xfId="33" applyFont="1" applyFill="1" applyBorder="1" applyAlignment="1">
      <alignment horizontal="center" vertical="center" wrapText="1"/>
    </xf>
    <xf numFmtId="181" fontId="10" fillId="47" borderId="1" xfId="33" applyNumberFormat="1" applyFont="1" applyFill="1" applyBorder="1" applyAlignment="1">
      <alignment vertical="center"/>
    </xf>
    <xf numFmtId="181" fontId="10" fillId="47" borderId="24" xfId="33" applyNumberFormat="1" applyFont="1" applyFill="1" applyBorder="1" applyAlignment="1">
      <alignment vertical="center"/>
    </xf>
    <xf numFmtId="181" fontId="10" fillId="47" borderId="21" xfId="33" applyNumberFormat="1" applyFont="1" applyFill="1" applyBorder="1" applyAlignment="1">
      <alignment vertical="center"/>
    </xf>
    <xf numFmtId="181" fontId="10" fillId="47" borderId="4" xfId="33" applyNumberFormat="1" applyFont="1" applyFill="1" applyBorder="1" applyAlignment="1">
      <alignment vertical="center"/>
    </xf>
    <xf numFmtId="0" fontId="10" fillId="41" borderId="1" xfId="33" applyFont="1" applyFill="1" applyBorder="1" applyAlignment="1">
      <alignment horizontal="center" vertical="center"/>
    </xf>
    <xf numFmtId="0" fontId="43" fillId="41" borderId="1" xfId="33" applyFont="1" applyFill="1" applyBorder="1" applyAlignment="1">
      <alignment horizontal="center" vertical="center" wrapText="1"/>
    </xf>
    <xf numFmtId="0" fontId="10" fillId="41" borderId="1" xfId="33" applyFont="1" applyFill="1" applyBorder="1" applyAlignment="1">
      <alignment horizontal="center" vertical="center" wrapText="1"/>
    </xf>
    <xf numFmtId="192" fontId="10" fillId="30" borderId="32" xfId="29" applyNumberFormat="1" applyFont="1" applyFill="1" applyBorder="1" applyAlignment="1">
      <alignment horizontal="right" vertical="center"/>
    </xf>
    <xf numFmtId="192" fontId="10" fillId="30" borderId="21" xfId="29" applyNumberFormat="1" applyFont="1" applyFill="1" applyBorder="1" applyAlignment="1">
      <alignment horizontal="right" vertical="center"/>
    </xf>
    <xf numFmtId="192" fontId="10" fillId="30" borderId="28" xfId="29" applyNumberFormat="1" applyFont="1" applyFill="1" applyBorder="1" applyAlignment="1">
      <alignment horizontal="right" vertical="center"/>
    </xf>
    <xf numFmtId="0" fontId="50" fillId="8" borderId="13" xfId="33" applyFont="1" applyFill="1" applyBorder="1" applyAlignment="1">
      <alignment vertical="center"/>
    </xf>
    <xf numFmtId="177" fontId="50" fillId="8" borderId="58" xfId="33" applyNumberFormat="1" applyFont="1" applyFill="1" applyBorder="1" applyAlignment="1">
      <alignment vertical="center" wrapText="1"/>
    </xf>
    <xf numFmtId="0" fontId="10" fillId="30" borderId="1" xfId="0" applyFont="1" applyFill="1" applyBorder="1">
      <alignment vertical="center"/>
    </xf>
    <xf numFmtId="0" fontId="7" fillId="29" borderId="1" xfId="28" applyFill="1" applyBorder="1" applyAlignment="1" applyProtection="1">
      <alignment vertical="center"/>
    </xf>
    <xf numFmtId="0" fontId="47" fillId="25" borderId="0" xfId="34" applyFont="1" applyFill="1" applyBorder="1" applyAlignment="1">
      <alignment vertical="center"/>
    </xf>
    <xf numFmtId="0" fontId="47" fillId="25" borderId="0" xfId="34" applyFont="1" applyFill="1">
      <alignment vertical="center"/>
    </xf>
    <xf numFmtId="0" fontId="51" fillId="25" borderId="0" xfId="0" applyFont="1" applyFill="1">
      <alignment vertical="center"/>
    </xf>
    <xf numFmtId="0" fontId="51" fillId="25" borderId="0" xfId="0" applyFont="1" applyFill="1" applyAlignment="1">
      <alignment vertical="center"/>
    </xf>
    <xf numFmtId="0" fontId="53" fillId="25" borderId="0" xfId="0" applyFont="1" applyFill="1">
      <alignment vertical="center"/>
    </xf>
    <xf numFmtId="0" fontId="50" fillId="29" borderId="1" xfId="0" applyFont="1" applyFill="1" applyBorder="1" applyAlignment="1">
      <alignment vertical="center" wrapText="1"/>
    </xf>
    <xf numFmtId="0" fontId="50" fillId="29" borderId="1" xfId="0" applyFont="1" applyFill="1" applyBorder="1">
      <alignment vertical="center"/>
    </xf>
    <xf numFmtId="0" fontId="54" fillId="25" borderId="0" xfId="34" applyFont="1" applyFill="1" applyBorder="1" applyAlignment="1">
      <alignment vertical="center"/>
    </xf>
    <xf numFmtId="38" fontId="21" fillId="25" borderId="0" xfId="29" applyFont="1" applyFill="1" applyBorder="1">
      <alignment vertical="center"/>
    </xf>
    <xf numFmtId="195" fontId="10" fillId="8" borderId="21" xfId="26" applyNumberFormat="1" applyFont="1" applyFill="1" applyBorder="1" applyAlignment="1">
      <alignment horizontal="right" vertical="center"/>
    </xf>
    <xf numFmtId="0" fontId="11" fillId="8" borderId="0" xfId="33" applyFont="1" applyFill="1"/>
    <xf numFmtId="0" fontId="10" fillId="29" borderId="0" xfId="33" applyFont="1" applyFill="1" applyAlignment="1">
      <alignment vertical="top"/>
    </xf>
    <xf numFmtId="0" fontId="10" fillId="8" borderId="0" xfId="33" applyFont="1" applyFill="1" applyAlignment="1">
      <alignment vertical="top"/>
    </xf>
    <xf numFmtId="0" fontId="11" fillId="25" borderId="1" xfId="33" applyFont="1" applyFill="1" applyBorder="1" applyAlignment="1">
      <alignment vertical="center"/>
    </xf>
    <xf numFmtId="176" fontId="10" fillId="40" borderId="21" xfId="29" applyNumberFormat="1" applyFont="1" applyFill="1" applyBorder="1" applyAlignment="1">
      <alignment vertical="center"/>
    </xf>
    <xf numFmtId="0" fontId="11" fillId="0" borderId="24" xfId="33" applyFont="1" applyFill="1" applyBorder="1" applyAlignment="1">
      <alignment vertical="center"/>
    </xf>
    <xf numFmtId="0" fontId="11" fillId="8" borderId="1" xfId="33" applyFont="1" applyFill="1" applyBorder="1" applyAlignment="1">
      <alignment vertical="center"/>
    </xf>
    <xf numFmtId="0" fontId="11" fillId="0" borderId="1" xfId="33" applyFont="1" applyFill="1" applyBorder="1" applyAlignment="1">
      <alignment vertical="center"/>
    </xf>
    <xf numFmtId="9" fontId="11" fillId="0" borderId="1" xfId="33" applyNumberFormat="1" applyFont="1" applyFill="1" applyBorder="1" applyAlignment="1">
      <alignment vertical="center"/>
    </xf>
    <xf numFmtId="0" fontId="11" fillId="0" borderId="21" xfId="33" applyFont="1" applyFill="1" applyBorder="1" applyAlignment="1">
      <alignment vertical="center"/>
    </xf>
    <xf numFmtId="0" fontId="10" fillId="31" borderId="63" xfId="33" applyFont="1" applyFill="1" applyBorder="1" applyAlignment="1">
      <alignment vertical="center"/>
    </xf>
    <xf numFmtId="9" fontId="11" fillId="0" borderId="21" xfId="33" applyNumberFormat="1" applyFont="1" applyFill="1" applyBorder="1" applyAlignment="1">
      <alignment vertical="center"/>
    </xf>
    <xf numFmtId="178" fontId="10" fillId="8" borderId="0" xfId="33" applyNumberFormat="1" applyFont="1" applyFill="1" applyAlignment="1">
      <alignment vertical="center"/>
    </xf>
    <xf numFmtId="178" fontId="10" fillId="22" borderId="31" xfId="33" applyNumberFormat="1" applyFont="1" applyFill="1" applyBorder="1" applyAlignment="1">
      <alignment vertical="center"/>
    </xf>
    <xf numFmtId="0" fontId="10" fillId="31" borderId="4" xfId="33" applyFont="1" applyFill="1" applyBorder="1" applyAlignment="1">
      <alignment vertical="center"/>
    </xf>
    <xf numFmtId="192" fontId="10" fillId="8" borderId="1" xfId="29" applyNumberFormat="1" applyFont="1" applyFill="1" applyBorder="1" applyAlignment="1">
      <alignment vertical="center"/>
    </xf>
    <xf numFmtId="9" fontId="10" fillId="8" borderId="1" xfId="26" applyNumberFormat="1" applyFont="1" applyFill="1" applyBorder="1" applyAlignment="1">
      <alignment horizontal="right" vertical="center"/>
    </xf>
    <xf numFmtId="10" fontId="10" fillId="8" borderId="1" xfId="26" applyNumberFormat="1" applyFont="1" applyFill="1" applyBorder="1" applyAlignment="1">
      <alignment horizontal="right" vertical="center"/>
    </xf>
    <xf numFmtId="178" fontId="10" fillId="22" borderId="1" xfId="26" applyNumberFormat="1" applyFont="1" applyFill="1" applyBorder="1" applyAlignment="1">
      <alignment vertical="center"/>
    </xf>
    <xf numFmtId="178" fontId="10" fillId="30" borderId="1" xfId="26" applyNumberFormat="1" applyFont="1" applyFill="1" applyBorder="1" applyAlignment="1">
      <alignment vertical="center"/>
    </xf>
    <xf numFmtId="178" fontId="10" fillId="8" borderId="1" xfId="26" applyNumberFormat="1" applyFont="1" applyFill="1" applyBorder="1" applyAlignment="1">
      <alignment horizontal="right" vertical="center"/>
    </xf>
    <xf numFmtId="193" fontId="10" fillId="8" borderId="1" xfId="26" applyNumberFormat="1" applyFont="1" applyFill="1" applyBorder="1" applyAlignment="1">
      <alignment horizontal="right" vertical="center"/>
    </xf>
    <xf numFmtId="9" fontId="10" fillId="22" borderId="1" xfId="26" applyNumberFormat="1" applyFont="1" applyFill="1" applyBorder="1" applyAlignment="1">
      <alignment vertical="center"/>
    </xf>
    <xf numFmtId="181" fontId="10" fillId="22" borderId="1" xfId="33" applyNumberFormat="1" applyFont="1" applyFill="1" applyBorder="1" applyAlignment="1">
      <alignment vertical="center"/>
    </xf>
    <xf numFmtId="181" fontId="10" fillId="23" borderId="1" xfId="33" applyNumberFormat="1" applyFont="1" applyFill="1" applyBorder="1" applyAlignment="1">
      <alignment vertical="center"/>
    </xf>
    <xf numFmtId="181" fontId="10" fillId="28" borderId="4" xfId="33" applyNumberFormat="1" applyFont="1" applyFill="1" applyBorder="1" applyAlignment="1">
      <alignment vertical="center"/>
    </xf>
    <xf numFmtId="181" fontId="10" fillId="31" borderId="1" xfId="33" applyNumberFormat="1" applyFont="1" applyFill="1" applyBorder="1" applyAlignment="1">
      <alignment vertical="center"/>
    </xf>
    <xf numFmtId="185" fontId="10" fillId="28" borderId="1" xfId="26" applyNumberFormat="1" applyFont="1" applyFill="1" applyBorder="1" applyAlignment="1">
      <alignment horizontal="right" vertical="center"/>
    </xf>
    <xf numFmtId="181" fontId="10" fillId="24" borderId="128" xfId="33" applyNumberFormat="1" applyFont="1" applyFill="1" applyBorder="1" applyAlignment="1">
      <alignment vertical="center"/>
    </xf>
    <xf numFmtId="185" fontId="10" fillId="24" borderId="129" xfId="26" applyNumberFormat="1" applyFont="1" applyFill="1" applyBorder="1" applyAlignment="1">
      <alignment vertical="center"/>
    </xf>
    <xf numFmtId="0" fontId="56" fillId="8" borderId="80" xfId="33" applyFont="1" applyFill="1" applyBorder="1" applyAlignment="1">
      <alignment vertical="center" wrapText="1"/>
    </xf>
    <xf numFmtId="0" fontId="56" fillId="8" borderId="58" xfId="33" applyFont="1" applyFill="1" applyBorder="1" applyAlignment="1">
      <alignment vertical="center"/>
    </xf>
    <xf numFmtId="0" fontId="56" fillId="8" borderId="0" xfId="33" applyFont="1" applyFill="1" applyBorder="1" applyAlignment="1">
      <alignment vertical="center"/>
    </xf>
    <xf numFmtId="177" fontId="50" fillId="8" borderId="80" xfId="33" applyNumberFormat="1" applyFont="1" applyFill="1" applyBorder="1" applyAlignment="1">
      <alignment vertical="center"/>
    </xf>
    <xf numFmtId="177" fontId="50" fillId="8" borderId="100" xfId="33" applyNumberFormat="1" applyFont="1" applyFill="1" applyBorder="1" applyAlignment="1">
      <alignment vertical="center"/>
    </xf>
    <xf numFmtId="0" fontId="50" fillId="8" borderId="0" xfId="33" applyFont="1" applyFill="1" applyAlignment="1">
      <alignment vertical="center"/>
    </xf>
    <xf numFmtId="0" fontId="22" fillId="41" borderId="49" xfId="33" applyFont="1" applyFill="1" applyBorder="1" applyAlignment="1">
      <alignment horizontal="center" vertical="center"/>
    </xf>
    <xf numFmtId="0" fontId="22" fillId="41" borderId="81" xfId="33" applyFont="1" applyFill="1" applyBorder="1" applyAlignment="1">
      <alignment horizontal="center" vertical="center"/>
    </xf>
    <xf numFmtId="0" fontId="10" fillId="41" borderId="55" xfId="33" applyFont="1" applyFill="1" applyBorder="1" applyAlignment="1">
      <alignment horizontal="center" vertical="center"/>
    </xf>
    <xf numFmtId="0" fontId="10" fillId="41" borderId="10" xfId="33" applyFont="1" applyFill="1" applyBorder="1" applyAlignment="1">
      <alignment horizontal="center" vertical="center"/>
    </xf>
    <xf numFmtId="0" fontId="10" fillId="41" borderId="11" xfId="33" applyFont="1" applyFill="1" applyBorder="1" applyAlignment="1">
      <alignment horizontal="center" vertical="center"/>
    </xf>
    <xf numFmtId="0" fontId="10" fillId="41" borderId="38" xfId="33" applyFont="1" applyFill="1" applyBorder="1" applyAlignment="1">
      <alignment horizontal="center" vertical="center"/>
    </xf>
    <xf numFmtId="0" fontId="10" fillId="41" borderId="11" xfId="33" applyFont="1" applyFill="1" applyBorder="1" applyAlignment="1">
      <alignment horizontal="center" vertical="center" wrapText="1"/>
    </xf>
    <xf numFmtId="0" fontId="10" fillId="41" borderId="10" xfId="33" applyFont="1" applyFill="1" applyBorder="1" applyAlignment="1">
      <alignment horizontal="center" vertical="center" wrapText="1"/>
    </xf>
    <xf numFmtId="0" fontId="10" fillId="41" borderId="98" xfId="33" applyFont="1" applyFill="1" applyBorder="1" applyAlignment="1">
      <alignment horizontal="center" vertical="center" wrapText="1"/>
    </xf>
    <xf numFmtId="0" fontId="10" fillId="41" borderId="12" xfId="33" applyFont="1" applyFill="1" applyBorder="1" applyAlignment="1">
      <alignment horizontal="center" vertical="center" wrapText="1"/>
    </xf>
    <xf numFmtId="3" fontId="10" fillId="31" borderId="1" xfId="26" applyNumberFormat="1" applyFont="1" applyFill="1" applyBorder="1" applyAlignment="1">
      <alignment vertical="center"/>
    </xf>
    <xf numFmtId="10" fontId="10" fillId="8" borderId="1" xfId="33" applyNumberFormat="1" applyFont="1" applyFill="1" applyBorder="1" applyAlignment="1">
      <alignment vertical="center"/>
    </xf>
    <xf numFmtId="10" fontId="10" fillId="8" borderId="21" xfId="33" applyNumberFormat="1" applyFont="1" applyFill="1" applyBorder="1" applyAlignment="1">
      <alignment vertical="center"/>
    </xf>
    <xf numFmtId="10" fontId="10" fillId="8" borderId="4" xfId="33" applyNumberFormat="1" applyFont="1" applyFill="1" applyBorder="1" applyAlignment="1">
      <alignment vertical="center"/>
    </xf>
    <xf numFmtId="0" fontId="10" fillId="4" borderId="30" xfId="33" applyFont="1" applyFill="1" applyBorder="1" applyAlignment="1">
      <alignment vertical="center"/>
    </xf>
    <xf numFmtId="0" fontId="22" fillId="3" borderId="30" xfId="33" applyFont="1" applyFill="1" applyBorder="1" applyAlignment="1">
      <alignment vertical="center"/>
    </xf>
    <xf numFmtId="0" fontId="22" fillId="9" borderId="30" xfId="33" applyFont="1" applyFill="1" applyBorder="1" applyAlignment="1">
      <alignment vertical="center"/>
    </xf>
    <xf numFmtId="0" fontId="22" fillId="10" borderId="30" xfId="33" applyFont="1" applyFill="1" applyBorder="1" applyAlignment="1">
      <alignment vertical="center"/>
    </xf>
    <xf numFmtId="0" fontId="22" fillId="44" borderId="15" xfId="33" applyFont="1" applyFill="1" applyBorder="1" applyAlignment="1">
      <alignment vertical="center"/>
    </xf>
    <xf numFmtId="0" fontId="22" fillId="4" borderId="117" xfId="33" applyFont="1" applyFill="1" applyBorder="1" applyAlignment="1">
      <alignment vertical="center"/>
    </xf>
    <xf numFmtId="0" fontId="22" fillId="33" borderId="84" xfId="33" applyFont="1" applyFill="1" applyBorder="1" applyAlignment="1">
      <alignment vertical="center"/>
    </xf>
    <xf numFmtId="0" fontId="22" fillId="11" borderId="84" xfId="33" applyFont="1" applyFill="1" applyBorder="1" applyAlignment="1">
      <alignment vertical="center"/>
    </xf>
    <xf numFmtId="0" fontId="22" fillId="5" borderId="1" xfId="33" applyFont="1" applyFill="1" applyBorder="1" applyAlignment="1">
      <alignment vertical="center"/>
    </xf>
    <xf numFmtId="0" fontId="22" fillId="36" borderId="30" xfId="33" applyFont="1" applyFill="1" applyBorder="1" applyAlignment="1">
      <alignment vertical="center"/>
    </xf>
    <xf numFmtId="0" fontId="11" fillId="8" borderId="130" xfId="33" applyFont="1" applyFill="1" applyBorder="1"/>
    <xf numFmtId="0" fontId="10" fillId="41" borderId="123" xfId="33" applyFont="1" applyFill="1" applyBorder="1"/>
    <xf numFmtId="0" fontId="10" fillId="41" borderId="50" xfId="33" applyFont="1" applyFill="1" applyBorder="1" applyAlignment="1">
      <alignment horizontal="center" vertical="top" wrapText="1"/>
    </xf>
    <xf numFmtId="0" fontId="10" fillId="41" borderId="51" xfId="33" applyFont="1" applyFill="1" applyBorder="1" applyAlignment="1">
      <alignment horizontal="center" vertical="top" wrapText="1"/>
    </xf>
    <xf numFmtId="0" fontId="10" fillId="41" borderId="65" xfId="33" applyFont="1" applyFill="1" applyBorder="1" applyAlignment="1">
      <alignment horizontal="center" vertical="top" wrapText="1"/>
    </xf>
    <xf numFmtId="0" fontId="34" fillId="41" borderId="49" xfId="33" applyFont="1" applyFill="1" applyBorder="1"/>
    <xf numFmtId="0" fontId="10" fillId="41" borderId="15" xfId="33" applyFont="1" applyFill="1" applyBorder="1" applyAlignment="1">
      <alignment vertical="center"/>
    </xf>
    <xf numFmtId="0" fontId="10" fillId="41" borderId="32" xfId="33" applyFont="1" applyFill="1" applyBorder="1" applyAlignment="1">
      <alignment horizontal="center" vertical="center"/>
    </xf>
    <xf numFmtId="0" fontId="30" fillId="8" borderId="0" xfId="33" applyFont="1" applyFill="1"/>
    <xf numFmtId="0" fontId="30" fillId="8" borderId="0" xfId="33" applyFont="1" applyFill="1" applyAlignment="1">
      <alignment vertical="top" wrapText="1"/>
    </xf>
    <xf numFmtId="0" fontId="56" fillId="8" borderId="0" xfId="33" applyFont="1" applyFill="1" applyBorder="1" applyAlignment="1">
      <alignment horizontal="left" vertical="center"/>
    </xf>
    <xf numFmtId="0" fontId="10" fillId="41" borderId="1" xfId="33" applyFont="1" applyFill="1" applyBorder="1" applyAlignment="1">
      <alignment vertical="top"/>
    </xf>
    <xf numFmtId="0" fontId="10" fillId="25" borderId="131" xfId="33" applyFont="1" applyFill="1" applyBorder="1" applyAlignment="1">
      <alignment horizontal="center" vertical="center"/>
    </xf>
    <xf numFmtId="0" fontId="10" fillId="25" borderId="0" xfId="33" applyFont="1" applyFill="1" applyBorder="1" applyAlignment="1">
      <alignment horizontal="center" vertical="center"/>
    </xf>
    <xf numFmtId="176" fontId="10" fillId="25" borderId="0" xfId="33" applyNumberFormat="1" applyFont="1" applyFill="1" applyBorder="1" applyAlignment="1">
      <alignment horizontal="center" vertical="center"/>
    </xf>
    <xf numFmtId="0" fontId="10" fillId="25" borderId="131" xfId="33" applyFont="1" applyFill="1" applyBorder="1" applyAlignment="1">
      <alignment horizontal="center" vertical="center" wrapText="1"/>
    </xf>
    <xf numFmtId="0" fontId="10" fillId="0" borderId="0" xfId="33" applyFont="1" applyFill="1" applyBorder="1" applyAlignment="1">
      <alignment horizontal="centerContinuous" vertical="center"/>
    </xf>
    <xf numFmtId="0" fontId="56" fillId="39" borderId="93" xfId="33" applyFont="1" applyFill="1" applyBorder="1" applyAlignment="1">
      <alignment vertical="center"/>
    </xf>
    <xf numFmtId="178" fontId="30" fillId="8" borderId="0" xfId="33" applyNumberFormat="1" applyFont="1" applyFill="1" applyAlignment="1">
      <alignment vertical="center"/>
    </xf>
    <xf numFmtId="0" fontId="21" fillId="29" borderId="0" xfId="34" applyFont="1" applyFill="1" applyBorder="1">
      <alignment vertical="center"/>
    </xf>
    <xf numFmtId="0" fontId="59" fillId="25" borderId="0" xfId="34" applyFont="1" applyFill="1" applyBorder="1">
      <alignment vertical="center"/>
    </xf>
    <xf numFmtId="0" fontId="59" fillId="25" borderId="0" xfId="34" applyFont="1" applyFill="1" applyBorder="1" applyAlignment="1">
      <alignment horizontal="right" vertical="center"/>
    </xf>
    <xf numFmtId="0" fontId="54" fillId="25" borderId="0" xfId="34" applyFont="1" applyFill="1" applyAlignment="1">
      <alignment horizontal="left" vertical="center"/>
    </xf>
    <xf numFmtId="0" fontId="10" fillId="29" borderId="0" xfId="34" applyFont="1" applyFill="1">
      <alignment vertical="center"/>
    </xf>
    <xf numFmtId="180" fontId="22" fillId="0" borderId="1" xfId="33" applyNumberFormat="1" applyFont="1" applyFill="1" applyBorder="1" applyAlignment="1">
      <alignment vertical="center"/>
    </xf>
    <xf numFmtId="40" fontId="10" fillId="50" borderId="3" xfId="29" applyNumberFormat="1" applyFont="1" applyFill="1" applyBorder="1" applyAlignment="1">
      <alignment vertical="center"/>
    </xf>
    <xf numFmtId="40" fontId="10" fillId="31" borderId="3" xfId="29" applyNumberFormat="1" applyFont="1" applyFill="1" applyBorder="1" applyAlignment="1">
      <alignment vertical="center"/>
    </xf>
    <xf numFmtId="40" fontId="10" fillId="22" borderId="3" xfId="29" applyNumberFormat="1" applyFont="1" applyFill="1" applyBorder="1" applyAlignment="1">
      <alignment vertical="center"/>
    </xf>
    <xf numFmtId="40" fontId="10" fillId="38" borderId="3" xfId="29" applyNumberFormat="1" applyFont="1" applyFill="1" applyBorder="1" applyAlignment="1">
      <alignment vertical="center" wrapText="1"/>
    </xf>
    <xf numFmtId="177" fontId="28" fillId="8" borderId="0" xfId="33" applyNumberFormat="1" applyFont="1" applyFill="1" applyAlignment="1">
      <alignment vertical="center"/>
    </xf>
    <xf numFmtId="178" fontId="10" fillId="8" borderId="21" xfId="33" applyNumberFormat="1" applyFont="1" applyFill="1" applyBorder="1" applyAlignment="1">
      <alignment vertical="center"/>
    </xf>
    <xf numFmtId="176" fontId="10" fillId="0" borderId="1" xfId="33" applyNumberFormat="1" applyFont="1" applyFill="1" applyBorder="1" applyAlignment="1">
      <alignment vertical="center"/>
    </xf>
    <xf numFmtId="176" fontId="10" fillId="0" borderId="21" xfId="33" applyNumberFormat="1" applyFont="1" applyFill="1" applyBorder="1" applyAlignment="1">
      <alignment vertical="center"/>
    </xf>
    <xf numFmtId="0" fontId="10" fillId="41" borderId="9" xfId="33" applyFont="1" applyFill="1" applyBorder="1" applyAlignment="1">
      <alignment vertical="center"/>
    </xf>
    <xf numFmtId="177" fontId="10" fillId="41" borderId="98" xfId="33" applyNumberFormat="1" applyFont="1" applyFill="1" applyBorder="1" applyAlignment="1">
      <alignment vertical="center"/>
    </xf>
    <xf numFmtId="0" fontId="10" fillId="41" borderId="38" xfId="33" applyFont="1" applyFill="1" applyBorder="1" applyAlignment="1">
      <alignment horizontal="center" vertical="center" wrapText="1"/>
    </xf>
    <xf numFmtId="0" fontId="10" fillId="41" borderId="98" xfId="33" applyFont="1" applyFill="1" applyBorder="1" applyAlignment="1">
      <alignment horizontal="center" vertical="center"/>
    </xf>
    <xf numFmtId="0" fontId="10" fillId="41" borderId="12" xfId="33" applyFont="1" applyFill="1" applyBorder="1" applyAlignment="1">
      <alignment horizontal="center" vertical="center"/>
    </xf>
    <xf numFmtId="0" fontId="10" fillId="0" borderId="0" xfId="33" applyFont="1" applyFill="1" applyBorder="1" applyAlignment="1">
      <alignment vertical="center"/>
    </xf>
    <xf numFmtId="0" fontId="10" fillId="0" borderId="0" xfId="33" applyFont="1" applyFill="1" applyBorder="1" applyAlignment="1">
      <alignment horizontal="center" vertical="center"/>
    </xf>
    <xf numFmtId="0" fontId="50" fillId="0" borderId="0" xfId="33" applyFont="1" applyFill="1" applyBorder="1" applyAlignment="1">
      <alignment horizontal="center" vertical="center"/>
    </xf>
    <xf numFmtId="0" fontId="10" fillId="0" borderId="0" xfId="33" applyFont="1" applyFill="1" applyBorder="1" applyAlignment="1">
      <alignment horizontal="center" vertical="center" wrapText="1"/>
    </xf>
    <xf numFmtId="177" fontId="10" fillId="0" borderId="0" xfId="33" applyNumberFormat="1" applyFont="1" applyFill="1" applyBorder="1" applyAlignment="1">
      <alignment vertical="center"/>
    </xf>
    <xf numFmtId="178" fontId="10" fillId="8" borderId="1" xfId="36" applyNumberFormat="1" applyFont="1" applyFill="1" applyBorder="1" applyAlignment="1">
      <alignment horizontal="left" vertical="center" wrapText="1"/>
    </xf>
    <xf numFmtId="9" fontId="10" fillId="8" borderId="57" xfId="33" applyNumberFormat="1" applyFont="1" applyFill="1" applyBorder="1" applyAlignment="1">
      <alignment vertical="center"/>
    </xf>
    <xf numFmtId="9" fontId="10" fillId="8" borderId="57" xfId="33" applyNumberFormat="1" applyFont="1" applyFill="1" applyBorder="1"/>
    <xf numFmtId="194" fontId="10" fillId="8" borderId="128" xfId="33" applyNumberFormat="1" applyFont="1" applyFill="1" applyBorder="1" applyAlignment="1">
      <alignment vertical="center"/>
    </xf>
    <xf numFmtId="194" fontId="10" fillId="8" borderId="4" xfId="33" applyNumberFormat="1" applyFont="1" applyFill="1" applyBorder="1" applyAlignment="1">
      <alignment vertical="center"/>
    </xf>
    <xf numFmtId="177" fontId="22" fillId="0" borderId="3" xfId="33" applyNumberFormat="1" applyFont="1" applyFill="1" applyBorder="1" applyAlignment="1">
      <alignment vertical="center"/>
    </xf>
    <xf numFmtId="177" fontId="22" fillId="22" borderId="108" xfId="33" applyNumberFormat="1" applyFont="1" applyFill="1" applyBorder="1" applyAlignment="1">
      <alignment vertical="center"/>
    </xf>
    <xf numFmtId="197" fontId="10" fillId="48" borderId="10" xfId="29" applyNumberFormat="1" applyFont="1" applyFill="1" applyBorder="1" applyAlignment="1">
      <alignment vertical="center"/>
    </xf>
    <xf numFmtId="197" fontId="10" fillId="3" borderId="1" xfId="29" applyNumberFormat="1" applyFont="1" applyFill="1" applyBorder="1" applyAlignment="1">
      <alignment vertical="center"/>
    </xf>
    <xf numFmtId="197" fontId="10" fillId="17" borderId="63" xfId="29" applyNumberFormat="1" applyFont="1" applyFill="1" applyBorder="1" applyAlignment="1">
      <alignment vertical="center"/>
    </xf>
    <xf numFmtId="197" fontId="10" fillId="17" borderId="29" xfId="29" applyNumberFormat="1" applyFont="1" applyFill="1" applyBorder="1" applyAlignment="1">
      <alignment vertical="center"/>
    </xf>
    <xf numFmtId="197" fontId="10" fillId="9" borderId="1" xfId="29" applyNumberFormat="1" applyFont="1" applyFill="1" applyBorder="1" applyAlignment="1">
      <alignment vertical="center"/>
    </xf>
    <xf numFmtId="197" fontId="10" fillId="10" borderId="1" xfId="29" applyNumberFormat="1" applyFont="1" applyFill="1" applyBorder="1" applyAlignment="1">
      <alignment vertical="center"/>
    </xf>
    <xf numFmtId="197" fontId="10" fillId="17" borderId="18" xfId="29" applyNumberFormat="1" applyFont="1" applyFill="1" applyBorder="1" applyAlignment="1">
      <alignment vertical="center"/>
    </xf>
    <xf numFmtId="197" fontId="10" fillId="17" borderId="19" xfId="29" applyNumberFormat="1" applyFont="1" applyFill="1" applyBorder="1" applyAlignment="1">
      <alignment vertical="center"/>
    </xf>
    <xf numFmtId="197" fontId="10" fillId="17" borderId="20" xfId="29" applyNumberFormat="1" applyFont="1" applyFill="1" applyBorder="1" applyAlignment="1">
      <alignment vertical="center"/>
    </xf>
    <xf numFmtId="197" fontId="10" fillId="44" borderId="24" xfId="29" applyNumberFormat="1" applyFont="1" applyFill="1" applyBorder="1" applyAlignment="1">
      <alignment vertical="center"/>
    </xf>
    <xf numFmtId="197" fontId="10" fillId="43" borderId="24" xfId="29" applyNumberFormat="1" applyFont="1" applyFill="1" applyBorder="1" applyAlignment="1">
      <alignment vertical="center"/>
    </xf>
    <xf numFmtId="197" fontId="10" fillId="35" borderId="111" xfId="29" applyNumberFormat="1" applyFont="1" applyFill="1" applyBorder="1" applyAlignment="1">
      <alignment vertical="center"/>
    </xf>
    <xf numFmtId="197" fontId="10" fillId="5" borderId="1" xfId="29" applyNumberFormat="1" applyFont="1" applyFill="1" applyBorder="1" applyAlignment="1">
      <alignment vertical="center"/>
    </xf>
    <xf numFmtId="197" fontId="10" fillId="21" borderId="4" xfId="29" applyNumberFormat="1" applyFont="1" applyFill="1" applyBorder="1" applyAlignment="1">
      <alignment vertical="center"/>
    </xf>
    <xf numFmtId="197" fontId="10" fillId="37" borderId="63" xfId="29" applyNumberFormat="1" applyFont="1" applyFill="1" applyBorder="1" applyAlignment="1">
      <alignment vertical="center"/>
    </xf>
    <xf numFmtId="197" fontId="10" fillId="14" borderId="10" xfId="29" applyNumberFormat="1" applyFont="1" applyFill="1" applyBorder="1" applyAlignment="1">
      <alignment vertical="center"/>
    </xf>
    <xf numFmtId="197" fontId="10" fillId="40" borderId="21" xfId="29" applyNumberFormat="1" applyFont="1" applyFill="1" applyBorder="1" applyAlignment="1">
      <alignment vertical="center"/>
    </xf>
    <xf numFmtId="197" fontId="10" fillId="11" borderId="10" xfId="29" applyNumberFormat="1" applyFont="1" applyFill="1" applyBorder="1" applyAlignment="1">
      <alignment vertical="center"/>
    </xf>
    <xf numFmtId="197" fontId="10" fillId="44" borderId="1" xfId="29" applyNumberFormat="1" applyFont="1" applyFill="1" applyBorder="1" applyAlignment="1">
      <alignment vertical="center"/>
    </xf>
    <xf numFmtId="197" fontId="10" fillId="43" borderId="116" xfId="29" applyNumberFormat="1" applyFont="1" applyFill="1" applyBorder="1" applyAlignment="1">
      <alignment vertical="center"/>
    </xf>
    <xf numFmtId="197" fontId="10" fillId="35" borderId="10" xfId="29" applyNumberFormat="1" applyFont="1" applyFill="1" applyBorder="1" applyAlignment="1">
      <alignment vertical="center"/>
    </xf>
    <xf numFmtId="197" fontId="10" fillId="12" borderId="1" xfId="29" applyNumberFormat="1" applyFont="1" applyFill="1" applyBorder="1" applyAlignment="1">
      <alignment vertical="center"/>
    </xf>
    <xf numFmtId="197" fontId="10" fillId="38" borderId="1" xfId="29" applyNumberFormat="1" applyFont="1" applyFill="1" applyBorder="1" applyAlignment="1">
      <alignment vertical="center"/>
    </xf>
    <xf numFmtId="198" fontId="10" fillId="8" borderId="21" xfId="26" applyNumberFormat="1" applyFont="1" applyFill="1" applyBorder="1" applyAlignment="1">
      <alignment horizontal="right" vertical="center"/>
    </xf>
    <xf numFmtId="198" fontId="10" fillId="8" borderId="107" xfId="26" applyNumberFormat="1" applyFont="1" applyFill="1" applyBorder="1" applyAlignment="1">
      <alignment horizontal="right" vertical="center"/>
    </xf>
    <xf numFmtId="40" fontId="10" fillId="8" borderId="21" xfId="29" applyNumberFormat="1" applyFont="1" applyFill="1" applyBorder="1" applyAlignment="1">
      <alignment horizontal="right" vertical="center"/>
    </xf>
    <xf numFmtId="0" fontId="56" fillId="0" borderId="13" xfId="33" applyFont="1" applyFill="1" applyBorder="1" applyAlignment="1">
      <alignment vertical="center"/>
    </xf>
    <xf numFmtId="0" fontId="22" fillId="0" borderId="58" xfId="33" applyFont="1" applyFill="1" applyBorder="1" applyAlignment="1">
      <alignment vertical="center"/>
    </xf>
    <xf numFmtId="176" fontId="22" fillId="0" borderId="14" xfId="33" applyNumberFormat="1" applyFont="1" applyFill="1" applyBorder="1" applyAlignment="1">
      <alignment horizontal="center" vertical="center"/>
    </xf>
    <xf numFmtId="177" fontId="22" fillId="0" borderId="1" xfId="33" applyNumberFormat="1" applyFont="1" applyFill="1" applyBorder="1" applyAlignment="1" applyProtection="1">
      <alignment vertical="center"/>
    </xf>
    <xf numFmtId="0" fontId="10" fillId="8" borderId="5" xfId="33" applyFont="1" applyFill="1" applyBorder="1" applyAlignment="1">
      <alignment horizontal="center" vertical="center"/>
    </xf>
    <xf numFmtId="0" fontId="10" fillId="8" borderId="5" xfId="33" applyFont="1" applyFill="1" applyBorder="1" applyAlignment="1">
      <alignment horizontal="center" vertical="center" wrapText="1"/>
    </xf>
    <xf numFmtId="0" fontId="10" fillId="8" borderId="131" xfId="33" applyFont="1" applyFill="1" applyBorder="1" applyAlignment="1">
      <alignment horizontal="center" vertical="center"/>
    </xf>
    <xf numFmtId="0" fontId="10" fillId="8" borderId="131" xfId="33" applyFont="1" applyFill="1" applyBorder="1" applyAlignment="1">
      <alignment horizontal="center" vertical="center" wrapText="1"/>
    </xf>
    <xf numFmtId="0" fontId="10" fillId="51" borderId="0" xfId="33" applyFont="1" applyFill="1" applyBorder="1" applyAlignment="1">
      <alignment vertical="center"/>
    </xf>
    <xf numFmtId="0" fontId="22" fillId="52" borderId="83" xfId="33" applyFont="1" applyFill="1" applyBorder="1" applyAlignment="1">
      <alignment vertical="center"/>
    </xf>
    <xf numFmtId="0" fontId="22" fillId="52" borderId="82" xfId="33" applyFont="1" applyFill="1" applyBorder="1" applyAlignment="1">
      <alignment vertical="center"/>
    </xf>
    <xf numFmtId="0" fontId="56" fillId="52" borderId="66" xfId="33" applyFont="1" applyFill="1" applyBorder="1" applyAlignment="1">
      <alignment vertical="center"/>
    </xf>
    <xf numFmtId="0" fontId="22" fillId="52" borderId="58" xfId="33" applyFont="1" applyFill="1" applyBorder="1" applyAlignment="1">
      <alignment vertical="center"/>
    </xf>
    <xf numFmtId="176" fontId="22" fillId="52" borderId="14" xfId="33" applyNumberFormat="1" applyFont="1" applyFill="1" applyBorder="1" applyAlignment="1">
      <alignment horizontal="center" vertical="center"/>
    </xf>
    <xf numFmtId="177" fontId="22" fillId="52" borderId="32" xfId="33" applyNumberFormat="1" applyFont="1" applyFill="1" applyBorder="1" applyAlignment="1" applyProtection="1">
      <alignment horizontal="right" vertical="center"/>
    </xf>
    <xf numFmtId="177" fontId="22" fillId="52" borderId="1" xfId="33" applyNumberFormat="1" applyFont="1" applyFill="1" applyBorder="1" applyAlignment="1">
      <alignment vertical="center"/>
    </xf>
    <xf numFmtId="177" fontId="22" fillId="52" borderId="3" xfId="33" applyNumberFormat="1" applyFont="1" applyFill="1" applyBorder="1" applyAlignment="1">
      <alignment vertical="center"/>
    </xf>
    <xf numFmtId="0" fontId="22" fillId="52" borderId="91" xfId="33" applyFont="1" applyFill="1" applyBorder="1" applyAlignment="1">
      <alignment vertical="center"/>
    </xf>
    <xf numFmtId="0" fontId="10" fillId="52" borderId="83" xfId="33" applyFont="1" applyFill="1" applyBorder="1" applyAlignment="1">
      <alignment vertical="center"/>
    </xf>
    <xf numFmtId="0" fontId="22" fillId="52" borderId="92" xfId="33" applyFont="1" applyFill="1" applyBorder="1" applyAlignment="1">
      <alignment vertical="center"/>
    </xf>
    <xf numFmtId="0" fontId="22" fillId="52" borderId="80" xfId="33" applyFont="1" applyFill="1" applyBorder="1" applyAlignment="1">
      <alignment vertical="center"/>
    </xf>
    <xf numFmtId="177" fontId="22" fillId="52" borderId="32" xfId="33" applyNumberFormat="1" applyFont="1" applyFill="1" applyBorder="1" applyAlignment="1" applyProtection="1">
      <alignment vertical="center"/>
    </xf>
    <xf numFmtId="195" fontId="10" fillId="8" borderId="1" xfId="26" applyNumberFormat="1" applyFont="1" applyFill="1" applyBorder="1" applyAlignment="1">
      <alignment horizontal="right" vertical="center"/>
    </xf>
    <xf numFmtId="0" fontId="50" fillId="51" borderId="66" xfId="33" applyFont="1" applyFill="1" applyBorder="1" applyAlignment="1">
      <alignment vertical="center"/>
    </xf>
    <xf numFmtId="0" fontId="22" fillId="51" borderId="83" xfId="33" applyFont="1" applyFill="1" applyBorder="1" applyAlignment="1">
      <alignment vertical="center"/>
    </xf>
    <xf numFmtId="0" fontId="22" fillId="51" borderId="99" xfId="33" applyFont="1" applyFill="1" applyBorder="1" applyAlignment="1">
      <alignment vertical="center"/>
    </xf>
    <xf numFmtId="177" fontId="10" fillId="51" borderId="58" xfId="33" applyNumberFormat="1" applyFont="1" applyFill="1" applyBorder="1" applyAlignment="1">
      <alignment vertical="center"/>
    </xf>
    <xf numFmtId="176" fontId="10" fillId="51" borderId="14" xfId="33" applyNumberFormat="1" applyFont="1" applyFill="1" applyBorder="1" applyAlignment="1">
      <alignment horizontal="center" vertical="center"/>
    </xf>
    <xf numFmtId="185" fontId="10" fillId="51" borderId="1" xfId="26" applyNumberFormat="1" applyFont="1" applyFill="1" applyBorder="1" applyAlignment="1">
      <alignment horizontal="right" vertical="center"/>
    </xf>
    <xf numFmtId="185" fontId="10" fillId="51" borderId="3" xfId="26" applyNumberFormat="1" applyFont="1" applyFill="1" applyBorder="1" applyAlignment="1">
      <alignment horizontal="right" vertical="center"/>
    </xf>
    <xf numFmtId="0" fontId="10" fillId="51" borderId="91" xfId="33" applyFont="1" applyFill="1" applyBorder="1" applyAlignment="1">
      <alignment vertical="center"/>
    </xf>
    <xf numFmtId="0" fontId="10" fillId="51" borderId="83" xfId="33" applyFont="1" applyFill="1" applyBorder="1" applyAlignment="1">
      <alignment vertical="center"/>
    </xf>
    <xf numFmtId="0" fontId="22" fillId="51" borderId="92" xfId="33" applyFont="1" applyFill="1" applyBorder="1" applyAlignment="1">
      <alignment vertical="center"/>
    </xf>
    <xf numFmtId="177" fontId="10" fillId="51" borderId="80" xfId="33" applyNumberFormat="1" applyFont="1" applyFill="1" applyBorder="1" applyAlignment="1">
      <alignment vertical="center"/>
    </xf>
    <xf numFmtId="176" fontId="22" fillId="51" borderId="14" xfId="33" applyNumberFormat="1" applyFont="1" applyFill="1" applyBorder="1" applyAlignment="1">
      <alignment horizontal="center" vertical="center"/>
    </xf>
    <xf numFmtId="192" fontId="10" fillId="51" borderId="32" xfId="29" applyNumberFormat="1" applyFont="1" applyFill="1" applyBorder="1" applyAlignment="1">
      <alignment horizontal="right" vertical="center"/>
    </xf>
    <xf numFmtId="185" fontId="10" fillId="51" borderId="1" xfId="33" applyNumberFormat="1" applyFont="1" applyFill="1" applyBorder="1" applyAlignment="1">
      <alignment vertical="center"/>
    </xf>
    <xf numFmtId="185" fontId="10" fillId="51" borderId="3" xfId="33" applyNumberFormat="1" applyFont="1" applyFill="1" applyBorder="1" applyAlignment="1">
      <alignment vertical="center"/>
    </xf>
    <xf numFmtId="185" fontId="10" fillId="53" borderId="40" xfId="26" applyNumberFormat="1" applyFont="1" applyFill="1" applyBorder="1" applyAlignment="1">
      <alignment horizontal="right" vertical="center"/>
    </xf>
    <xf numFmtId="185" fontId="10" fillId="53" borderId="108" xfId="26" applyNumberFormat="1" applyFont="1" applyFill="1" applyBorder="1" applyAlignment="1">
      <alignment horizontal="right" vertical="center"/>
    </xf>
    <xf numFmtId="0" fontId="10" fillId="53" borderId="16" xfId="33" applyFont="1" applyFill="1" applyBorder="1" applyAlignment="1">
      <alignment horizontal="centerContinuous" vertical="center"/>
    </xf>
    <xf numFmtId="177" fontId="10" fillId="53" borderId="7" xfId="33" applyNumberFormat="1" applyFont="1" applyFill="1" applyBorder="1" applyAlignment="1">
      <alignment vertical="center"/>
    </xf>
    <xf numFmtId="176" fontId="10" fillId="53" borderId="17" xfId="33" applyNumberFormat="1" applyFont="1" applyFill="1" applyBorder="1" applyAlignment="1">
      <alignment horizontal="centerContinuous" vertical="center"/>
    </xf>
    <xf numFmtId="0" fontId="10" fillId="53" borderId="78" xfId="33" applyFont="1" applyFill="1" applyBorder="1" applyAlignment="1">
      <alignment horizontal="centerContinuous" vertical="center"/>
    </xf>
    <xf numFmtId="192" fontId="10" fillId="53" borderId="39" xfId="29" applyNumberFormat="1" applyFont="1" applyFill="1" applyBorder="1" applyAlignment="1">
      <alignment horizontal="right" vertical="center"/>
    </xf>
    <xf numFmtId="185" fontId="10" fillId="53" borderId="39" xfId="26" applyNumberFormat="1" applyFont="1" applyFill="1" applyBorder="1" applyAlignment="1">
      <alignment horizontal="right" vertical="center"/>
    </xf>
    <xf numFmtId="185" fontId="10" fillId="53" borderId="87" xfId="26" applyNumberFormat="1" applyFont="1" applyFill="1" applyBorder="1" applyAlignment="1">
      <alignment horizontal="right" vertical="center"/>
    </xf>
    <xf numFmtId="185" fontId="10" fillId="53" borderId="39" xfId="33" applyNumberFormat="1" applyFont="1" applyFill="1" applyBorder="1" applyAlignment="1">
      <alignment vertical="center"/>
    </xf>
    <xf numFmtId="185" fontId="10" fillId="53" borderId="87" xfId="33" applyNumberFormat="1" applyFont="1" applyFill="1" applyBorder="1" applyAlignment="1">
      <alignment vertical="center"/>
    </xf>
    <xf numFmtId="192" fontId="10" fillId="53" borderId="40" xfId="29" applyNumberFormat="1" applyFont="1" applyFill="1" applyBorder="1" applyAlignment="1">
      <alignment horizontal="right" vertical="center"/>
    </xf>
    <xf numFmtId="0" fontId="47" fillId="25" borderId="0" xfId="34" applyFont="1" applyFill="1" applyBorder="1">
      <alignment vertical="center"/>
    </xf>
    <xf numFmtId="0" fontId="47" fillId="25" borderId="0" xfId="34" applyFont="1" applyFill="1" applyBorder="1" applyAlignment="1">
      <alignment horizontal="right" vertical="center"/>
    </xf>
    <xf numFmtId="0" fontId="21" fillId="25" borderId="0" xfId="34" applyFont="1" applyFill="1" applyBorder="1" applyAlignment="1">
      <alignment horizontal="center" vertical="center"/>
    </xf>
    <xf numFmtId="0" fontId="21" fillId="25" borderId="0" xfId="34" applyFont="1" applyFill="1" applyBorder="1">
      <alignment vertical="center"/>
    </xf>
    <xf numFmtId="38" fontId="21" fillId="25" borderId="0" xfId="29" applyFont="1" applyFill="1" applyBorder="1" applyAlignment="1">
      <alignment horizontal="right" vertical="center"/>
    </xf>
    <xf numFmtId="0" fontId="21" fillId="25" borderId="0" xfId="34" applyFont="1" applyFill="1" applyBorder="1" applyAlignment="1">
      <alignment horizontal="right" vertical="center"/>
    </xf>
    <xf numFmtId="0" fontId="55" fillId="25" borderId="0" xfId="34" applyFont="1" applyFill="1" applyBorder="1" applyAlignment="1">
      <alignment horizontal="center" vertical="center"/>
    </xf>
    <xf numFmtId="0" fontId="47" fillId="25" borderId="0" xfId="34" applyFont="1" applyFill="1" applyBorder="1" applyAlignment="1">
      <alignment vertical="center" wrapText="1"/>
    </xf>
    <xf numFmtId="0" fontId="61" fillId="25" borderId="0" xfId="33" applyFont="1" applyFill="1" applyBorder="1" applyAlignment="1">
      <alignment vertical="center"/>
    </xf>
    <xf numFmtId="0" fontId="61" fillId="25" borderId="0" xfId="33" applyFont="1" applyFill="1" applyBorder="1" applyAlignment="1">
      <alignment horizontal="right" vertical="top"/>
    </xf>
    <xf numFmtId="0" fontId="63" fillId="25" borderId="0" xfId="33" applyFont="1" applyFill="1" applyBorder="1" applyAlignment="1">
      <alignment horizontal="right" vertical="top"/>
    </xf>
    <xf numFmtId="0" fontId="61" fillId="25" borderId="0" xfId="33" applyFont="1" applyFill="1" applyBorder="1" applyAlignment="1">
      <alignment horizontal="right" vertical="top" wrapText="1"/>
    </xf>
    <xf numFmtId="0" fontId="61" fillId="25" borderId="0" xfId="33" applyFont="1" applyFill="1" applyBorder="1" applyAlignment="1">
      <alignment horizontal="centerContinuous" vertical="center"/>
    </xf>
    <xf numFmtId="176" fontId="61" fillId="25" borderId="0" xfId="33" applyNumberFormat="1" applyFont="1" applyFill="1" applyBorder="1" applyAlignment="1">
      <alignment horizontal="center" vertical="center"/>
    </xf>
    <xf numFmtId="177" fontId="61" fillId="25" borderId="0" xfId="33" applyNumberFormat="1" applyFont="1" applyFill="1" applyBorder="1" applyAlignment="1">
      <alignment horizontal="center" vertical="center"/>
    </xf>
    <xf numFmtId="0" fontId="61" fillId="25" borderId="60" xfId="33" applyFont="1" applyFill="1" applyBorder="1" applyAlignment="1">
      <alignment horizontal="center" vertical="center"/>
    </xf>
    <xf numFmtId="176" fontId="61" fillId="25" borderId="60" xfId="33" applyNumberFormat="1" applyFont="1" applyFill="1" applyBorder="1" applyAlignment="1">
      <alignment horizontal="centerContinuous" vertical="center"/>
    </xf>
    <xf numFmtId="0" fontId="61" fillId="25" borderId="0" xfId="33" applyFont="1" applyFill="1" applyAlignment="1">
      <alignment vertical="center"/>
    </xf>
    <xf numFmtId="0" fontId="61" fillId="25" borderId="0" xfId="33" applyFont="1" applyFill="1" applyBorder="1" applyAlignment="1">
      <alignment horizontal="right" vertical="center"/>
    </xf>
    <xf numFmtId="0" fontId="66" fillId="25" borderId="0" xfId="33" applyFont="1" applyFill="1" applyBorder="1" applyAlignment="1">
      <alignment horizontal="right" vertical="center"/>
    </xf>
    <xf numFmtId="176" fontId="61" fillId="25" borderId="0" xfId="33" applyNumberFormat="1" applyFont="1" applyFill="1" applyBorder="1" applyAlignment="1">
      <alignment vertical="center"/>
    </xf>
    <xf numFmtId="0" fontId="67" fillId="25" borderId="0" xfId="36" applyFont="1" applyFill="1" applyBorder="1" applyAlignment="1">
      <alignment horizontal="right" vertical="center"/>
    </xf>
    <xf numFmtId="178" fontId="64" fillId="25" borderId="0" xfId="36" applyNumberFormat="1" applyFont="1" applyFill="1" applyBorder="1" applyAlignment="1">
      <alignment horizontal="right" vertical="center"/>
    </xf>
    <xf numFmtId="0" fontId="64" fillId="25" borderId="0" xfId="33" applyFont="1" applyFill="1" applyBorder="1" applyAlignment="1">
      <alignment horizontal="right" vertical="center"/>
    </xf>
    <xf numFmtId="1" fontId="61" fillId="25" borderId="0" xfId="33" applyNumberFormat="1" applyFont="1" applyFill="1" applyAlignment="1">
      <alignment vertical="center"/>
    </xf>
    <xf numFmtId="1" fontId="61" fillId="25" borderId="0" xfId="33" applyNumberFormat="1" applyFont="1" applyFill="1" applyBorder="1" applyAlignment="1">
      <alignment horizontal="right" vertical="center"/>
    </xf>
    <xf numFmtId="196" fontId="61" fillId="25" borderId="0" xfId="33" applyNumberFormat="1" applyFont="1" applyFill="1" applyAlignment="1">
      <alignment vertical="center"/>
    </xf>
    <xf numFmtId="1" fontId="66" fillId="25" borderId="0" xfId="33" applyNumberFormat="1" applyFont="1" applyFill="1" applyBorder="1" applyAlignment="1">
      <alignment horizontal="right" vertical="center"/>
    </xf>
    <xf numFmtId="1" fontId="64" fillId="25" borderId="0" xfId="33" applyNumberFormat="1" applyFont="1" applyFill="1" applyBorder="1" applyAlignment="1">
      <alignment horizontal="right" vertical="center"/>
    </xf>
    <xf numFmtId="0" fontId="11" fillId="8" borderId="96" xfId="33" applyFont="1" applyFill="1" applyBorder="1" applyAlignment="1">
      <alignment vertical="center" wrapText="1"/>
    </xf>
    <xf numFmtId="0" fontId="11" fillId="8" borderId="29" xfId="33" applyFont="1" applyFill="1" applyBorder="1" applyAlignment="1">
      <alignment vertical="center" wrapText="1"/>
    </xf>
    <xf numFmtId="38" fontId="10" fillId="16" borderId="63" xfId="29" applyNumberFormat="1" applyFont="1" applyFill="1" applyBorder="1" applyAlignment="1">
      <alignment vertical="center"/>
    </xf>
    <xf numFmtId="40" fontId="10" fillId="8" borderId="67" xfId="29" applyNumberFormat="1" applyFont="1" applyFill="1" applyBorder="1" applyAlignment="1">
      <alignment vertical="center" wrapText="1"/>
    </xf>
    <xf numFmtId="38" fontId="10" fillId="17" borderId="1" xfId="29" applyNumberFormat="1" applyFont="1" applyFill="1" applyBorder="1" applyAlignment="1">
      <alignment vertical="center"/>
    </xf>
    <xf numFmtId="40" fontId="10" fillId="8" borderId="63" xfId="29" applyNumberFormat="1" applyFont="1" applyFill="1" applyBorder="1" applyAlignment="1">
      <alignment vertical="center"/>
    </xf>
    <xf numFmtId="40" fontId="10" fillId="8" borderId="31" xfId="29" applyNumberFormat="1" applyFont="1" applyFill="1" applyBorder="1" applyAlignment="1">
      <alignment vertical="center"/>
    </xf>
    <xf numFmtId="0" fontId="14" fillId="8" borderId="19" xfId="33" applyFont="1" applyFill="1" applyBorder="1" applyAlignment="1">
      <alignment vertical="center" wrapText="1"/>
    </xf>
    <xf numFmtId="0" fontId="14" fillId="8" borderId="20" xfId="33" applyFont="1" applyFill="1" applyBorder="1" applyAlignment="1">
      <alignment vertical="center" wrapText="1"/>
    </xf>
    <xf numFmtId="40" fontId="10" fillId="8" borderId="33" xfId="29" applyNumberFormat="1" applyFont="1" applyFill="1" applyBorder="1" applyAlignment="1">
      <alignment vertical="center"/>
    </xf>
    <xf numFmtId="40" fontId="10" fillId="8" borderId="115" xfId="29" applyNumberFormat="1" applyFont="1" applyFill="1" applyBorder="1" applyAlignment="1">
      <alignment vertical="center"/>
    </xf>
    <xf numFmtId="0" fontId="10" fillId="50" borderId="32" xfId="33" applyFont="1" applyFill="1" applyBorder="1" applyAlignment="1">
      <alignment vertical="center" wrapText="1"/>
    </xf>
    <xf numFmtId="0" fontId="10" fillId="54" borderId="1" xfId="33" applyFont="1" applyFill="1" applyBorder="1" applyAlignment="1">
      <alignment vertical="center" wrapText="1"/>
    </xf>
    <xf numFmtId="0" fontId="14" fillId="55" borderId="1" xfId="33" applyFont="1" applyFill="1" applyBorder="1" applyAlignment="1">
      <alignment vertical="center" wrapText="1"/>
    </xf>
    <xf numFmtId="197" fontId="10" fillId="54" borderId="1" xfId="29" applyNumberFormat="1" applyFont="1" applyFill="1" applyBorder="1" applyAlignment="1">
      <alignment vertical="center"/>
    </xf>
    <xf numFmtId="197" fontId="10" fillId="54" borderId="29" xfId="29" applyNumberFormat="1" applyFont="1" applyFill="1" applyBorder="1" applyAlignment="1">
      <alignment vertical="center"/>
    </xf>
    <xf numFmtId="40" fontId="10" fillId="54" borderId="29" xfId="29" applyNumberFormat="1" applyFont="1" applyFill="1" applyBorder="1" applyAlignment="1">
      <alignment vertical="center"/>
    </xf>
    <xf numFmtId="40" fontId="10" fillId="54" borderId="68" xfId="29" applyNumberFormat="1" applyFont="1" applyFill="1" applyBorder="1" applyAlignment="1">
      <alignment vertical="center"/>
    </xf>
    <xf numFmtId="40" fontId="10" fillId="54" borderId="3" xfId="29" applyNumberFormat="1" applyFont="1" applyFill="1" applyBorder="1" applyAlignment="1">
      <alignment vertical="center" wrapText="1"/>
    </xf>
    <xf numFmtId="38" fontId="10" fillId="55" borderId="1" xfId="29" applyNumberFormat="1" applyFont="1" applyFill="1" applyBorder="1" applyAlignment="1">
      <alignment vertical="center"/>
    </xf>
    <xf numFmtId="197" fontId="10" fillId="55" borderId="1" xfId="29" applyNumberFormat="1" applyFont="1" applyFill="1" applyBorder="1" applyAlignment="1">
      <alignment vertical="center"/>
    </xf>
    <xf numFmtId="40" fontId="10" fillId="55" borderId="3" xfId="29" applyNumberFormat="1" applyFont="1" applyFill="1" applyBorder="1" applyAlignment="1">
      <alignment vertical="center" wrapText="1"/>
    </xf>
    <xf numFmtId="38" fontId="10" fillId="54" borderId="1" xfId="29" applyNumberFormat="1" applyFont="1" applyFill="1" applyBorder="1" applyAlignment="1">
      <alignment vertical="center"/>
    </xf>
    <xf numFmtId="38" fontId="10" fillId="54" borderId="15" xfId="29" applyNumberFormat="1" applyFont="1" applyFill="1" applyBorder="1" applyAlignment="1">
      <alignment vertical="center"/>
    </xf>
    <xf numFmtId="38" fontId="10" fillId="55" borderId="15" xfId="29" applyNumberFormat="1" applyFont="1" applyFill="1" applyBorder="1" applyAlignment="1">
      <alignment vertical="center"/>
    </xf>
    <xf numFmtId="0" fontId="22" fillId="44" borderId="30" xfId="33" applyFont="1" applyFill="1" applyBorder="1" applyAlignment="1">
      <alignment vertical="center"/>
    </xf>
    <xf numFmtId="0" fontId="22" fillId="36" borderId="31" xfId="33" applyFont="1" applyFill="1" applyBorder="1" applyAlignment="1">
      <alignment vertical="center"/>
    </xf>
    <xf numFmtId="0" fontId="22" fillId="39" borderId="93" xfId="33" applyFont="1" applyFill="1" applyBorder="1" applyAlignment="1">
      <alignment vertical="center"/>
    </xf>
    <xf numFmtId="0" fontId="10" fillId="8" borderId="101" xfId="33" applyFont="1" applyFill="1" applyBorder="1" applyAlignment="1">
      <alignment vertical="center" wrapText="1"/>
    </xf>
    <xf numFmtId="0" fontId="10" fillId="55" borderId="1" xfId="33" applyFont="1" applyFill="1" applyBorder="1" applyAlignment="1">
      <alignment vertical="center" wrapText="1"/>
    </xf>
    <xf numFmtId="0" fontId="10" fillId="8" borderId="29" xfId="33" applyFont="1" applyFill="1" applyBorder="1" applyAlignment="1">
      <alignment vertical="center" wrapText="1"/>
    </xf>
    <xf numFmtId="0" fontId="11" fillId="25" borderId="0" xfId="34" applyFont="1" applyFill="1" applyAlignment="1">
      <alignment vertical="top"/>
    </xf>
    <xf numFmtId="0" fontId="10" fillId="8" borderId="63" xfId="36" applyFont="1" applyFill="1" applyBorder="1" applyAlignment="1">
      <alignment horizontal="left" vertical="center" wrapText="1"/>
    </xf>
    <xf numFmtId="0" fontId="14" fillId="0" borderId="1" xfId="33" applyFont="1" applyFill="1" applyBorder="1" applyAlignment="1">
      <alignment vertical="center"/>
    </xf>
    <xf numFmtId="0" fontId="11" fillId="8" borderId="24" xfId="33" applyFont="1" applyFill="1" applyBorder="1" applyAlignment="1">
      <alignment vertical="center"/>
    </xf>
    <xf numFmtId="176" fontId="10" fillId="28" borderId="4" xfId="33" applyNumberFormat="1" applyFont="1" applyFill="1" applyBorder="1" applyAlignment="1">
      <alignment vertical="center"/>
    </xf>
    <xf numFmtId="199" fontId="10" fillId="8" borderId="1" xfId="26" applyNumberFormat="1" applyFont="1" applyFill="1" applyBorder="1" applyAlignment="1">
      <alignment horizontal="right" vertical="center"/>
    </xf>
    <xf numFmtId="200" fontId="10" fillId="8" borderId="1" xfId="26" applyNumberFormat="1" applyFont="1" applyFill="1" applyBorder="1" applyAlignment="1">
      <alignment horizontal="right" vertical="center"/>
    </xf>
    <xf numFmtId="9" fontId="10" fillId="8" borderId="21" xfId="26" applyNumberFormat="1" applyFont="1" applyFill="1" applyBorder="1" applyAlignment="1">
      <alignment horizontal="right" vertical="center"/>
    </xf>
    <xf numFmtId="191" fontId="10" fillId="30" borderId="1" xfId="26" applyNumberFormat="1" applyFont="1" applyFill="1" applyBorder="1" applyAlignment="1">
      <alignment vertical="center"/>
    </xf>
    <xf numFmtId="183" fontId="10" fillId="8" borderId="24" xfId="33" applyNumberFormat="1" applyFont="1" applyFill="1" applyBorder="1" applyAlignment="1">
      <alignment vertical="center"/>
    </xf>
    <xf numFmtId="9" fontId="10" fillId="30" borderId="1" xfId="26" applyNumberFormat="1" applyFont="1" applyFill="1" applyBorder="1" applyAlignment="1">
      <alignment vertical="center"/>
    </xf>
    <xf numFmtId="38" fontId="10" fillId="0" borderId="1" xfId="29" applyFont="1" applyFill="1" applyBorder="1" applyAlignment="1">
      <alignment vertical="center"/>
    </xf>
    <xf numFmtId="191" fontId="10" fillId="23" borderId="24" xfId="26" applyNumberFormat="1" applyFont="1" applyFill="1" applyBorder="1" applyAlignment="1">
      <alignment vertical="center"/>
    </xf>
    <xf numFmtId="191" fontId="10" fillId="28" borderId="63" xfId="26" applyNumberFormat="1" applyFont="1" applyFill="1" applyBorder="1" applyAlignment="1">
      <alignment vertical="center"/>
    </xf>
    <xf numFmtId="191" fontId="10" fillId="8" borderId="21" xfId="26" applyNumberFormat="1" applyFont="1" applyFill="1" applyBorder="1" applyAlignment="1">
      <alignment vertical="center"/>
    </xf>
    <xf numFmtId="191" fontId="10" fillId="31" borderId="1" xfId="26" applyNumberFormat="1" applyFont="1" applyFill="1" applyBorder="1" applyAlignment="1">
      <alignment vertical="center"/>
    </xf>
    <xf numFmtId="191" fontId="10" fillId="24" borderId="128" xfId="26" applyNumberFormat="1" applyFont="1" applyFill="1" applyBorder="1" applyAlignment="1">
      <alignment vertical="center"/>
    </xf>
    <xf numFmtId="191" fontId="10" fillId="22" borderId="1" xfId="26" applyNumberFormat="1" applyFont="1" applyFill="1" applyBorder="1" applyAlignment="1">
      <alignment vertical="center"/>
    </xf>
    <xf numFmtId="191" fontId="10" fillId="8" borderId="24" xfId="26" applyNumberFormat="1" applyFont="1" applyFill="1" applyBorder="1" applyAlignment="1">
      <alignment vertical="center"/>
    </xf>
    <xf numFmtId="191" fontId="10" fillId="28" borderId="24" xfId="26" applyNumberFormat="1" applyFont="1" applyFill="1" applyBorder="1" applyAlignment="1">
      <alignment vertical="center"/>
    </xf>
    <xf numFmtId="191" fontId="10" fillId="31" borderId="24" xfId="26" applyNumberFormat="1" applyFont="1" applyFill="1" applyBorder="1" applyAlignment="1">
      <alignment vertical="center"/>
    </xf>
    <xf numFmtId="191" fontId="10" fillId="23" borderId="1" xfId="26" applyNumberFormat="1" applyFont="1" applyFill="1" applyBorder="1" applyAlignment="1">
      <alignment vertical="center"/>
    </xf>
    <xf numFmtId="191" fontId="10" fillId="28" borderId="1" xfId="26" applyNumberFormat="1" applyFont="1" applyFill="1" applyBorder="1" applyAlignment="1">
      <alignment vertical="center"/>
    </xf>
    <xf numFmtId="191" fontId="10" fillId="22" borderId="1" xfId="26" applyNumberFormat="1" applyFont="1" applyFill="1" applyBorder="1" applyAlignment="1">
      <alignment horizontal="right" vertical="center"/>
    </xf>
    <xf numFmtId="191" fontId="10" fillId="8" borderId="1" xfId="26" applyNumberFormat="1" applyFont="1" applyFill="1" applyBorder="1" applyAlignment="1">
      <alignment horizontal="right" vertical="center"/>
    </xf>
    <xf numFmtId="198" fontId="10" fillId="8" borderId="1" xfId="26" applyNumberFormat="1" applyFont="1" applyFill="1" applyBorder="1" applyAlignment="1">
      <alignment horizontal="right" vertical="center"/>
    </xf>
    <xf numFmtId="191" fontId="10" fillId="23" borderId="1" xfId="26" applyNumberFormat="1" applyFont="1" applyFill="1" applyBorder="1" applyAlignment="1">
      <alignment horizontal="right" vertical="center"/>
    </xf>
    <xf numFmtId="191" fontId="10" fillId="28" borderId="1" xfId="26" applyNumberFormat="1" applyFont="1" applyFill="1" applyBorder="1" applyAlignment="1">
      <alignment horizontal="right" vertical="center"/>
    </xf>
    <xf numFmtId="191" fontId="10" fillId="31" borderId="1" xfId="26" applyNumberFormat="1" applyFont="1" applyFill="1" applyBorder="1" applyAlignment="1">
      <alignment horizontal="right" vertical="center"/>
    </xf>
    <xf numFmtId="191" fontId="10" fillId="8" borderId="21" xfId="26" applyNumberFormat="1" applyFont="1" applyFill="1" applyBorder="1" applyAlignment="1">
      <alignment horizontal="right" vertical="center"/>
    </xf>
    <xf numFmtId="191" fontId="10" fillId="24" borderId="128" xfId="26" applyNumberFormat="1" applyFont="1" applyFill="1" applyBorder="1" applyAlignment="1">
      <alignment horizontal="right" vertical="center"/>
    </xf>
    <xf numFmtId="0" fontId="64" fillId="8" borderId="0" xfId="33" applyFont="1" applyFill="1" applyAlignment="1">
      <alignment vertical="center"/>
    </xf>
    <xf numFmtId="0" fontId="34" fillId="0" borderId="0" xfId="0" applyFont="1">
      <alignment vertical="center"/>
    </xf>
    <xf numFmtId="0" fontId="69" fillId="0" borderId="0" xfId="0" applyFont="1" applyAlignment="1">
      <alignment horizontal="center" vertical="center" wrapText="1"/>
    </xf>
    <xf numFmtId="0" fontId="34" fillId="0" borderId="0" xfId="0" applyFont="1" applyAlignment="1">
      <alignment vertical="center" wrapText="1"/>
    </xf>
    <xf numFmtId="201" fontId="34" fillId="0" borderId="0" xfId="0" applyNumberFormat="1" applyFont="1">
      <alignment vertical="center"/>
    </xf>
    <xf numFmtId="0" fontId="13" fillId="0" borderId="0" xfId="0" applyFont="1">
      <alignment vertical="center"/>
    </xf>
    <xf numFmtId="202" fontId="34" fillId="0" borderId="0" xfId="0" applyNumberFormat="1" applyFont="1" applyAlignment="1">
      <alignment vertical="center" wrapText="1"/>
    </xf>
    <xf numFmtId="202" fontId="34" fillId="0" borderId="0" xfId="0" applyNumberFormat="1" applyFont="1">
      <alignment vertical="center"/>
    </xf>
    <xf numFmtId="0" fontId="34" fillId="0" borderId="56" xfId="0" applyFont="1" applyBorder="1">
      <alignment vertical="center"/>
    </xf>
    <xf numFmtId="201" fontId="34" fillId="0" borderId="56" xfId="0" applyNumberFormat="1" applyFont="1" applyBorder="1">
      <alignment vertical="center"/>
    </xf>
    <xf numFmtId="202" fontId="34" fillId="0" borderId="56" xfId="0" applyNumberFormat="1" applyFont="1" applyBorder="1">
      <alignment vertical="center"/>
    </xf>
    <xf numFmtId="0" fontId="34" fillId="0" borderId="133" xfId="0" applyFont="1" applyBorder="1">
      <alignment vertical="center"/>
    </xf>
    <xf numFmtId="0" fontId="34" fillId="0" borderId="133" xfId="0" applyFont="1" applyBorder="1" applyAlignment="1">
      <alignment vertical="center" wrapText="1"/>
    </xf>
    <xf numFmtId="202" fontId="34" fillId="0" borderId="133" xfId="0" applyNumberFormat="1" applyFont="1" applyBorder="1" applyAlignment="1">
      <alignment vertical="center" wrapText="1"/>
    </xf>
    <xf numFmtId="0" fontId="69" fillId="0" borderId="133" xfId="0" applyFont="1" applyBorder="1" applyAlignment="1">
      <alignment horizontal="left" vertical="center" wrapText="1"/>
    </xf>
    <xf numFmtId="0" fontId="69" fillId="0" borderId="133" xfId="0" applyFont="1" applyBorder="1" applyAlignment="1">
      <alignment horizontal="left" vertical="top" wrapText="1"/>
    </xf>
    <xf numFmtId="0" fontId="34" fillId="0" borderId="0" xfId="0" applyFont="1" applyBorder="1">
      <alignment vertical="center"/>
    </xf>
    <xf numFmtId="0" fontId="70" fillId="0" borderId="0" xfId="0" applyFont="1" applyBorder="1" applyAlignment="1">
      <alignment horizontal="left" vertical="center" wrapText="1"/>
    </xf>
    <xf numFmtId="0" fontId="22" fillId="27" borderId="98" xfId="33" applyFont="1" applyFill="1" applyBorder="1" applyAlignment="1">
      <alignment horizontal="center" vertical="center"/>
    </xf>
    <xf numFmtId="0" fontId="10" fillId="29" borderId="7" xfId="33" applyFont="1" applyFill="1" applyBorder="1" applyAlignment="1">
      <alignment vertical="center"/>
    </xf>
    <xf numFmtId="0" fontId="50" fillId="29" borderId="7" xfId="33" applyFont="1" applyFill="1" applyBorder="1" applyAlignment="1">
      <alignment horizontal="left" vertical="center"/>
    </xf>
    <xf numFmtId="0" fontId="10" fillId="29" borderId="7" xfId="33" applyFont="1" applyFill="1" applyBorder="1" applyAlignment="1">
      <alignment horizontal="left" vertical="center"/>
    </xf>
    <xf numFmtId="0" fontId="10" fillId="29" borderId="7" xfId="33" applyFont="1" applyFill="1" applyBorder="1" applyAlignment="1">
      <alignment horizontal="center" vertical="center"/>
    </xf>
    <xf numFmtId="0" fontId="22" fillId="27" borderId="22" xfId="33" applyFont="1" applyFill="1" applyBorder="1" applyAlignment="1">
      <alignment horizontal="left" vertical="center"/>
    </xf>
    <xf numFmtId="0" fontId="22" fillId="27" borderId="52" xfId="33" applyFont="1" applyFill="1" applyBorder="1" applyAlignment="1">
      <alignment horizontal="left" vertical="center"/>
    </xf>
    <xf numFmtId="0" fontId="22" fillId="27" borderId="53" xfId="33" applyFont="1" applyFill="1" applyBorder="1" applyAlignment="1">
      <alignment horizontal="center" vertical="center"/>
    </xf>
    <xf numFmtId="0" fontId="22" fillId="27" borderId="54" xfId="33" applyFont="1" applyFill="1" applyBorder="1" applyAlignment="1">
      <alignment horizontal="center" vertical="center"/>
    </xf>
    <xf numFmtId="0" fontId="22" fillId="27" borderId="4" xfId="33" applyFont="1" applyFill="1" applyBorder="1" applyAlignment="1">
      <alignment horizontal="center" vertical="center" wrapText="1"/>
    </xf>
    <xf numFmtId="0" fontId="22" fillId="27" borderId="27" xfId="33" applyFont="1" applyFill="1" applyBorder="1" applyAlignment="1">
      <alignment horizontal="center" vertical="center"/>
    </xf>
    <xf numFmtId="0" fontId="22" fillId="5" borderId="69" xfId="33" applyFont="1" applyFill="1" applyBorder="1" applyAlignment="1">
      <alignment horizontal="center" vertical="center"/>
    </xf>
    <xf numFmtId="0" fontId="22" fillId="8" borderId="0" xfId="33" applyFont="1" applyFill="1" applyAlignment="1">
      <alignment vertical="top"/>
    </xf>
    <xf numFmtId="0" fontId="22" fillId="27" borderId="1" xfId="33" applyFont="1" applyFill="1" applyBorder="1" applyAlignment="1">
      <alignment horizontal="center" vertical="center"/>
    </xf>
    <xf numFmtId="0" fontId="22" fillId="27" borderId="1" xfId="33" applyFont="1" applyFill="1" applyBorder="1" applyAlignment="1">
      <alignment horizontal="center" vertical="center" wrapText="1"/>
    </xf>
    <xf numFmtId="0" fontId="22" fillId="29" borderId="0" xfId="33" applyFont="1" applyFill="1"/>
    <xf numFmtId="0" fontId="22" fillId="5" borderId="1" xfId="33" applyFont="1" applyFill="1" applyBorder="1" applyAlignment="1">
      <alignment horizontal="center" vertical="center"/>
    </xf>
    <xf numFmtId="0" fontId="22" fillId="27" borderId="15" xfId="33" applyFont="1" applyFill="1" applyBorder="1" applyAlignment="1">
      <alignment vertical="center"/>
    </xf>
    <xf numFmtId="0" fontId="22" fillId="27" borderId="32" xfId="33" applyFont="1" applyFill="1" applyBorder="1" applyAlignment="1">
      <alignment horizontal="center" vertical="center"/>
    </xf>
    <xf numFmtId="0" fontId="30" fillId="8" borderId="0" xfId="33" applyFont="1" applyFill="1" applyAlignment="1"/>
    <xf numFmtId="0" fontId="10" fillId="0" borderId="21" xfId="33" applyFont="1" applyFill="1" applyBorder="1" applyAlignment="1">
      <alignment vertical="center"/>
    </xf>
    <xf numFmtId="0" fontId="31" fillId="8" borderId="0" xfId="33" applyFont="1" applyFill="1" applyAlignment="1">
      <alignment vertical="top" wrapText="1"/>
    </xf>
    <xf numFmtId="0" fontId="31" fillId="8" borderId="0" xfId="33" applyFont="1" applyFill="1" applyAlignment="1"/>
    <xf numFmtId="0" fontId="72" fillId="8" borderId="0" xfId="33" applyFont="1" applyFill="1" applyAlignment="1"/>
    <xf numFmtId="0" fontId="60" fillId="25" borderId="0" xfId="34" applyFont="1" applyFill="1" applyBorder="1" applyAlignment="1">
      <alignment horizontal="left" vertical="center" wrapText="1"/>
    </xf>
    <xf numFmtId="197" fontId="10" fillId="55" borderId="3" xfId="29" applyNumberFormat="1" applyFont="1" applyFill="1" applyBorder="1" applyAlignment="1">
      <alignment vertical="center"/>
    </xf>
    <xf numFmtId="0" fontId="32" fillId="29" borderId="0" xfId="32" applyFont="1" applyFill="1" applyAlignment="1">
      <alignment horizontal="left" vertical="center"/>
    </xf>
    <xf numFmtId="31" fontId="10" fillId="0" borderId="0" xfId="0" applyNumberFormat="1" applyFont="1" applyFill="1" applyAlignment="1">
      <alignment horizontal="right" vertical="center"/>
    </xf>
    <xf numFmtId="0" fontId="11" fillId="29" borderId="1" xfId="0" applyFont="1" applyFill="1" applyBorder="1" applyAlignment="1">
      <alignment vertical="center" wrapText="1"/>
    </xf>
    <xf numFmtId="0" fontId="76" fillId="25" borderId="0" xfId="33" applyFont="1" applyFill="1" applyAlignment="1">
      <alignment wrapText="1"/>
    </xf>
    <xf numFmtId="0" fontId="76" fillId="25" borderId="0" xfId="33" applyFont="1" applyFill="1" applyAlignment="1"/>
    <xf numFmtId="0" fontId="76" fillId="25" borderId="0" xfId="33" applyFont="1" applyFill="1"/>
    <xf numFmtId="0" fontId="77" fillId="25" borderId="0" xfId="33" applyFont="1" applyFill="1"/>
    <xf numFmtId="0" fontId="79" fillId="8" borderId="0" xfId="33" applyFont="1" applyFill="1" applyAlignment="1">
      <alignment vertical="top" wrapText="1"/>
    </xf>
    <xf numFmtId="0" fontId="80" fillId="8" borderId="0" xfId="33" applyFont="1" applyFill="1" applyAlignment="1"/>
    <xf numFmtId="0" fontId="80" fillId="8" borderId="0" xfId="33" applyFont="1" applyFill="1" applyAlignment="1">
      <alignment vertical="top" wrapText="1"/>
    </xf>
    <xf numFmtId="0" fontId="79" fillId="8" borderId="0" xfId="33" applyFont="1" applyFill="1"/>
    <xf numFmtId="0" fontId="80" fillId="8" borderId="0" xfId="33" applyFont="1" applyFill="1"/>
    <xf numFmtId="176" fontId="81" fillId="25" borderId="60" xfId="33" applyNumberFormat="1" applyFont="1" applyFill="1" applyBorder="1" applyAlignment="1">
      <alignment horizontal="right" vertical="center"/>
    </xf>
    <xf numFmtId="176" fontId="81" fillId="25" borderId="77" xfId="33" applyNumberFormat="1" applyFont="1" applyFill="1" applyBorder="1" applyAlignment="1">
      <alignment horizontal="right" vertical="center"/>
    </xf>
    <xf numFmtId="9" fontId="10" fillId="8" borderId="48" xfId="33" applyNumberFormat="1" applyFont="1" applyFill="1" applyBorder="1"/>
    <xf numFmtId="0" fontId="50" fillId="29" borderId="0" xfId="0" applyFont="1" applyFill="1" applyAlignment="1">
      <alignment horizontal="left" vertical="center" wrapText="1"/>
    </xf>
    <xf numFmtId="0" fontId="47" fillId="25" borderId="0" xfId="34" applyFont="1" applyFill="1" applyBorder="1" applyAlignment="1">
      <alignment horizontal="left" vertical="center" wrapText="1"/>
    </xf>
    <xf numFmtId="0" fontId="47" fillId="25" borderId="0" xfId="34" applyFont="1" applyFill="1" applyBorder="1" applyAlignment="1">
      <alignment horizontal="center" vertical="center"/>
    </xf>
    <xf numFmtId="0" fontId="21" fillId="25" borderId="0" xfId="34" applyFont="1" applyFill="1" applyBorder="1" applyAlignment="1">
      <alignment horizontal="right" vertical="center"/>
    </xf>
    <xf numFmtId="3" fontId="21" fillId="25" borderId="0" xfId="34" applyNumberFormat="1" applyFont="1" applyFill="1" applyBorder="1" applyAlignment="1">
      <alignment horizontal="right" vertical="center"/>
    </xf>
    <xf numFmtId="3" fontId="30" fillId="49" borderId="31" xfId="34" applyNumberFormat="1" applyFont="1" applyFill="1" applyBorder="1" applyAlignment="1">
      <alignment horizontal="right" vertical="center"/>
    </xf>
    <xf numFmtId="3" fontId="30" fillId="49" borderId="0" xfId="34" applyNumberFormat="1" applyFont="1" applyFill="1" applyBorder="1" applyAlignment="1">
      <alignment horizontal="right" vertical="center"/>
    </xf>
    <xf numFmtId="0" fontId="30" fillId="49" borderId="31" xfId="34" applyFont="1" applyFill="1" applyBorder="1" applyAlignment="1">
      <alignment horizontal="right" vertical="center"/>
    </xf>
    <xf numFmtId="0" fontId="30" fillId="49" borderId="0" xfId="34" applyFont="1" applyFill="1" applyBorder="1" applyAlignment="1">
      <alignment horizontal="right" vertical="center"/>
    </xf>
    <xf numFmtId="0" fontId="60" fillId="0" borderId="0" xfId="34" applyFont="1" applyFill="1" applyBorder="1" applyAlignment="1">
      <alignment horizontal="center" vertical="center"/>
    </xf>
    <xf numFmtId="0" fontId="10" fillId="8" borderId="15" xfId="33" applyFont="1" applyFill="1" applyBorder="1" applyAlignment="1">
      <alignment vertical="center"/>
    </xf>
    <xf numFmtId="0" fontId="10" fillId="8" borderId="32" xfId="33" applyFont="1" applyFill="1" applyBorder="1" applyAlignment="1">
      <alignment vertical="center"/>
    </xf>
    <xf numFmtId="0" fontId="10" fillId="41" borderId="15" xfId="33" applyFont="1" applyFill="1" applyBorder="1" applyAlignment="1">
      <alignment horizontal="left" vertical="center"/>
    </xf>
    <xf numFmtId="0" fontId="10" fillId="41" borderId="32" xfId="33" applyFont="1" applyFill="1" applyBorder="1" applyAlignment="1">
      <alignment horizontal="left" vertical="center"/>
    </xf>
    <xf numFmtId="0" fontId="10" fillId="8" borderId="89" xfId="33" applyFont="1" applyFill="1" applyBorder="1" applyAlignment="1">
      <alignment vertical="center"/>
    </xf>
    <xf numFmtId="0" fontId="10" fillId="8" borderId="90" xfId="33" applyFont="1" applyFill="1" applyBorder="1" applyAlignment="1">
      <alignment vertical="center"/>
    </xf>
    <xf numFmtId="0" fontId="10" fillId="8" borderId="61" xfId="33" applyFont="1" applyFill="1" applyBorder="1" applyAlignment="1">
      <alignment vertical="center"/>
    </xf>
    <xf numFmtId="0" fontId="10" fillId="8" borderId="132" xfId="33" applyFont="1" applyFill="1" applyBorder="1" applyAlignment="1">
      <alignment vertical="center"/>
    </xf>
    <xf numFmtId="0" fontId="35" fillId="41" borderId="22" xfId="33" applyFont="1" applyFill="1" applyBorder="1" applyAlignment="1">
      <alignment horizontal="center"/>
    </xf>
    <xf numFmtId="0" fontId="35" fillId="41" borderId="69" xfId="33" applyFont="1" applyFill="1" applyBorder="1" applyAlignment="1">
      <alignment horizontal="center"/>
    </xf>
    <xf numFmtId="0" fontId="50" fillId="29" borderId="0" xfId="0" applyFont="1" applyFill="1">
      <alignment vertical="center"/>
    </xf>
  </cellXfs>
  <cellStyles count="37">
    <cellStyle name="2x indented GHG Textfiels" xfId="1"/>
    <cellStyle name="5x indented GHG Textfiels" xfId="2"/>
    <cellStyle name="AggblueCels_1x" xfId="3"/>
    <cellStyle name="AggBoldCells" xfId="4"/>
    <cellStyle name="AggCels" xfId="5"/>
    <cellStyle name="AggOrange" xfId="6"/>
    <cellStyle name="AggOrange9" xfId="7"/>
    <cellStyle name="AggOrangeRBorder" xfId="8"/>
    <cellStyle name="Bold GHG Numbers (0.00)" xfId="9"/>
    <cellStyle name="Constants" xfId="10"/>
    <cellStyle name="CustomizationCells" xfId="11"/>
    <cellStyle name="CustomizationGreenCells" xfId="12"/>
    <cellStyle name="DocBox_EmptyRow" xfId="13"/>
    <cellStyle name="Empty_B_border" xfId="14"/>
    <cellStyle name="Headline" xfId="15"/>
    <cellStyle name="InputCells" xfId="16"/>
    <cellStyle name="InputCells12_RBBorder" xfId="17"/>
    <cellStyle name="Normal GHG Numbers (0.00)" xfId="18"/>
    <cellStyle name="Normal GHG Textfiels Bold" xfId="19"/>
    <cellStyle name="Normal GHG whole table" xfId="20"/>
    <cellStyle name="Normal GHG-Shade" xfId="21"/>
    <cellStyle name="Normal_HELP" xfId="22"/>
    <cellStyle name="Pattern" xfId="23"/>
    <cellStyle name="Shade_R_border" xfId="24"/>
    <cellStyle name="Обычный_2++_CRFReport-template" xfId="25"/>
    <cellStyle name="パーセント" xfId="26" builtinId="5"/>
    <cellStyle name="パーセント 2" xfId="27"/>
    <cellStyle name="ハイパーリンク" xfId="28" builtinId="8"/>
    <cellStyle name="桁区切り" xfId="29" builtinId="6"/>
    <cellStyle name="標準" xfId="0" builtinId="0"/>
    <cellStyle name="標準 2" xfId="30"/>
    <cellStyle name="標準 3" xfId="31"/>
    <cellStyle name="標準 6" xfId="36"/>
    <cellStyle name="標準_6gasデータ2001p" xfId="32"/>
    <cellStyle name="標準_6gasデータ2001q" xfId="33"/>
    <cellStyle name="標準_単位" xfId="34"/>
    <cellStyle name="未定義" xfId="35"/>
  </cellStyles>
  <dxfs count="0"/>
  <tableStyles count="0" defaultTableStyle="TableStyleMedium9" defaultPivotStyle="PivotStyleLight16"/>
  <colors>
    <mruColors>
      <color rgb="FF66CCFF"/>
      <color rgb="FFFFFF99"/>
      <color rgb="FFCCCCFF"/>
      <color rgb="FFFFCCFF"/>
      <color rgb="FFFFCC99"/>
      <color rgb="FFCCFFFF"/>
      <color rgb="FFCCECFF"/>
      <color rgb="FF33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6.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1.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2.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13.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4.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ＭＳ 明朝" panose="02020609040205080304" pitchFamily="17" charset="-128"/>
                <a:ea typeface="ＭＳ 明朝" panose="02020609040205080304" pitchFamily="17" charset="-128"/>
              </a:defRPr>
            </a:pPr>
            <a:r>
              <a:rPr lang="ja-JP" sz="1900">
                <a:latin typeface="ＭＳ 明朝" panose="02020609040205080304" pitchFamily="17" charset="-128"/>
                <a:ea typeface="ＭＳ 明朝" panose="02020609040205080304" pitchFamily="17" charset="-128"/>
              </a:rPr>
              <a:t>温室効果ガス排出量の推移（</a:t>
            </a:r>
            <a:r>
              <a:rPr lang="en-US" sz="1900">
                <a:latin typeface="ＭＳ 明朝" panose="02020609040205080304" pitchFamily="17" charset="-128"/>
                <a:ea typeface="ＭＳ 明朝" panose="02020609040205080304" pitchFamily="17" charset="-128"/>
              </a:rPr>
              <a:t>1990-201</a:t>
            </a:r>
            <a:r>
              <a:rPr lang="en-US" altLang="ja-JP" sz="1900">
                <a:latin typeface="ＭＳ 明朝" panose="02020609040205080304" pitchFamily="17" charset="-128"/>
                <a:ea typeface="ＭＳ 明朝" panose="02020609040205080304" pitchFamily="17" charset="-128"/>
              </a:rPr>
              <a:t>6</a:t>
            </a:r>
            <a:r>
              <a:rPr lang="ja-JP" sz="1900">
                <a:latin typeface="ＭＳ 明朝" panose="02020609040205080304" pitchFamily="17" charset="-128"/>
                <a:ea typeface="ＭＳ 明朝" panose="02020609040205080304" pitchFamily="17" charset="-128"/>
              </a:rPr>
              <a:t>年度（速報値））</a:t>
            </a:r>
          </a:p>
        </c:rich>
      </c:tx>
      <c:overlay val="0"/>
      <c:spPr>
        <a:noFill/>
      </c:spPr>
    </c:title>
    <c:autoTitleDeleted val="0"/>
    <c:plotArea>
      <c:layout>
        <c:manualLayout>
          <c:layoutTarget val="inner"/>
          <c:xMode val="edge"/>
          <c:yMode val="edge"/>
          <c:x val="0.1276390526999954"/>
          <c:y val="0.1304348614112194"/>
          <c:w val="0.68164956581299152"/>
          <c:h val="0.68851548076129987"/>
        </c:manualLayout>
      </c:layout>
      <c:barChart>
        <c:barDir val="col"/>
        <c:grouping val="stacked"/>
        <c:varyColors val="0"/>
        <c:ser>
          <c:idx val="0"/>
          <c:order val="0"/>
          <c:tx>
            <c:strRef>
              <c:f>'1) Total'!$V$5</c:f>
              <c:strCache>
                <c:ptCount val="1"/>
                <c:pt idx="0">
                  <c:v>CO2 </c:v>
                </c:pt>
              </c:strCache>
            </c:strRef>
          </c:tx>
          <c:spPr>
            <a:solidFill>
              <a:schemeClr val="accent1"/>
            </a:solidFill>
            <a:ln>
              <a:solidFill>
                <a:schemeClr val="tx1"/>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Total'!$AA$5:$BE$5</c:f>
              <c:numCache>
                <c:formatCode>#,##0.0_ </c:formatCode>
                <c:ptCount val="27"/>
                <c:pt idx="0">
                  <c:v>1165.6572862293697</c:v>
                </c:pt>
                <c:pt idx="1">
                  <c:v>1177.2832202863626</c:v>
                </c:pt>
                <c:pt idx="2">
                  <c:v>1186.7628892376003</c:v>
                </c:pt>
                <c:pt idx="3">
                  <c:v>1179.7113080911333</c:v>
                </c:pt>
                <c:pt idx="4">
                  <c:v>1234.6012795411048</c:v>
                </c:pt>
                <c:pt idx="5">
                  <c:v>1247.2147857956015</c:v>
                </c:pt>
                <c:pt idx="6">
                  <c:v>1258.9216584161106</c:v>
                </c:pt>
                <c:pt idx="7">
                  <c:v>1252.2900688575301</c:v>
                </c:pt>
                <c:pt idx="8">
                  <c:v>1211.345914837146</c:v>
                </c:pt>
                <c:pt idx="9">
                  <c:v>1247.1067450168639</c:v>
                </c:pt>
                <c:pt idx="10">
                  <c:v>1269.9607987415006</c:v>
                </c:pt>
                <c:pt idx="11">
                  <c:v>1254.9780713991177</c:v>
                </c:pt>
                <c:pt idx="12">
                  <c:v>1284.6825295826161</c:v>
                </c:pt>
                <c:pt idx="13">
                  <c:v>1293.5283751782174</c:v>
                </c:pt>
                <c:pt idx="14">
                  <c:v>1289.3703223413777</c:v>
                </c:pt>
                <c:pt idx="15">
                  <c:v>1297.4855308208437</c:v>
                </c:pt>
                <c:pt idx="16">
                  <c:v>1274.1231994910411</c:v>
                </c:pt>
                <c:pt idx="17">
                  <c:v>1311.6293742097305</c:v>
                </c:pt>
                <c:pt idx="18">
                  <c:v>1233.3740012468891</c:v>
                </c:pt>
                <c:pt idx="19">
                  <c:v>1157.8924668275738</c:v>
                </c:pt>
                <c:pt idx="20">
                  <c:v>1209.2337857650678</c:v>
                </c:pt>
                <c:pt idx="21">
                  <c:v>1256.4267698054555</c:v>
                </c:pt>
                <c:pt idx="22">
                  <c:v>1297.1955452083416</c:v>
                </c:pt>
                <c:pt idx="23">
                  <c:v>1316.1707434685979</c:v>
                </c:pt>
                <c:pt idx="24">
                  <c:v>1265.6193276743172</c:v>
                </c:pt>
                <c:pt idx="25">
                  <c:v>1228.0983750509049</c:v>
                </c:pt>
                <c:pt idx="26">
                  <c:v>1221.5546554673674</c:v>
                </c:pt>
              </c:numCache>
            </c:numRef>
          </c:val>
          <c:extLst>
            <c:ext xmlns:c16="http://schemas.microsoft.com/office/drawing/2014/chart" uri="{C3380CC4-5D6E-409C-BE32-E72D297353CC}">
              <c16:uniqueId val="{00000000-7543-4F4D-85DB-8126A46B48A1}"/>
            </c:ext>
          </c:extLst>
        </c:ser>
        <c:ser>
          <c:idx val="1"/>
          <c:order val="1"/>
          <c:tx>
            <c:strRef>
              <c:f>'1) Total'!$V$8</c:f>
              <c:strCache>
                <c:ptCount val="1"/>
                <c:pt idx="0">
                  <c:v>CH4</c:v>
                </c:pt>
              </c:strCache>
            </c:strRef>
          </c:tx>
          <c:spPr>
            <a:ln>
              <a:solidFill>
                <a:sysClr val="windowText" lastClr="000000"/>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Total'!$AA$8:$BE$8</c:f>
              <c:numCache>
                <c:formatCode>#,##0.0_ </c:formatCode>
                <c:ptCount val="27"/>
                <c:pt idx="0">
                  <c:v>44.205019386386574</c:v>
                </c:pt>
                <c:pt idx="1">
                  <c:v>42.980129833625163</c:v>
                </c:pt>
                <c:pt idx="2">
                  <c:v>43.809831182995062</c:v>
                </c:pt>
                <c:pt idx="3">
                  <c:v>39.719374363464986</c:v>
                </c:pt>
                <c:pt idx="4">
                  <c:v>43.099947110673689</c:v>
                </c:pt>
                <c:pt idx="5">
                  <c:v>41.610320425731082</c:v>
                </c:pt>
                <c:pt idx="6">
                  <c:v>40.406973772871339</c:v>
                </c:pt>
                <c:pt idx="7">
                  <c:v>39.675162408723089</c:v>
                </c:pt>
                <c:pt idx="8">
                  <c:v>37.816918082511258</c:v>
                </c:pt>
                <c:pt idx="9">
                  <c:v>37.671725534018421</c:v>
                </c:pt>
                <c:pt idx="10">
                  <c:v>37.662407140746261</c:v>
                </c:pt>
                <c:pt idx="11">
                  <c:v>36.603835555448477</c:v>
                </c:pt>
                <c:pt idx="12">
                  <c:v>36.013695966420123</c:v>
                </c:pt>
                <c:pt idx="13">
                  <c:v>34.578061160081461</c:v>
                </c:pt>
                <c:pt idx="14">
                  <c:v>35.662381780720828</c:v>
                </c:pt>
                <c:pt idx="15">
                  <c:v>35.487982892862362</c:v>
                </c:pt>
                <c:pt idx="16">
                  <c:v>34.996695213451297</c:v>
                </c:pt>
                <c:pt idx="17">
                  <c:v>35.283318762034348</c:v>
                </c:pt>
                <c:pt idx="18">
                  <c:v>34.955829001274388</c:v>
                </c:pt>
                <c:pt idx="19">
                  <c:v>34.027388976397525</c:v>
                </c:pt>
                <c:pt idx="20">
                  <c:v>34.588143203041646</c:v>
                </c:pt>
                <c:pt idx="21">
                  <c:v>33.634164486926132</c:v>
                </c:pt>
                <c:pt idx="22">
                  <c:v>32.795772127630165</c:v>
                </c:pt>
                <c:pt idx="23">
                  <c:v>32.460227154229415</c:v>
                </c:pt>
                <c:pt idx="24">
                  <c:v>31.801377777919758</c:v>
                </c:pt>
                <c:pt idx="25">
                  <c:v>31.105781557664553</c:v>
                </c:pt>
                <c:pt idx="26">
                  <c:v>30.657171262653971</c:v>
                </c:pt>
              </c:numCache>
            </c:numRef>
          </c:val>
          <c:extLst>
            <c:ext xmlns:c16="http://schemas.microsoft.com/office/drawing/2014/chart" uri="{C3380CC4-5D6E-409C-BE32-E72D297353CC}">
              <c16:uniqueId val="{00000001-7543-4F4D-85DB-8126A46B48A1}"/>
            </c:ext>
          </c:extLst>
        </c:ser>
        <c:ser>
          <c:idx val="2"/>
          <c:order val="2"/>
          <c:tx>
            <c:strRef>
              <c:f>'1) Total'!$V$9</c:f>
              <c:strCache>
                <c:ptCount val="1"/>
                <c:pt idx="0">
                  <c:v>N2O</c:v>
                </c:pt>
              </c:strCache>
            </c:strRef>
          </c:tx>
          <c:spPr>
            <a:ln>
              <a:solidFill>
                <a:sysClr val="windowText" lastClr="000000"/>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Total'!$AA$9:$BE$9</c:f>
              <c:numCache>
                <c:formatCode>#,##0.0_ </c:formatCode>
                <c:ptCount val="27"/>
                <c:pt idx="0">
                  <c:v>31.54339116826208</c:v>
                </c:pt>
                <c:pt idx="1">
                  <c:v>31.261717021542715</c:v>
                </c:pt>
                <c:pt idx="2">
                  <c:v>31.404465625406921</c:v>
                </c:pt>
                <c:pt idx="3">
                  <c:v>31.288076913052489</c:v>
                </c:pt>
                <c:pt idx="4">
                  <c:v>32.564710016340243</c:v>
                </c:pt>
                <c:pt idx="5">
                  <c:v>32.851526816759382</c:v>
                </c:pt>
                <c:pt idx="6">
                  <c:v>33.983254748266887</c:v>
                </c:pt>
                <c:pt idx="7">
                  <c:v>34.765813236776125</c:v>
                </c:pt>
                <c:pt idx="8">
                  <c:v>33.174106278848328</c:v>
                </c:pt>
                <c:pt idx="9">
                  <c:v>27.009593996597754</c:v>
                </c:pt>
                <c:pt idx="10">
                  <c:v>29.530975017014462</c:v>
                </c:pt>
                <c:pt idx="11">
                  <c:v>25.963955616824265</c:v>
                </c:pt>
                <c:pt idx="12">
                  <c:v>25.411948017539682</c:v>
                </c:pt>
                <c:pt idx="13">
                  <c:v>25.231486707280897</c:v>
                </c:pt>
                <c:pt idx="14">
                  <c:v>25.234910420253136</c:v>
                </c:pt>
                <c:pt idx="15">
                  <c:v>24.828520154561222</c:v>
                </c:pt>
                <c:pt idx="16">
                  <c:v>24.790603464084608</c:v>
                </c:pt>
                <c:pt idx="17">
                  <c:v>24.197936745715463</c:v>
                </c:pt>
                <c:pt idx="18">
                  <c:v>23.27287390314557</c:v>
                </c:pt>
                <c:pt idx="19">
                  <c:v>22.712025044897743</c:v>
                </c:pt>
                <c:pt idx="20">
                  <c:v>22.207122917412331</c:v>
                </c:pt>
                <c:pt idx="21">
                  <c:v>21.756475986212248</c:v>
                </c:pt>
                <c:pt idx="22">
                  <c:v>21.355016241502128</c:v>
                </c:pt>
                <c:pt idx="23">
                  <c:v>21.430780390094991</c:v>
                </c:pt>
                <c:pt idx="24">
                  <c:v>20.997136974215376</c:v>
                </c:pt>
                <c:pt idx="25">
                  <c:v>20.626471076087633</c:v>
                </c:pt>
                <c:pt idx="26">
                  <c:v>20.583362307904576</c:v>
                </c:pt>
              </c:numCache>
            </c:numRef>
          </c:val>
          <c:extLst>
            <c:ext xmlns:c16="http://schemas.microsoft.com/office/drawing/2014/chart" uri="{C3380CC4-5D6E-409C-BE32-E72D297353CC}">
              <c16:uniqueId val="{00000002-7543-4F4D-85DB-8126A46B48A1}"/>
            </c:ext>
          </c:extLst>
        </c:ser>
        <c:ser>
          <c:idx val="3"/>
          <c:order val="3"/>
          <c:tx>
            <c:strRef>
              <c:f>'1) Total'!$V$11</c:f>
              <c:strCache>
                <c:ptCount val="1"/>
                <c:pt idx="0">
                  <c:v>HFCs</c:v>
                </c:pt>
              </c:strCache>
            </c:strRef>
          </c:tx>
          <c:spPr>
            <a:ln>
              <a:solidFill>
                <a:sysClr val="windowText" lastClr="000000"/>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Total'!$AA$11:$BE$11</c:f>
              <c:numCache>
                <c:formatCode>#,##0.0_ </c:formatCode>
                <c:ptCount val="27"/>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16.228364874053739</c:v>
                </c:pt>
                <c:pt idx="14">
                  <c:v>12.420918895123924</c:v>
                </c:pt>
                <c:pt idx="15">
                  <c:v>12.781828283938269</c:v>
                </c:pt>
                <c:pt idx="16">
                  <c:v>14.6270621674769</c:v>
                </c:pt>
                <c:pt idx="17">
                  <c:v>16.707189370320666</c:v>
                </c:pt>
                <c:pt idx="18">
                  <c:v>19.284929277060357</c:v>
                </c:pt>
                <c:pt idx="19">
                  <c:v>20.937326092711235</c:v>
                </c:pt>
                <c:pt idx="20">
                  <c:v>23.305227292766361</c:v>
                </c:pt>
                <c:pt idx="21">
                  <c:v>26.071497147355043</c:v>
                </c:pt>
                <c:pt idx="22">
                  <c:v>29.348604344244389</c:v>
                </c:pt>
                <c:pt idx="23">
                  <c:v>32.094559399421307</c:v>
                </c:pt>
                <c:pt idx="24">
                  <c:v>35.765753028735745</c:v>
                </c:pt>
                <c:pt idx="25">
                  <c:v>39.199301007935695</c:v>
                </c:pt>
                <c:pt idx="26">
                  <c:v>43.254300810026194</c:v>
                </c:pt>
              </c:numCache>
            </c:numRef>
          </c:val>
          <c:extLst>
            <c:ext xmlns:c16="http://schemas.microsoft.com/office/drawing/2014/chart" uri="{C3380CC4-5D6E-409C-BE32-E72D297353CC}">
              <c16:uniqueId val="{00000003-7543-4F4D-85DB-8126A46B48A1}"/>
            </c:ext>
          </c:extLst>
        </c:ser>
        <c:ser>
          <c:idx val="4"/>
          <c:order val="4"/>
          <c:tx>
            <c:strRef>
              <c:f>'1) Total'!$V$12</c:f>
              <c:strCache>
                <c:ptCount val="1"/>
                <c:pt idx="0">
                  <c:v>PFCs</c:v>
                </c:pt>
              </c:strCache>
            </c:strRef>
          </c:tx>
          <c:spPr>
            <a:ln>
              <a:solidFill>
                <a:sysClr val="windowText" lastClr="000000"/>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Total'!$AA$12:$BE$12</c:f>
              <c:numCache>
                <c:formatCode>#,##0.0_ </c:formatCode>
                <c:ptCount val="27"/>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numCache>
            </c:numRef>
          </c:val>
          <c:extLst>
            <c:ext xmlns:c16="http://schemas.microsoft.com/office/drawing/2014/chart" uri="{C3380CC4-5D6E-409C-BE32-E72D297353CC}">
              <c16:uniqueId val="{00000004-7543-4F4D-85DB-8126A46B48A1}"/>
            </c:ext>
          </c:extLst>
        </c:ser>
        <c:ser>
          <c:idx val="5"/>
          <c:order val="5"/>
          <c:tx>
            <c:strRef>
              <c:f>'1) Total'!$V$13</c:f>
              <c:strCache>
                <c:ptCount val="1"/>
                <c:pt idx="0">
                  <c:v>SF6</c:v>
                </c:pt>
              </c:strCache>
            </c:strRef>
          </c:tx>
          <c:spPr>
            <a:ln>
              <a:solidFill>
                <a:sysClr val="windowText" lastClr="000000"/>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Total'!$AA$13:$BE$13</c:f>
              <c:numCache>
                <c:formatCode>#,##0.0_ </c:formatCode>
                <c:ptCount val="27"/>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2.2529893904199292</c:v>
                </c:pt>
              </c:numCache>
            </c:numRef>
          </c:val>
          <c:extLst>
            <c:ext xmlns:c16="http://schemas.microsoft.com/office/drawing/2014/chart" uri="{C3380CC4-5D6E-409C-BE32-E72D297353CC}">
              <c16:uniqueId val="{00000005-7543-4F4D-85DB-8126A46B48A1}"/>
            </c:ext>
          </c:extLst>
        </c:ser>
        <c:ser>
          <c:idx val="6"/>
          <c:order val="6"/>
          <c:tx>
            <c:strRef>
              <c:f>'1) Total'!$V$14</c:f>
              <c:strCache>
                <c:ptCount val="1"/>
                <c:pt idx="0">
                  <c:v>NF3</c:v>
                </c:pt>
              </c:strCache>
            </c:strRef>
          </c:tx>
          <c:spPr>
            <a:ln>
              <a:solidFill>
                <a:schemeClr val="tx1"/>
              </a:solidFill>
            </a:ln>
          </c:spPr>
          <c:invertIfNegative val="0"/>
          <c:cat>
            <c:strRef>
              <c:f>'1) Total'!$AA$4:$BE$4</c:f>
              <c:strCach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　　（速報値）</c:v>
                </c:pt>
              </c:strCache>
            </c:strRef>
          </c:cat>
          <c:val>
            <c:numRef>
              <c:f>'1) Total'!$AA$14:$BE$14</c:f>
              <c:numCache>
                <c:formatCode>#,##0.00_ </c:formatCode>
                <c:ptCount val="27"/>
                <c:pt idx="0">
                  <c:v>3.260985386689496E-2</c:v>
                </c:pt>
                <c:pt idx="1">
                  <c:v>3.260985386689496E-2</c:v>
                </c:pt>
                <c:pt idx="2">
                  <c:v>3.260985386689496E-2</c:v>
                </c:pt>
                <c:pt idx="3">
                  <c:v>4.3479805155859939E-2</c:v>
                </c:pt>
                <c:pt idx="4">
                  <c:v>7.6089659022754899E-2</c:v>
                </c:pt>
                <c:pt idx="5">
                  <c:v>0.20109409884585214</c:v>
                </c:pt>
                <c:pt idx="6" formatCode="#,##0.0_ ">
                  <c:v>0.19255413105106323</c:v>
                </c:pt>
                <c:pt idx="7" formatCode="#,##0.0_ ">
                  <c:v>0.17105935042516235</c:v>
                </c:pt>
                <c:pt idx="8" formatCode="#,##0.0_ ">
                  <c:v>0.18813466808746665</c:v>
                </c:pt>
                <c:pt idx="9" formatCode="#,##0.0_ ">
                  <c:v>0.3152691710736984</c:v>
                </c:pt>
                <c:pt idx="10" formatCode="#,##0.0_ ">
                  <c:v>0.28577261607893389</c:v>
                </c:pt>
                <c:pt idx="11" formatCode="#,##0.0_ ">
                  <c:v>0.29481291048766206</c:v>
                </c:pt>
                <c:pt idx="12" formatCode="#,##0.0_ ">
                  <c:v>0.37148283306236585</c:v>
                </c:pt>
                <c:pt idx="13" formatCode="#,##0.0_ ">
                  <c:v>0.4160962715590813</c:v>
                </c:pt>
                <c:pt idx="14" formatCode="#,##0.0_ ">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formatCode="#,##0.0_ ">
                  <c:v>0.57103108219650822</c:v>
                </c:pt>
                <c:pt idx="26" formatCode="#,##0.0_ ">
                  <c:v>0.63443528411853689</c:v>
                </c:pt>
              </c:numCache>
            </c:numRef>
          </c:val>
          <c:extLst>
            <c:ext xmlns:c16="http://schemas.microsoft.com/office/drawing/2014/chart" uri="{C3380CC4-5D6E-409C-BE32-E72D297353CC}">
              <c16:uniqueId val="{00000006-7543-4F4D-85DB-8126A46B48A1}"/>
            </c:ext>
          </c:extLst>
        </c:ser>
        <c:dLbls>
          <c:showLegendKey val="0"/>
          <c:showVal val="0"/>
          <c:showCatName val="0"/>
          <c:showSerName val="0"/>
          <c:showPercent val="0"/>
          <c:showBubbleSize val="0"/>
        </c:dLbls>
        <c:gapWidth val="47"/>
        <c:overlap val="100"/>
        <c:axId val="103929728"/>
        <c:axId val="104669184"/>
      </c:barChart>
      <c:catAx>
        <c:axId val="103929728"/>
        <c:scaling>
          <c:orientation val="minMax"/>
        </c:scaling>
        <c:delete val="0"/>
        <c:axPos val="b"/>
        <c:title>
          <c:tx>
            <c:rich>
              <a:bodyPr/>
              <a:lstStyle/>
              <a:p>
                <a:pPr>
                  <a:defRPr sz="1200" b="0">
                    <a:latin typeface="Century" panose="02040604050505020304" pitchFamily="18" charset="0"/>
                    <a:ea typeface="ＭＳ 明朝" panose="02020609040205080304" pitchFamily="17" charset="-128"/>
                  </a:defRPr>
                </a:pPr>
                <a:r>
                  <a:rPr lang="ja-JP" sz="1200" b="0">
                    <a:latin typeface="Century" panose="02040604050505020304" pitchFamily="18" charset="0"/>
                    <a:ea typeface="ＭＳ 明朝" panose="02020609040205080304" pitchFamily="17" charset="-128"/>
                  </a:rPr>
                  <a:t>（年度）</a:t>
                </a:r>
              </a:p>
            </c:rich>
          </c:tx>
          <c:layout>
            <c:manualLayout>
              <c:xMode val="edge"/>
              <c:yMode val="edge"/>
              <c:x val="0.81735910473410422"/>
              <c:y val="0.8676773135558713"/>
            </c:manualLayout>
          </c:layout>
          <c:overlay val="0"/>
          <c:spPr>
            <a:noFill/>
          </c:spPr>
        </c:title>
        <c:numFmt formatCode="General" sourceLinked="0"/>
        <c:majorTickMark val="in"/>
        <c:minorTickMark val="none"/>
        <c:tickLblPos val="nextTo"/>
        <c:spPr>
          <a:noFill/>
        </c:spPr>
        <c:txPr>
          <a:bodyPr rot="-5400000" vert="horz"/>
          <a:lstStyle/>
          <a:p>
            <a:pPr>
              <a:defRPr/>
            </a:pPr>
            <a:endParaRPr lang="ja-JP"/>
          </a:p>
        </c:txPr>
        <c:crossAx val="104669184"/>
        <c:crossesAt val="0"/>
        <c:auto val="1"/>
        <c:lblAlgn val="ctr"/>
        <c:lblOffset val="100"/>
        <c:tickLblSkip val="1"/>
        <c:tickMarkSkip val="1"/>
        <c:noMultiLvlLbl val="0"/>
      </c:catAx>
      <c:valAx>
        <c:axId val="104669184"/>
        <c:scaling>
          <c:orientation val="minMax"/>
          <c:max val="1500"/>
          <c:min val="800"/>
        </c:scaling>
        <c:delete val="0"/>
        <c:axPos val="l"/>
        <c:title>
          <c:tx>
            <c:rich>
              <a:bodyPr rot="-5400000" vert="horz"/>
              <a:lstStyle/>
              <a:p>
                <a:pPr>
                  <a:defRPr>
                    <a:latin typeface="Century" panose="02040604050505020304" pitchFamily="18" charset="0"/>
                    <a:ea typeface="ＭＳ 明朝" panose="02020609040205080304" pitchFamily="17" charset="-128"/>
                  </a:defRPr>
                </a:pPr>
                <a:r>
                  <a:rPr lang="ja-JP" altLang="en-US">
                    <a:latin typeface="Century" panose="02040604050505020304" pitchFamily="18" charset="0"/>
                    <a:ea typeface="ＭＳ 明朝" panose="02020609040205080304" pitchFamily="17" charset="-128"/>
                  </a:rPr>
                  <a:t>温室効果ガス排出量</a:t>
                </a:r>
                <a:r>
                  <a:rPr lang="ja-JP">
                    <a:latin typeface="Century" panose="02040604050505020304" pitchFamily="18" charset="0"/>
                    <a:ea typeface="ＭＳ 明朝" panose="02020609040205080304" pitchFamily="17" charset="-128"/>
                  </a:rPr>
                  <a:t>（百万トン</a:t>
                </a:r>
                <a:r>
                  <a:rPr lang="en-US">
                    <a:latin typeface="Century" panose="02040604050505020304" pitchFamily="18" charset="0"/>
                    <a:ea typeface="ＭＳ 明朝" panose="02020609040205080304" pitchFamily="17" charset="-128"/>
                  </a:rPr>
                  <a:t>CO</a:t>
                </a:r>
                <a:r>
                  <a:rPr lang="en-US" baseline="-25000">
                    <a:latin typeface="Century" panose="02040604050505020304" pitchFamily="18" charset="0"/>
                    <a:ea typeface="ＭＳ 明朝" panose="02020609040205080304" pitchFamily="17" charset="-128"/>
                  </a:rPr>
                  <a:t>2</a:t>
                </a:r>
                <a:r>
                  <a:rPr lang="en-US">
                    <a:latin typeface="Century" panose="02040604050505020304" pitchFamily="18" charset="0"/>
                    <a:ea typeface="ＭＳ 明朝" panose="02020609040205080304" pitchFamily="17" charset="-128"/>
                  </a:rPr>
                  <a:t> </a:t>
                </a:r>
                <a:r>
                  <a:rPr lang="ja-JP">
                    <a:latin typeface="Century" panose="02040604050505020304" pitchFamily="18" charset="0"/>
                    <a:ea typeface="ＭＳ 明朝" panose="02020609040205080304" pitchFamily="17" charset="-128"/>
                  </a:rPr>
                  <a:t>換算）</a:t>
                </a:r>
              </a:p>
            </c:rich>
          </c:tx>
          <c:layout>
            <c:manualLayout>
              <c:xMode val="edge"/>
              <c:yMode val="edge"/>
              <c:x val="9.6522387032292427E-4"/>
              <c:y val="9.2604407632793054E-2"/>
            </c:manualLayout>
          </c:layout>
          <c:overlay val="0"/>
          <c:spPr>
            <a:noFill/>
          </c:spPr>
        </c:title>
        <c:numFmt formatCode="#,##0_ " sourceLinked="0"/>
        <c:majorTickMark val="in"/>
        <c:minorTickMark val="none"/>
        <c:tickLblPos val="nextTo"/>
        <c:spPr>
          <a:noFill/>
        </c:spPr>
        <c:txPr>
          <a:bodyPr rot="0" vert="horz"/>
          <a:lstStyle/>
          <a:p>
            <a:pPr>
              <a:defRPr/>
            </a:pPr>
            <a:endParaRPr lang="ja-JP"/>
          </a:p>
        </c:txPr>
        <c:crossAx val="103929728"/>
        <c:crosses val="autoZero"/>
        <c:crossBetween val="between"/>
        <c:majorUnit val="100"/>
      </c:valAx>
      <c:spPr>
        <a:noFill/>
      </c:spPr>
    </c:plotArea>
    <c:legend>
      <c:legendPos val="r"/>
      <c:legendEntry>
        <c:idx val="0"/>
        <c:txPr>
          <a:bodyPr/>
          <a:lstStyle/>
          <a:p>
            <a:pPr>
              <a:defRPr sz="1050" baseline="0">
                <a:latin typeface="Century" panose="02040604050505020304" pitchFamily="18" charset="0"/>
                <a:ea typeface="ＭＳ Ｐゴシック" panose="020B0600070205080204" pitchFamily="50" charset="-128"/>
              </a:defRPr>
            </a:pPr>
            <a:endParaRPr lang="ja-JP"/>
          </a:p>
        </c:txPr>
      </c:legendEntry>
      <c:legendEntry>
        <c:idx val="1"/>
        <c:txPr>
          <a:bodyPr/>
          <a:lstStyle/>
          <a:p>
            <a:pPr>
              <a:defRPr sz="1050" baseline="0">
                <a:latin typeface="Century" panose="02040604050505020304" pitchFamily="18" charset="0"/>
                <a:ea typeface="ＭＳ Ｐゴシック" panose="020B0600070205080204" pitchFamily="50" charset="-128"/>
              </a:defRPr>
            </a:pPr>
            <a:endParaRPr lang="ja-JP"/>
          </a:p>
        </c:txPr>
      </c:legendEntry>
      <c:legendEntry>
        <c:idx val="2"/>
        <c:txPr>
          <a:bodyPr/>
          <a:lstStyle/>
          <a:p>
            <a:pPr>
              <a:defRPr sz="1050" baseline="0">
                <a:latin typeface="Century" panose="02040604050505020304" pitchFamily="18" charset="0"/>
                <a:ea typeface="ＭＳ Ｐゴシック" panose="020B0600070205080204" pitchFamily="50" charset="-128"/>
              </a:defRPr>
            </a:pPr>
            <a:endParaRPr lang="ja-JP"/>
          </a:p>
        </c:txPr>
      </c:legendEntry>
      <c:legendEntry>
        <c:idx val="3"/>
        <c:txPr>
          <a:bodyPr/>
          <a:lstStyle/>
          <a:p>
            <a:pPr>
              <a:defRPr sz="1050" baseline="0">
                <a:latin typeface="Century" panose="02040604050505020304" pitchFamily="18" charset="0"/>
                <a:ea typeface="ＭＳ Ｐゴシック" panose="020B0600070205080204" pitchFamily="50" charset="-128"/>
              </a:defRPr>
            </a:pPr>
            <a:endParaRPr lang="ja-JP"/>
          </a:p>
        </c:txPr>
      </c:legendEntry>
      <c:legendEntry>
        <c:idx val="4"/>
        <c:txPr>
          <a:bodyPr/>
          <a:lstStyle/>
          <a:p>
            <a:pPr>
              <a:defRPr sz="1200" baseline="0">
                <a:latin typeface="Century" panose="02040604050505020304" pitchFamily="18" charset="0"/>
                <a:ea typeface="ＭＳ Ｐゴシック" panose="020B0600070205080204" pitchFamily="50" charset="-128"/>
              </a:defRPr>
            </a:pPr>
            <a:endParaRPr lang="ja-JP"/>
          </a:p>
        </c:txPr>
      </c:legendEntry>
      <c:legendEntry>
        <c:idx val="5"/>
        <c:txPr>
          <a:bodyPr/>
          <a:lstStyle/>
          <a:p>
            <a:pPr>
              <a:defRPr sz="1200" baseline="0">
                <a:latin typeface="Century" panose="02040604050505020304" pitchFamily="18" charset="0"/>
                <a:ea typeface="ＭＳ Ｐゴシック" panose="020B0600070205080204" pitchFamily="50" charset="-128"/>
              </a:defRPr>
            </a:pPr>
            <a:endParaRPr lang="ja-JP"/>
          </a:p>
        </c:txPr>
      </c:legendEntry>
      <c:legendEntry>
        <c:idx val="6"/>
        <c:txPr>
          <a:bodyPr/>
          <a:lstStyle/>
          <a:p>
            <a:pPr>
              <a:defRPr sz="1200" baseline="0">
                <a:latin typeface="Century" panose="02040604050505020304" pitchFamily="18" charset="0"/>
                <a:ea typeface="ＭＳ Ｐゴシック" panose="020B0600070205080204" pitchFamily="50" charset="-128"/>
              </a:defRPr>
            </a:pPr>
            <a:endParaRPr lang="ja-JP"/>
          </a:p>
        </c:txPr>
      </c:legendEntry>
      <c:layout>
        <c:manualLayout>
          <c:xMode val="edge"/>
          <c:yMode val="edge"/>
          <c:x val="0.84180526805374523"/>
          <c:y val="0.36541461095535305"/>
          <c:w val="8.1918232101941629E-2"/>
          <c:h val="0.45980913816312613"/>
        </c:manualLayout>
      </c:layout>
      <c:overlay val="0"/>
      <c:spPr>
        <a:noFill/>
      </c:spPr>
      <c:txPr>
        <a:bodyPr/>
        <a:lstStyle/>
        <a:p>
          <a:pPr>
            <a:defRPr baseline="0">
              <a:latin typeface="Century" panose="02040604050505020304" pitchFamily="18" charset="0"/>
              <a:ea typeface="ＭＳ Ｐゴシック" panose="020B0600070205080204" pitchFamily="50" charset="-128"/>
            </a:defRPr>
          </a:pPr>
          <a:endParaRPr lang="ja-JP"/>
        </a:p>
      </c:txPr>
    </c:legend>
    <c:plotVisOnly val="1"/>
    <c:dispBlanksAs val="gap"/>
    <c:showDLblsOverMax val="0"/>
  </c:chart>
  <c:spPr>
    <a:noFill/>
    <a:ln>
      <a:noFill/>
    </a:ln>
  </c:spPr>
  <c:txPr>
    <a:bodyPr/>
    <a:lstStyle/>
    <a:p>
      <a:pPr>
        <a:defRPr sz="1600"/>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10397986639191"/>
          <c:y val="0.16084164451814792"/>
          <c:w val="0.69518306354572701"/>
          <c:h val="0.73800555322652839"/>
        </c:manualLayout>
      </c:layout>
      <c:doughnutChart>
        <c:varyColors val="1"/>
        <c:ser>
          <c:idx val="1"/>
          <c:order val="0"/>
          <c:tx>
            <c:strRef>
              <c:f>'リンク切時非表示（グラフの添え物）'!$E$8</c:f>
              <c:strCache>
                <c:ptCount val="1"/>
                <c:pt idx="0">
                  <c:v>2005年度                                                                                                                                                                                                                     （平成17年度）</c:v>
                </c:pt>
              </c:strCache>
            </c:strRef>
          </c:tx>
          <c:spPr>
            <a:noFill/>
            <a:ln>
              <a:noFill/>
            </a:ln>
          </c:spPr>
          <c:dLbls>
            <c:dLbl>
              <c:idx val="0"/>
              <c:layout>
                <c:manualLayout>
                  <c:x val="0"/>
                  <c:y val="-0.14241956749115114"/>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D11E97B4-6B29-481B-B705-BF88E368A008}"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4B21A969-52E2-481C-8E9A-224366347286}"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3540456281138775"/>
                      <c:h val="0.1672281373121903"/>
                    </c:manualLayout>
                  </c15:layout>
                  <c15:dlblFieldTable/>
                  <c15:showDataLabelsRange val="0"/>
                </c:ext>
                <c:ext xmlns:c16="http://schemas.microsoft.com/office/drawing/2014/chart" uri="{C3380CC4-5D6E-409C-BE32-E72D297353CC}">
                  <c16:uniqueId val="{00000001-3CDB-4A05-BC32-A0F54BD03D5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'リンク切時非表示（グラフの添え物）'!$E$12</c:f>
              <c:numCache>
                <c:formatCode>#,##0"万トン"</c:formatCode>
                <c:ptCount val="1"/>
                <c:pt idx="0">
                  <c:v>3550</c:v>
                </c:pt>
              </c:numCache>
            </c:numRef>
          </c:val>
          <c:extLst>
            <c:ext xmlns:c16="http://schemas.microsoft.com/office/drawing/2014/chart" uri="{C3380CC4-5D6E-409C-BE32-E72D297353CC}">
              <c16:uniqueId val="{00000000-3CDB-4A05-BC32-A0F54BD03D54}"/>
            </c:ext>
          </c:extLst>
        </c:ser>
        <c:ser>
          <c:idx val="0"/>
          <c:order val="1"/>
          <c:tx>
            <c:strRef>
              <c:f>'5) CH4'!$AP$4</c:f>
              <c:strCache>
                <c:ptCount val="1"/>
                <c:pt idx="0">
                  <c:v>2005</c:v>
                </c:pt>
              </c:strCache>
            </c:strRef>
          </c:tx>
          <c:spPr>
            <a:ln>
              <a:solidFill>
                <a:schemeClr val="tx1"/>
              </a:solidFill>
            </a:ln>
          </c:spPr>
          <c:dLbls>
            <c:dLbl>
              <c:idx val="0"/>
              <c:layout>
                <c:manualLayout>
                  <c:x val="0.16069057516486954"/>
                  <c:y val="0.13597590769840029"/>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597516111205916"/>
                      <c:h val="0.21367024387507727"/>
                    </c:manualLayout>
                  </c15:layout>
                </c:ext>
                <c:ext xmlns:c16="http://schemas.microsoft.com/office/drawing/2014/chart" uri="{C3380CC4-5D6E-409C-BE32-E72D297353CC}">
                  <c16:uniqueId val="{00000000-4405-4526-8601-BCEF61BF624A}"/>
                </c:ext>
              </c:extLst>
            </c:dLbl>
            <c:dLbl>
              <c:idx val="1"/>
              <c:layout>
                <c:manualLayout>
                  <c:x val="-0.15665103082469661"/>
                  <c:y val="-8.9640150741291474E-2"/>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733745119569929"/>
                      <c:h val="0.13275547721001438"/>
                    </c:manualLayout>
                  </c15:layout>
                </c:ext>
                <c:ext xmlns:c16="http://schemas.microsoft.com/office/drawing/2014/chart" uri="{C3380CC4-5D6E-409C-BE32-E72D297353CC}">
                  <c16:uniqueId val="{00000001-4405-4526-8601-BCEF61BF624A}"/>
                </c:ext>
              </c:extLst>
            </c:dLbl>
            <c:dLbl>
              <c:idx val="2"/>
              <c:layout>
                <c:manualLayout>
                  <c:x val="-0.24977729723782727"/>
                  <c:y val="-5.590650403653886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4573835335737367"/>
                      <c:h val="9.7518358508863298E-2"/>
                    </c:manualLayout>
                  </c15:layout>
                </c:ext>
                <c:ext xmlns:c16="http://schemas.microsoft.com/office/drawing/2014/chart" uri="{C3380CC4-5D6E-409C-BE32-E72D297353CC}">
                  <c16:uniqueId val="{00000002-4405-4526-8601-BCEF61BF624A}"/>
                </c:ext>
              </c:extLst>
            </c:dLbl>
            <c:dLbl>
              <c:idx val="3"/>
              <c:layout>
                <c:manualLayout>
                  <c:x val="-0.27103899482268146"/>
                  <c:y val="-0.16792393207792969"/>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41082098145722279"/>
                      <c:h val="0.12894826107633459"/>
                    </c:manualLayout>
                  </c15:layout>
                </c:ext>
                <c:ext xmlns:c16="http://schemas.microsoft.com/office/drawing/2014/chart" uri="{C3380CC4-5D6E-409C-BE32-E72D297353CC}">
                  <c16:uniqueId val="{00000003-4405-4526-8601-BCEF61BF624A}"/>
                </c:ext>
              </c:extLst>
            </c:dLbl>
            <c:dLbl>
              <c:idx val="4"/>
              <c:layout>
                <c:manualLayout>
                  <c:x val="6.2112618738488397E-2"/>
                  <c:y val="-0.17422057482750025"/>
                </c:manualLayout>
              </c:layout>
              <c:numFmt formatCode="0.0%" sourceLinked="0"/>
              <c:spPr>
                <a:noFill/>
              </c:spPr>
              <c:txPr>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951113862464889"/>
                      <c:h val="9.8524863923514283E-2"/>
                    </c:manualLayout>
                  </c15:layout>
                </c:ext>
                <c:ext xmlns:c16="http://schemas.microsoft.com/office/drawing/2014/chart" uri="{C3380CC4-5D6E-409C-BE32-E72D297353CC}">
                  <c16:uniqueId val="{00000004-4405-4526-8601-BCEF61BF624A}"/>
                </c:ext>
              </c:extLst>
            </c:dLbl>
            <c:numFmt formatCode="0%" sourceLinked="0"/>
            <c:spPr>
              <a:noFill/>
              <a:ln>
                <a:noFill/>
              </a:ln>
              <a:effectLst/>
            </c:spPr>
            <c:txPr>
              <a:bodyPr wrap="square" lIns="38100" tIns="19050" rIns="38100" bIns="19050" anchor="ctr">
                <a:sp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'5) CH4'!$X$5:$X$9</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 CH4'!$AP$16:$AP$20</c:f>
              <c:numCache>
                <c:formatCode>0%</c:formatCode>
                <c:ptCount val="5"/>
                <c:pt idx="0">
                  <c:v>0.69611910296272994</c:v>
                </c:pt>
                <c:pt idx="1">
                  <c:v>0.22963763203003179</c:v>
                </c:pt>
                <c:pt idx="2">
                  <c:v>4.5212950660577046E-2</c:v>
                </c:pt>
                <c:pt idx="3">
                  <c:v>2.7514531988221798E-2</c:v>
                </c:pt>
                <c:pt idx="4" formatCode="0.0%">
                  <c:v>1.5157823584394001E-3</c:v>
                </c:pt>
              </c:numCache>
            </c:numRef>
          </c:val>
          <c:extLst>
            <c:ext xmlns:c16="http://schemas.microsoft.com/office/drawing/2014/chart" uri="{C3380CC4-5D6E-409C-BE32-E72D297353CC}">
              <c16:uniqueId val="{00000005-4405-4526-8601-BCEF61BF624A}"/>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67224907284248"/>
          <c:y val="0.15054327840307272"/>
          <c:w val="0.69518306354572701"/>
          <c:h val="0.73800555322652839"/>
        </c:manualLayout>
      </c:layout>
      <c:doughnutChart>
        <c:varyColors val="1"/>
        <c:ser>
          <c:idx val="1"/>
          <c:order val="0"/>
          <c:tx>
            <c:strRef>
              <c:f>'リンク切時非表示（グラフの添え物）'!$G$8</c:f>
              <c:strCache>
                <c:ptCount val="1"/>
                <c:pt idx="0">
                  <c:v>2016年度
（平成28年度）</c:v>
                </c:pt>
              </c:strCache>
            </c:strRef>
          </c:tx>
          <c:spPr>
            <a:noFill/>
            <a:ln>
              <a:noFill/>
            </a:ln>
          </c:spPr>
          <c:dLbls>
            <c:dLbl>
              <c:idx val="0"/>
              <c:layout>
                <c:manualLayout>
                  <c:x val="6.7930955048606349E-3"/>
                  <c:y val="-0.13476248091486154"/>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10ACB69C-145D-48A6-AEA5-C461BA671E8C}"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A59972F8-DF88-4B4D-8EBA-B7529465E62F}"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8694035412531677"/>
                      <c:h val="0.16447162955429703"/>
                    </c:manualLayout>
                  </c15:layout>
                  <c15:dlblFieldTable/>
                  <c15:showDataLabelsRange val="0"/>
                </c:ext>
                <c:ext xmlns:c16="http://schemas.microsoft.com/office/drawing/2014/chart" uri="{C3380CC4-5D6E-409C-BE32-E72D297353CC}">
                  <c16:uniqueId val="{00000001-6C64-4AB1-9039-B1F2F664C737}"/>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'リンク切時非表示（グラフの添え物）'!$G$12</c:f>
              <c:numCache>
                <c:formatCode>#,##0"万トン"</c:formatCode>
                <c:ptCount val="1"/>
                <c:pt idx="0">
                  <c:v>3070</c:v>
                </c:pt>
              </c:numCache>
            </c:numRef>
          </c:val>
          <c:extLst>
            <c:ext xmlns:c16="http://schemas.microsoft.com/office/drawing/2014/chart" uri="{C3380CC4-5D6E-409C-BE32-E72D297353CC}">
              <c16:uniqueId val="{00000000-6C64-4AB1-9039-B1F2F664C737}"/>
            </c:ext>
          </c:extLst>
        </c:ser>
        <c:ser>
          <c:idx val="0"/>
          <c:order val="1"/>
          <c:tx>
            <c:strRef>
              <c:f>'5) CH4'!$BA$4</c:f>
              <c:strCache>
                <c:ptCount val="1"/>
                <c:pt idx="0">
                  <c:v>2016</c:v>
                </c:pt>
              </c:strCache>
            </c:strRef>
          </c:tx>
          <c:spPr>
            <a:ln>
              <a:solidFill>
                <a:schemeClr val="tx1"/>
              </a:solidFill>
            </a:ln>
          </c:spPr>
          <c:dLbls>
            <c:dLbl>
              <c:idx val="0"/>
              <c:layout>
                <c:manualLayout>
                  <c:x val="0.18850754671051356"/>
                  <c:y val="8.8275940603850092E-2"/>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236658386284422"/>
                      <c:h val="0.21620355248298329"/>
                    </c:manualLayout>
                  </c15:layout>
                </c:ext>
                <c:ext xmlns:c16="http://schemas.microsoft.com/office/drawing/2014/chart" uri="{C3380CC4-5D6E-409C-BE32-E72D297353CC}">
                  <c16:uniqueId val="{00000000-E70A-4D75-B841-CED7E4FB48D3}"/>
                </c:ext>
              </c:extLst>
            </c:dLbl>
            <c:dLbl>
              <c:idx val="1"/>
              <c:layout>
                <c:manualLayout>
                  <c:x val="-0.17526547210143303"/>
                  <c:y val="-2.1976657681536602E-2"/>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12566755971492"/>
                      <c:h val="0.12661441606849747"/>
                    </c:manualLayout>
                  </c15:layout>
                </c:ext>
                <c:ext xmlns:c16="http://schemas.microsoft.com/office/drawing/2014/chart" uri="{C3380CC4-5D6E-409C-BE32-E72D297353CC}">
                  <c16:uniqueId val="{00000001-E70A-4D75-B841-CED7E4FB48D3}"/>
                </c:ext>
              </c:extLst>
            </c:dLbl>
            <c:dLbl>
              <c:idx val="2"/>
              <c:layout>
                <c:manualLayout>
                  <c:x val="-0.22719555921546811"/>
                  <c:y val="-5.887742369429315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606352655044862"/>
                      <c:h val="9.7518358508863298E-2"/>
                    </c:manualLayout>
                  </c15:layout>
                </c:ext>
                <c:ext xmlns:c16="http://schemas.microsoft.com/office/drawing/2014/chart" uri="{C3380CC4-5D6E-409C-BE32-E72D297353CC}">
                  <c16:uniqueId val="{00000002-E70A-4D75-B841-CED7E4FB48D3}"/>
                </c:ext>
              </c:extLst>
            </c:dLbl>
            <c:dLbl>
              <c:idx val="3"/>
              <c:layout>
                <c:manualLayout>
                  <c:x val="-0.15866452613358087"/>
                  <c:y val="-0.16172097677687614"/>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960985707929501"/>
                      <c:h val="0.12894826107633459"/>
                    </c:manualLayout>
                  </c15:layout>
                </c:ext>
                <c:ext xmlns:c16="http://schemas.microsoft.com/office/drawing/2014/chart" uri="{C3380CC4-5D6E-409C-BE32-E72D297353CC}">
                  <c16:uniqueId val="{00000003-E70A-4D75-B841-CED7E4FB48D3}"/>
                </c:ext>
              </c:extLst>
            </c:dLbl>
            <c:dLbl>
              <c:idx val="4"/>
              <c:layout>
                <c:manualLayout>
                  <c:x val="0.1639086795838727"/>
                  <c:y val="-0.16434999399054706"/>
                </c:manualLayout>
              </c:layout>
              <c:numFmt formatCode="0.0%" sourceLinked="0"/>
              <c:spPr>
                <a:noFill/>
              </c:spPr>
              <c:txPr>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1992957327094768"/>
                      <c:h val="0.12615963906034025"/>
                    </c:manualLayout>
                  </c15:layout>
                </c:ext>
                <c:ext xmlns:c16="http://schemas.microsoft.com/office/drawing/2014/chart" uri="{C3380CC4-5D6E-409C-BE32-E72D297353CC}">
                  <c16:uniqueId val="{00000004-E70A-4D75-B841-CED7E4FB48D3}"/>
                </c:ext>
              </c:extLst>
            </c:dLbl>
            <c:numFmt formatCode="0%" sourceLinked="0"/>
            <c:spPr>
              <a:noFill/>
              <a:ln>
                <a:noFill/>
              </a:ln>
              <a:effectLst/>
            </c:spPr>
            <c:txPr>
              <a:bodyPr wrap="square" lIns="38100" tIns="19050" rIns="38100" bIns="19050" anchor="ctr">
                <a:sp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'5) CH4'!$X$5:$X$9</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 CH4'!$BA$16:$BA$20</c:f>
              <c:numCache>
                <c:formatCode>0%</c:formatCode>
                <c:ptCount val="5"/>
                <c:pt idx="0">
                  <c:v>0.76517556002307396</c:v>
                </c:pt>
                <c:pt idx="1">
                  <c:v>0.16538776099342331</c:v>
                </c:pt>
                <c:pt idx="2">
                  <c:v>4.2183445302501933E-2</c:v>
                </c:pt>
                <c:pt idx="3">
                  <c:v>2.5842512387132265E-2</c:v>
                </c:pt>
                <c:pt idx="4" formatCode="0.0%">
                  <c:v>1.4107212938685196E-3</c:v>
                </c:pt>
              </c:numCache>
            </c:numRef>
          </c:val>
          <c:extLst>
            <c:ext xmlns:c16="http://schemas.microsoft.com/office/drawing/2014/chart" uri="{C3380CC4-5D6E-409C-BE32-E72D297353CC}">
              <c16:uniqueId val="{00000005-E70A-4D75-B841-CED7E4FB48D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67224907284248"/>
          <c:y val="0.15054327840307272"/>
          <c:w val="0.69518306354572701"/>
          <c:h val="0.73800555322652839"/>
        </c:manualLayout>
      </c:layout>
      <c:doughnutChart>
        <c:varyColors val="1"/>
        <c:ser>
          <c:idx val="1"/>
          <c:order val="0"/>
          <c:tx>
            <c:strRef>
              <c:f>'リンク切時非表示（グラフの添え物）'!$F$8</c:f>
              <c:strCache>
                <c:ptCount val="1"/>
                <c:pt idx="0">
                  <c:v>2013年度
（平成25年度）</c:v>
                </c:pt>
              </c:strCache>
            </c:strRef>
          </c:tx>
          <c:spPr>
            <a:noFill/>
            <a:ln>
              <a:noFill/>
            </a:ln>
          </c:spPr>
          <c:dLbls>
            <c:dLbl>
              <c:idx val="0"/>
              <c:layout>
                <c:manualLayout>
                  <c:x val="-4.5171337901775774E-3"/>
                  <c:y val="-0.12557412172188404"/>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252A2AD2-8EF7-4175-A7D8-E4EE06B22BBB}"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A9C01B79-7AA0-45E5-B563-798F87D5D47C}"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923998261402786"/>
                      <c:h val="0.16447162955429703"/>
                    </c:manualLayout>
                  </c15:layout>
                  <c15:dlblFieldTable/>
                  <c15:showDataLabelsRange val="0"/>
                </c:ext>
                <c:ext xmlns:c16="http://schemas.microsoft.com/office/drawing/2014/chart" uri="{C3380CC4-5D6E-409C-BE32-E72D297353CC}">
                  <c16:uniqueId val="{00000001-96E2-4608-AB75-3C574014DE1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'リンク切時非表示（グラフの添え物）'!$F$12</c:f>
              <c:numCache>
                <c:formatCode>#,##0"万トン"</c:formatCode>
                <c:ptCount val="1"/>
                <c:pt idx="0">
                  <c:v>3250</c:v>
                </c:pt>
              </c:numCache>
            </c:numRef>
          </c:val>
          <c:extLst>
            <c:ext xmlns:c16="http://schemas.microsoft.com/office/drawing/2014/chart" uri="{C3380CC4-5D6E-409C-BE32-E72D297353CC}">
              <c16:uniqueId val="{00000000-96E2-4608-AB75-3C574014DE14}"/>
            </c:ext>
          </c:extLst>
        </c:ser>
        <c:ser>
          <c:idx val="0"/>
          <c:order val="1"/>
          <c:tx>
            <c:strRef>
              <c:f>'5) CH4'!$AX$4</c:f>
              <c:strCache>
                <c:ptCount val="1"/>
                <c:pt idx="0">
                  <c:v>2013</c:v>
                </c:pt>
              </c:strCache>
            </c:strRef>
          </c:tx>
          <c:spPr>
            <a:ln>
              <a:solidFill>
                <a:schemeClr val="tx1"/>
              </a:solidFill>
            </a:ln>
          </c:spPr>
          <c:dLbls>
            <c:dLbl>
              <c:idx val="0"/>
              <c:layout>
                <c:manualLayout>
                  <c:x val="0.18850754671051356"/>
                  <c:y val="8.8275940603850092E-2"/>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236658386284422"/>
                      <c:h val="0.21620355248298329"/>
                    </c:manualLayout>
                  </c15:layout>
                </c:ext>
                <c:ext xmlns:c16="http://schemas.microsoft.com/office/drawing/2014/chart" uri="{C3380CC4-5D6E-409C-BE32-E72D297353CC}">
                  <c16:uniqueId val="{00000000-10F1-414F-BC31-4C862FF1B99D}"/>
                </c:ext>
              </c:extLst>
            </c:dLbl>
            <c:dLbl>
              <c:idx val="1"/>
              <c:layout>
                <c:manualLayout>
                  <c:x val="-0.17526547210143303"/>
                  <c:y val="-2.1976657681536602E-2"/>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12566755971492"/>
                      <c:h val="0.12661441606849747"/>
                    </c:manualLayout>
                  </c15:layout>
                </c:ext>
                <c:ext xmlns:c16="http://schemas.microsoft.com/office/drawing/2014/chart" uri="{C3380CC4-5D6E-409C-BE32-E72D297353CC}">
                  <c16:uniqueId val="{00000001-10F1-414F-BC31-4C862FF1B99D}"/>
                </c:ext>
              </c:extLst>
            </c:dLbl>
            <c:dLbl>
              <c:idx val="2"/>
              <c:layout>
                <c:manualLayout>
                  <c:x val="-0.22719555921546811"/>
                  <c:y val="-5.887742369429315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606352655044862"/>
                      <c:h val="9.7518358508863298E-2"/>
                    </c:manualLayout>
                  </c15:layout>
                </c:ext>
                <c:ext xmlns:c16="http://schemas.microsoft.com/office/drawing/2014/chart" uri="{C3380CC4-5D6E-409C-BE32-E72D297353CC}">
                  <c16:uniqueId val="{00000002-10F1-414F-BC31-4C862FF1B99D}"/>
                </c:ext>
              </c:extLst>
            </c:dLbl>
            <c:dLbl>
              <c:idx val="3"/>
              <c:layout>
                <c:manualLayout>
                  <c:x val="-0.15866452613358087"/>
                  <c:y val="-0.16172097677687614"/>
                </c:manualLayout>
              </c:layout>
              <c:numFmt formatCode="0%" sourceLinked="0"/>
              <c:spPr>
                <a:noFill/>
                <a:ln>
                  <a:noFill/>
                </a:ln>
                <a:effectLst/>
              </c:spPr>
              <c:txPr>
                <a:bodyPr wrap="square" lIns="38100" tIns="19050" rIns="38100" bIns="19050" anchor="ctr">
                  <a:no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7960985707929501"/>
                      <c:h val="0.12894826107633459"/>
                    </c:manualLayout>
                  </c15:layout>
                </c:ext>
                <c:ext xmlns:c16="http://schemas.microsoft.com/office/drawing/2014/chart" uri="{C3380CC4-5D6E-409C-BE32-E72D297353CC}">
                  <c16:uniqueId val="{00000003-10F1-414F-BC31-4C862FF1B99D}"/>
                </c:ext>
              </c:extLst>
            </c:dLbl>
            <c:dLbl>
              <c:idx val="4"/>
              <c:layout>
                <c:manualLayout>
                  <c:x val="0.1639086795838727"/>
                  <c:y val="-0.16434999399054706"/>
                </c:manualLayout>
              </c:layout>
              <c:numFmt formatCode="0.0%" sourceLinked="0"/>
              <c:spPr>
                <a:noFill/>
              </c:spPr>
              <c:txPr>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1992957327094768"/>
                      <c:h val="0.12615963906034025"/>
                    </c:manualLayout>
                  </c15:layout>
                </c:ext>
                <c:ext xmlns:c16="http://schemas.microsoft.com/office/drawing/2014/chart" uri="{C3380CC4-5D6E-409C-BE32-E72D297353CC}">
                  <c16:uniqueId val="{00000004-10F1-414F-BC31-4C862FF1B99D}"/>
                </c:ext>
              </c:extLst>
            </c:dLbl>
            <c:numFmt formatCode="0%" sourceLinked="0"/>
            <c:spPr>
              <a:noFill/>
              <a:ln>
                <a:noFill/>
              </a:ln>
              <a:effectLst/>
            </c:spPr>
            <c:txPr>
              <a:bodyPr wrap="square" lIns="38100" tIns="19050" rIns="38100" bIns="19050" anchor="ctr">
                <a:spAutoFit/>
              </a:bodyPr>
              <a:lstStyle/>
              <a:p>
                <a:pPr>
                  <a:defRPr sz="1000" baseline="0">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'5) CH4'!$X$5:$X$9</c:f>
              <c:strCache>
                <c:ptCount val="5"/>
                <c:pt idx="0">
                  <c:v>農業                                                             (家畜の消化管内発酵、　　　家畜排せつ物の管理、　　　稲作等)</c:v>
                </c:pt>
                <c:pt idx="1">
                  <c:v>廃棄物　　　　　　　（埋立、排水処理等）</c:v>
                </c:pt>
                <c:pt idx="2">
                  <c:v>燃料の燃焼</c:v>
                </c:pt>
                <c:pt idx="3">
                  <c:v>燃料からの漏出                            （天然ガス・石炭生産時の漏出等）</c:v>
                </c:pt>
                <c:pt idx="4">
                  <c:v>工業プロセス及び製品の使用 </c:v>
                </c:pt>
              </c:strCache>
            </c:strRef>
          </c:cat>
          <c:val>
            <c:numRef>
              <c:f>'5) CH4'!$AX$16:$AX$20</c:f>
              <c:numCache>
                <c:formatCode>0%</c:formatCode>
                <c:ptCount val="5"/>
                <c:pt idx="0">
                  <c:v>0.75675105238786511</c:v>
                </c:pt>
                <c:pt idx="1">
                  <c:v>0.17486282726199878</c:v>
                </c:pt>
                <c:pt idx="2">
                  <c:v>4.1824779531322048E-2</c:v>
                </c:pt>
                <c:pt idx="3">
                  <c:v>2.5133191930645928E-2</c:v>
                </c:pt>
                <c:pt idx="4" formatCode="0.0%">
                  <c:v>1.4281488881682017E-3</c:v>
                </c:pt>
              </c:numCache>
            </c:numRef>
          </c:val>
          <c:extLst>
            <c:ext xmlns:c16="http://schemas.microsoft.com/office/drawing/2014/chart" uri="{C3380CC4-5D6E-409C-BE32-E72D297353CC}">
              <c16:uniqueId val="{00000005-10F1-414F-BC31-4C862FF1B99D}"/>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7963043250441"/>
          <c:y val="0.17744149530977527"/>
          <c:w val="0.69888383822947986"/>
          <c:h val="0.70622652669487573"/>
        </c:manualLayout>
      </c:layout>
      <c:doughnutChart>
        <c:varyColors val="1"/>
        <c:ser>
          <c:idx val="1"/>
          <c:order val="0"/>
          <c:tx>
            <c:strRef>
              <c:f>'リンク切時非表示（グラフの添え物）'!$E$8</c:f>
              <c:strCache>
                <c:ptCount val="1"/>
                <c:pt idx="0">
                  <c:v>2005年度                                                                                                                                                                                                                     （平成17年度）</c:v>
                </c:pt>
              </c:strCache>
            </c:strRef>
          </c:tx>
          <c:dPt>
            <c:idx val="0"/>
            <c:bubble3D val="0"/>
            <c:spPr>
              <a:noFill/>
              <a:ln>
                <a:noFill/>
              </a:ln>
            </c:spPr>
            <c:extLst>
              <c:ext xmlns:c16="http://schemas.microsoft.com/office/drawing/2014/chart" uri="{C3380CC4-5D6E-409C-BE32-E72D297353CC}">
                <c16:uniqueId val="{00000001-F2F7-41D0-BC0F-785A8B75269F}"/>
              </c:ext>
            </c:extLst>
          </c:dPt>
          <c:dLbls>
            <c:dLbl>
              <c:idx val="0"/>
              <c:layout>
                <c:manualLayout>
                  <c:x val="-2.2553841869677408E-3"/>
                  <c:y val="-0.10727402687355349"/>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5C12DA0F-95AF-41C8-9F4E-282FB2BAC7B2}"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5703F4E8-31ED-4D8B-920E-292A7964E3A2}"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0327089757879411"/>
                      <c:h val="0.15569246953336774"/>
                    </c:manualLayout>
                  </c15:layout>
                  <c15:dlblFieldTable/>
                  <c15:showDataLabelsRange val="0"/>
                </c:ext>
                <c:ext xmlns:c16="http://schemas.microsoft.com/office/drawing/2014/chart" uri="{C3380CC4-5D6E-409C-BE32-E72D297353CC}">
                  <c16:uniqueId val="{00000001-F2F7-41D0-BC0F-785A8B75269F}"/>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'リンク切時非表示（グラフの添え物）'!$E$14</c:f>
              <c:numCache>
                <c:formatCode>#,##0"万トン"</c:formatCode>
                <c:ptCount val="1"/>
                <c:pt idx="0">
                  <c:v>2480</c:v>
                </c:pt>
              </c:numCache>
            </c:numRef>
          </c:val>
          <c:extLst>
            <c:ext xmlns:c16="http://schemas.microsoft.com/office/drawing/2014/chart" uri="{C3380CC4-5D6E-409C-BE32-E72D297353CC}">
              <c16:uniqueId val="{00000000-F2F7-41D0-BC0F-785A8B75269F}"/>
            </c:ext>
          </c:extLst>
        </c:ser>
        <c:ser>
          <c:idx val="0"/>
          <c:order val="1"/>
          <c:spPr>
            <a:ln>
              <a:solidFill>
                <a:sysClr val="windowText" lastClr="000000"/>
              </a:solidFill>
            </a:ln>
          </c:spPr>
          <c:dLbls>
            <c:dLbl>
              <c:idx val="0"/>
              <c:layout>
                <c:manualLayout>
                  <c:x val="3.8560326105162808E-2"/>
                  <c:y val="-0.27249365681189514"/>
                </c:manualLayout>
              </c:layout>
              <c:tx>
                <c:rich>
                  <a:bodyPr wrap="square" lIns="38100" tIns="19050" rIns="38100" bIns="19050" anchor="ctr">
                    <a:noAutofit/>
                  </a:bodyPr>
                  <a:lstStyle/>
                  <a:p>
                    <a:pPr>
                      <a:defRPr/>
                    </a:pPr>
                    <a:fld id="{0B591387-19D6-4699-993C-A597E39733D4}" type="CATEGORYNAME">
                      <a:rPr lang="en-US" altLang="ja-JP"/>
                      <a:pPr>
                        <a:defRPr/>
                      </a:pPr>
                      <a:t>[分類名]</a:t>
                    </a:fld>
                    <a:r>
                      <a:rPr lang="ja-JP" altLang="en-US"/>
                      <a:t>　　</a:t>
                    </a:r>
                    <a:r>
                      <a:rPr lang="ja-JP" altLang="en-US" baseline="0"/>
                      <a:t> </a:t>
                    </a:r>
                    <a:fld id="{0EF244D6-5DEB-473D-87EB-28BECB8FF732}" type="PERCENTAGE">
                      <a:rPr lang="en-US" altLang="ja-JP" baseline="0"/>
                      <a:pPr>
                        <a:defRPr/>
                      </a:pPr>
                      <a:t>[パーセンテージ]</a:t>
                    </a:fld>
                    <a:endParaRPr lang="ja-JP" altLang="en-US" baseline="0"/>
                  </a:p>
                </c:rich>
              </c:tx>
              <c:numFmt formatCode="0%" sourceLinked="0"/>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5851753526008531"/>
                      <c:h val="0.16543052887289225"/>
                    </c:manualLayout>
                  </c15:layout>
                  <c15:dlblFieldTable/>
                  <c15:showDataLabelsRange val="0"/>
                </c:ext>
                <c:ext xmlns:c16="http://schemas.microsoft.com/office/drawing/2014/chart" uri="{C3380CC4-5D6E-409C-BE32-E72D297353CC}">
                  <c16:uniqueId val="{00000000-924F-466B-8CFC-BA5AC117D3E8}"/>
                </c:ext>
              </c:extLst>
            </c:dLbl>
            <c:dLbl>
              <c:idx val="1"/>
              <c:layout>
                <c:manualLayout>
                  <c:x val="-0.20479926747574964"/>
                  <c:y val="5.532569175424458E-2"/>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191861869691579"/>
                      <c:h val="9.1847029264034541E-2"/>
                    </c:manualLayout>
                  </c15:layout>
                </c:ext>
                <c:ext xmlns:c16="http://schemas.microsoft.com/office/drawing/2014/chart" uri="{C3380CC4-5D6E-409C-BE32-E72D297353CC}">
                  <c16:uniqueId val="{00000001-924F-466B-8CFC-BA5AC117D3E8}"/>
                </c:ext>
              </c:extLst>
            </c:dLbl>
            <c:dLbl>
              <c:idx val="2"/>
              <c:layout>
                <c:manualLayout>
                  <c:x val="-0.11734603174378103"/>
                  <c:y val="-0.13691227381150198"/>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650642757770885"/>
                      <c:h val="0.12389391873303769"/>
                    </c:manualLayout>
                  </c15:layout>
                </c:ext>
                <c:ext xmlns:c16="http://schemas.microsoft.com/office/drawing/2014/chart" uri="{C3380CC4-5D6E-409C-BE32-E72D297353CC}">
                  <c16:uniqueId val="{00000002-924F-466B-8CFC-BA5AC117D3E8}"/>
                </c:ext>
              </c:extLst>
            </c:dLbl>
            <c:dLbl>
              <c:idx val="3"/>
              <c:layout>
                <c:manualLayout>
                  <c:x val="-9.2141139244657014E-2"/>
                  <c:y val="-0.15311744293190566"/>
                </c:manualLayout>
              </c:layout>
              <c:numFmt formatCode="0%" sourceLinked="0"/>
              <c:spPr>
                <a:noFill/>
                <a:ln>
                  <a:noFill/>
                </a:ln>
                <a:effectLst/>
              </c:spPr>
              <c:txPr>
                <a:bodyPr/>
                <a:lstStyle/>
                <a:p>
                  <a:pPr algn="ctr" rtl="0">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8294353582975545"/>
                      <c:h val="0.12713039800386977"/>
                    </c:manualLayout>
                  </c15:layout>
                </c:ext>
                <c:ext xmlns:c16="http://schemas.microsoft.com/office/drawing/2014/chart" uri="{C3380CC4-5D6E-409C-BE32-E72D297353CC}">
                  <c16:uniqueId val="{00000003-924F-466B-8CFC-BA5AC117D3E8}"/>
                </c:ext>
              </c:extLst>
            </c:dLbl>
            <c:dLbl>
              <c:idx val="4"/>
              <c:layout>
                <c:manualLayout>
                  <c:x val="0.16093239446390809"/>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924F-466B-8CFC-BA5AC117D3E8}"/>
                </c:ext>
              </c:extLst>
            </c:dLbl>
            <c:numFmt formatCode="0%" sourceLinked="0"/>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'6) N2O'!$X$5:$X$8</c:f>
              <c:strCache>
                <c:ptCount val="4"/>
                <c:pt idx="0">
                  <c:v>農業                                                               (家畜排せつ物の管理、農用地の土壌等)</c:v>
                </c:pt>
                <c:pt idx="1">
                  <c:v>燃料の燃焼・漏出</c:v>
                </c:pt>
                <c:pt idx="2">
                  <c:v>廃棄物　　　　　　　（排水処理、焼却等）</c:v>
                </c:pt>
                <c:pt idx="3">
                  <c:v>工業プロセス                 （化学産業 等）</c:v>
                </c:pt>
              </c:strCache>
            </c:strRef>
          </c:cat>
          <c:val>
            <c:numRef>
              <c:f>'6) N2O'!$AP$15:$AP$18</c:f>
              <c:numCache>
                <c:formatCode>0%</c:formatCode>
                <c:ptCount val="4"/>
                <c:pt idx="0">
                  <c:v>0.40730087967066647</c:v>
                </c:pt>
                <c:pt idx="1">
                  <c:v>0.29155011047676438</c:v>
                </c:pt>
                <c:pt idx="2">
                  <c:v>0.1765562476809128</c:v>
                </c:pt>
                <c:pt idx="3">
                  <c:v>0.12459276217165632</c:v>
                </c:pt>
              </c:numCache>
            </c:numRef>
          </c:val>
          <c:extLst>
            <c:ext xmlns:c16="http://schemas.microsoft.com/office/drawing/2014/chart" uri="{C3380CC4-5D6E-409C-BE32-E72D297353CC}">
              <c16:uniqueId val="{00000005-924F-466B-8CFC-BA5AC117D3E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txPr>
    <a:bodyPr/>
    <a:lstStyle/>
    <a:p>
      <a:pPr>
        <a:defRPr baseline="0">
          <a:latin typeface="Century" panose="02040604050505020304" pitchFamily="18" charset="0"/>
          <a:ea typeface="ＭＳ 明朝" panose="02020609040205080304" pitchFamily="17" charset="-128"/>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73778164566063"/>
          <c:y val="0.19215819876820039"/>
          <c:w val="0.69888383822947986"/>
          <c:h val="0.70622652669487573"/>
        </c:manualLayout>
      </c:layout>
      <c:doughnutChart>
        <c:varyColors val="1"/>
        <c:ser>
          <c:idx val="1"/>
          <c:order val="0"/>
          <c:tx>
            <c:strRef>
              <c:f>'リンク切時非表示（グラフの添え物）'!$F$8</c:f>
              <c:strCache>
                <c:ptCount val="1"/>
                <c:pt idx="0">
                  <c:v>2013年度
（平成25年度）</c:v>
                </c:pt>
              </c:strCache>
            </c:strRef>
          </c:tx>
          <c:dPt>
            <c:idx val="0"/>
            <c:bubble3D val="0"/>
            <c:spPr>
              <a:noFill/>
              <a:ln>
                <a:noFill/>
              </a:ln>
            </c:spPr>
            <c:extLst>
              <c:ext xmlns:c16="http://schemas.microsoft.com/office/drawing/2014/chart" uri="{C3380CC4-5D6E-409C-BE32-E72D297353CC}">
                <c16:uniqueId val="{00000003-92C6-42B6-BDBC-085298656074}"/>
              </c:ext>
            </c:extLst>
          </c:dPt>
          <c:dLbls>
            <c:dLbl>
              <c:idx val="0"/>
              <c:layout>
                <c:manualLayout>
                  <c:x val="2.2016908666883188E-3"/>
                  <c:y val="-0.10727402687355349"/>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35F21C88-A0B8-4A10-8696-69ABA7CB5CA7}"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24403843-E82B-48AE-9CBE-6AEBCE92B33A}"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3622899179876431"/>
                      <c:h val="0.15569246953336774"/>
                    </c:manualLayout>
                  </c15:layout>
                  <c15:dlblFieldTable/>
                  <c15:showDataLabelsRange val="0"/>
                </c:ext>
                <c:ext xmlns:c16="http://schemas.microsoft.com/office/drawing/2014/chart" uri="{C3380CC4-5D6E-409C-BE32-E72D297353CC}">
                  <c16:uniqueId val="{00000003-92C6-42B6-BDBC-08529865607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'リンク切時非表示（グラフの添え物）'!$F$14</c:f>
              <c:numCache>
                <c:formatCode>#,##0"万トン"</c:formatCode>
                <c:ptCount val="1"/>
                <c:pt idx="0">
                  <c:v>2140</c:v>
                </c:pt>
              </c:numCache>
            </c:numRef>
          </c:val>
          <c:extLst>
            <c:ext xmlns:c16="http://schemas.microsoft.com/office/drawing/2014/chart" uri="{C3380CC4-5D6E-409C-BE32-E72D297353CC}">
              <c16:uniqueId val="{00000002-92C6-42B6-BDBC-085298656074}"/>
            </c:ext>
          </c:extLst>
        </c:ser>
        <c:ser>
          <c:idx val="0"/>
          <c:order val="1"/>
          <c:spPr>
            <a:ln>
              <a:solidFill>
                <a:sysClr val="windowText" lastClr="000000"/>
              </a:solidFill>
            </a:ln>
          </c:spPr>
          <c:dLbls>
            <c:dLbl>
              <c:idx val="0"/>
              <c:layout>
                <c:manualLayout>
                  <c:x val="2.820368902252288E-2"/>
                  <c:y val="-0.32536378063623689"/>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105436434210195"/>
                      <c:h val="0.17131734616481439"/>
                    </c:manualLayout>
                  </c15:layout>
                </c:ext>
                <c:ext xmlns:c16="http://schemas.microsoft.com/office/drawing/2014/chart" uri="{C3380CC4-5D6E-409C-BE32-E72D297353CC}">
                  <c16:uniqueId val="{00000000-A315-4CA0-B3D1-FC1B9EB23D22}"/>
                </c:ext>
              </c:extLst>
            </c:dLbl>
            <c:dLbl>
              <c:idx val="1"/>
              <c:layout>
                <c:manualLayout>
                  <c:x val="-0.18288943555941445"/>
                  <c:y val="8.784909277418985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860617471625366"/>
                      <c:h val="0.1036204349758563"/>
                    </c:manualLayout>
                  </c15:layout>
                </c:ext>
                <c:ext xmlns:c16="http://schemas.microsoft.com/office/drawing/2014/chart" uri="{C3380CC4-5D6E-409C-BE32-E72D297353CC}">
                  <c16:uniqueId val="{00000001-A315-4CA0-B3D1-FC1B9EB23D22}"/>
                </c:ext>
              </c:extLst>
            </c:dLbl>
            <c:dLbl>
              <c:idx val="2"/>
              <c:layout>
                <c:manualLayout>
                  <c:x val="-0.11556458419339355"/>
                  <c:y val="-0.12024203674128359"/>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565592561743529"/>
                      <c:h val="0.12970726810572239"/>
                    </c:manualLayout>
                  </c15:layout>
                </c:ext>
                <c:ext xmlns:c16="http://schemas.microsoft.com/office/drawing/2014/chart" uri="{C3380CC4-5D6E-409C-BE32-E72D297353CC}">
                  <c16:uniqueId val="{00000002-A315-4CA0-B3D1-FC1B9EB23D22}"/>
                </c:ext>
              </c:extLst>
            </c:dLbl>
            <c:dLbl>
              <c:idx val="3"/>
              <c:layout>
                <c:manualLayout>
                  <c:x val="-6.9592469004092702E-2"/>
                  <c:y val="-0.13448062300795513"/>
                </c:manualLayout>
              </c:layout>
              <c:numFmt formatCode="0%" sourceLinked="0"/>
              <c:spPr>
                <a:noFill/>
                <a:ln>
                  <a:noFill/>
                </a:ln>
                <a:effectLst/>
              </c:spPr>
              <c:txPr>
                <a:bodyPr/>
                <a:lstStyle/>
                <a:p>
                  <a:pPr algn="ctr" rtl="0">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7937675638284362"/>
                      <c:h val="0.12422372331752743"/>
                    </c:manualLayout>
                  </c15:layout>
                </c:ext>
                <c:ext xmlns:c16="http://schemas.microsoft.com/office/drawing/2014/chart" uri="{C3380CC4-5D6E-409C-BE32-E72D297353CC}">
                  <c16:uniqueId val="{00000003-A315-4CA0-B3D1-FC1B9EB23D22}"/>
                </c:ext>
              </c:extLst>
            </c:dLbl>
            <c:dLbl>
              <c:idx val="4"/>
              <c:layout>
                <c:manualLayout>
                  <c:x val="0.16093239446390809"/>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315-4CA0-B3D1-FC1B9EB23D22}"/>
                </c:ext>
              </c:extLst>
            </c:dLbl>
            <c:numFmt formatCode="0%" sourceLinked="0"/>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'6) N2O'!$X$5:$X$8</c:f>
              <c:strCache>
                <c:ptCount val="4"/>
                <c:pt idx="0">
                  <c:v>農業                                                               (家畜排せつ物の管理、農用地の土壌等)</c:v>
                </c:pt>
                <c:pt idx="1">
                  <c:v>燃料の燃焼・漏出</c:v>
                </c:pt>
                <c:pt idx="2">
                  <c:v>廃棄物　　　　　　　（排水処理、焼却等）</c:v>
                </c:pt>
                <c:pt idx="3">
                  <c:v>工業プロセス                 （化学産業 等）</c:v>
                </c:pt>
              </c:strCache>
            </c:strRef>
          </c:cat>
          <c:val>
            <c:numRef>
              <c:f>'6) N2O'!$AX$15:$AX$18</c:f>
              <c:numCache>
                <c:formatCode>0%</c:formatCode>
                <c:ptCount val="4"/>
                <c:pt idx="0">
                  <c:v>0.44892452464399324</c:v>
                </c:pt>
                <c:pt idx="1">
                  <c:v>0.29205756265037319</c:v>
                </c:pt>
                <c:pt idx="2">
                  <c:v>0.17745657653245106</c:v>
                </c:pt>
                <c:pt idx="3">
                  <c:v>8.1561336173182508E-2</c:v>
                </c:pt>
              </c:numCache>
            </c:numRef>
          </c:val>
          <c:extLst>
            <c:ext xmlns:c16="http://schemas.microsoft.com/office/drawing/2014/chart" uri="{C3380CC4-5D6E-409C-BE32-E72D297353CC}">
              <c16:uniqueId val="{00000005-A315-4CA0-B3D1-FC1B9EB23D22}"/>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txPr>
    <a:bodyPr/>
    <a:lstStyle/>
    <a:p>
      <a:pPr>
        <a:defRPr baseline="0">
          <a:latin typeface="Century" panose="02040604050505020304" pitchFamily="18" charset="0"/>
          <a:ea typeface="ＭＳ 明朝" panose="02020609040205080304" pitchFamily="17" charset="-128"/>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73778164566063"/>
          <c:y val="0.19215819876820039"/>
          <c:w val="0.69888383822947986"/>
          <c:h val="0.70622652669487573"/>
        </c:manualLayout>
      </c:layout>
      <c:doughnutChart>
        <c:varyColors val="1"/>
        <c:ser>
          <c:idx val="1"/>
          <c:order val="0"/>
          <c:tx>
            <c:strRef>
              <c:f>'リンク切時非表示（グラフの添え物）'!$G$8</c:f>
              <c:strCache>
                <c:ptCount val="1"/>
                <c:pt idx="0">
                  <c:v>2016年度
（平成28年度）</c:v>
                </c:pt>
              </c:strCache>
            </c:strRef>
          </c:tx>
          <c:dPt>
            <c:idx val="0"/>
            <c:bubble3D val="0"/>
            <c:spPr>
              <a:noFill/>
              <a:ln>
                <a:noFill/>
              </a:ln>
            </c:spPr>
            <c:extLst>
              <c:ext xmlns:c16="http://schemas.microsoft.com/office/drawing/2014/chart" uri="{C3380CC4-5D6E-409C-BE32-E72D297353CC}">
                <c16:uniqueId val="{00000001-1118-4651-A414-DE21FD3B282C}"/>
              </c:ext>
            </c:extLst>
          </c:dPt>
          <c:dLbls>
            <c:dLbl>
              <c:idx val="0"/>
              <c:layout>
                <c:manualLayout>
                  <c:x val="0"/>
                  <c:y val="-9.5676822439038203E-2"/>
                </c:manualLayout>
              </c:layout>
              <c:tx>
                <c:rich>
                  <a:bodyPr wrap="square" lIns="38100" tIns="19050" rIns="38100" bIns="19050" anchor="ctr">
                    <a:spAutoFit/>
                  </a:bodyPr>
                  <a:lstStyle/>
                  <a:p>
                    <a:pPr>
                      <a:defRPr sz="1300"/>
                    </a:pPr>
                    <a:fld id="{337AFFBB-EBC3-43A8-A43F-FE22D190A92B}" type="SERIESNAME">
                      <a:rPr lang="ja-JP" altLang="en-US" b="1"/>
                      <a:pPr>
                        <a:defRPr sz="1300"/>
                      </a:pPr>
                      <a:t>[系列名]</a:t>
                    </a:fld>
                    <a:endParaRPr lang="ja-JP" altLang="en-US" b="1" baseline="0"/>
                  </a:p>
                  <a:p>
                    <a:pPr>
                      <a:defRPr sz="1300"/>
                    </a:pPr>
                    <a:fld id="{92A1C722-50F0-4BAF-A8BC-A28180E64669}" type="VALUE">
                      <a:rPr lang="ja-JP" altLang="en-US"/>
                      <a:pPr>
                        <a:defRPr sz="13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9439851220096103"/>
                      <c:h val="0.15569246953336774"/>
                    </c:manualLayout>
                  </c15:layout>
                  <c15:dlblFieldTable/>
                  <c15:showDataLabelsRange val="0"/>
                </c:ext>
                <c:ext xmlns:c16="http://schemas.microsoft.com/office/drawing/2014/chart" uri="{C3380CC4-5D6E-409C-BE32-E72D297353CC}">
                  <c16:uniqueId val="{00000001-1118-4651-A414-DE21FD3B282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'リンク切時非表示（グラフの添え物）'!$G$14</c:f>
              <c:numCache>
                <c:formatCode>#,##0"万トン"</c:formatCode>
                <c:ptCount val="1"/>
                <c:pt idx="0">
                  <c:v>2060</c:v>
                </c:pt>
              </c:numCache>
            </c:numRef>
          </c:val>
          <c:extLst>
            <c:ext xmlns:c16="http://schemas.microsoft.com/office/drawing/2014/chart" uri="{C3380CC4-5D6E-409C-BE32-E72D297353CC}">
              <c16:uniqueId val="{00000000-1118-4651-A414-DE21FD3B282C}"/>
            </c:ext>
          </c:extLst>
        </c:ser>
        <c:ser>
          <c:idx val="0"/>
          <c:order val="1"/>
          <c:spPr>
            <a:ln>
              <a:solidFill>
                <a:sysClr val="windowText" lastClr="000000"/>
              </a:solidFill>
            </a:ln>
          </c:spPr>
          <c:dLbls>
            <c:dLbl>
              <c:idx val="0"/>
              <c:layout>
                <c:manualLayout>
                  <c:x val="2.820368902252288E-2"/>
                  <c:y val="-0.32536378063623689"/>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105436434210195"/>
                      <c:h val="0.17131734616481439"/>
                    </c:manualLayout>
                  </c15:layout>
                </c:ext>
                <c:ext xmlns:c16="http://schemas.microsoft.com/office/drawing/2014/chart" uri="{C3380CC4-5D6E-409C-BE32-E72D297353CC}">
                  <c16:uniqueId val="{00000000-BDDF-4AED-94A9-99EF2B9042BD}"/>
                </c:ext>
              </c:extLst>
            </c:dLbl>
            <c:dLbl>
              <c:idx val="1"/>
              <c:layout>
                <c:manualLayout>
                  <c:x val="-0.15652098385468699"/>
                  <c:y val="9.366244214687451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9860617471625366"/>
                      <c:h val="0.1036204349758563"/>
                    </c:manualLayout>
                  </c15:layout>
                </c:ext>
                <c:ext xmlns:c16="http://schemas.microsoft.com/office/drawing/2014/chart" uri="{C3380CC4-5D6E-409C-BE32-E72D297353CC}">
                  <c16:uniqueId val="{00000001-BDDF-4AED-94A9-99EF2B9042BD}"/>
                </c:ext>
              </c:extLst>
            </c:dLbl>
            <c:dLbl>
              <c:idx val="2"/>
              <c:layout>
                <c:manualLayout>
                  <c:x val="-0.11336721321799961"/>
                  <c:y val="-0.11733536205494118"/>
                </c:manualLayout>
              </c:layout>
              <c:numFmt formatCode="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565592561743529"/>
                      <c:h val="0.12970726810572239"/>
                    </c:manualLayout>
                  </c15:layout>
                </c:ext>
                <c:ext xmlns:c16="http://schemas.microsoft.com/office/drawing/2014/chart" uri="{C3380CC4-5D6E-409C-BE32-E72D297353CC}">
                  <c16:uniqueId val="{00000002-BDDF-4AED-94A9-99EF2B9042BD}"/>
                </c:ext>
              </c:extLst>
            </c:dLbl>
            <c:dLbl>
              <c:idx val="3"/>
              <c:layout>
                <c:manualLayout>
                  <c:x val="-6.9592469004092702E-2"/>
                  <c:y val="-0.13448062300795513"/>
                </c:manualLayout>
              </c:layout>
              <c:numFmt formatCode="0%" sourceLinked="0"/>
              <c:spPr>
                <a:noFill/>
                <a:ln>
                  <a:noFill/>
                </a:ln>
                <a:effectLst/>
              </c:spPr>
              <c:txPr>
                <a:bodyPr/>
                <a:lstStyle/>
                <a:p>
                  <a:pPr algn="ctr" rtl="0">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7937675638284362"/>
                      <c:h val="0.12422372331752743"/>
                    </c:manualLayout>
                  </c15:layout>
                </c:ext>
                <c:ext xmlns:c16="http://schemas.microsoft.com/office/drawing/2014/chart" uri="{C3380CC4-5D6E-409C-BE32-E72D297353CC}">
                  <c16:uniqueId val="{00000003-BDDF-4AED-94A9-99EF2B9042BD}"/>
                </c:ext>
              </c:extLst>
            </c:dLbl>
            <c:dLbl>
              <c:idx val="4"/>
              <c:layout>
                <c:manualLayout>
                  <c:x val="0.16093239446390809"/>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DDF-4AED-94A9-99EF2B9042BD}"/>
                </c:ext>
              </c:extLst>
            </c:dLbl>
            <c:numFmt formatCode="0%" sourceLinked="0"/>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'6) N2O'!$X$5:$X$8</c:f>
              <c:strCache>
                <c:ptCount val="4"/>
                <c:pt idx="0">
                  <c:v>農業                                                               (家畜排せつ物の管理、農用地の土壌等)</c:v>
                </c:pt>
                <c:pt idx="1">
                  <c:v>燃料の燃焼・漏出</c:v>
                </c:pt>
                <c:pt idx="2">
                  <c:v>廃棄物　　　　　　　（排水処理、焼却等）</c:v>
                </c:pt>
                <c:pt idx="3">
                  <c:v>工業プロセス                 （化学産業 等）</c:v>
                </c:pt>
              </c:strCache>
            </c:strRef>
          </c:cat>
          <c:val>
            <c:numRef>
              <c:f>'6) N2O'!$BA$15:$BA$18</c:f>
              <c:numCache>
                <c:formatCode>0%</c:formatCode>
                <c:ptCount val="4"/>
                <c:pt idx="0">
                  <c:v>0.45834132624264762</c:v>
                </c:pt>
                <c:pt idx="1">
                  <c:v>0.30043573548842401</c:v>
                </c:pt>
                <c:pt idx="2">
                  <c:v>0.17799541125559123</c:v>
                </c:pt>
                <c:pt idx="3">
                  <c:v>6.3227527013337115E-2</c:v>
                </c:pt>
              </c:numCache>
            </c:numRef>
          </c:val>
          <c:extLst>
            <c:ext xmlns:c16="http://schemas.microsoft.com/office/drawing/2014/chart" uri="{C3380CC4-5D6E-409C-BE32-E72D297353CC}">
              <c16:uniqueId val="{00000005-BDDF-4AED-94A9-99EF2B9042BD}"/>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txPr>
    <a:bodyPr/>
    <a:lstStyle/>
    <a:p>
      <a:pPr>
        <a:defRPr baseline="0">
          <a:latin typeface="Century" panose="02040604050505020304" pitchFamily="18" charset="0"/>
          <a:ea typeface="ＭＳ 明朝" panose="02020609040205080304" pitchFamily="17" charset="-128"/>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2164578382345"/>
          <c:y val="0.21662204078544106"/>
          <c:w val="0.65530154960984965"/>
          <c:h val="0.65475828737266872"/>
        </c:manualLayout>
      </c:layout>
      <c:doughnutChart>
        <c:varyColors val="1"/>
        <c:ser>
          <c:idx val="1"/>
          <c:order val="0"/>
          <c:tx>
            <c:strRef>
              <c:f>'リンク切時非表示（グラフの添え物）'!$E$17</c:f>
              <c:strCache>
                <c:ptCount val="1"/>
                <c:pt idx="0">
                  <c:v>2005年                                                                                                                                                                                                                     （平成17年）</c:v>
                </c:pt>
              </c:strCache>
            </c:strRef>
          </c:tx>
          <c:spPr>
            <a:noFill/>
          </c:spPr>
          <c:dLbls>
            <c:dLbl>
              <c:idx val="0"/>
              <c:layout>
                <c:manualLayout>
                  <c:x val="3.0151822737038547E-3"/>
                  <c:y val="-0.12829324724957458"/>
                </c:manualLayout>
              </c:layout>
              <c:tx>
                <c:rich>
                  <a:bodyPr wrap="square" lIns="38100" tIns="19050" rIns="38100" bIns="19050" anchor="ctr">
                    <a:noAutofit/>
                  </a:bodyPr>
                  <a:lstStyle/>
                  <a:p>
                    <a:pPr>
                      <a:defRPr/>
                    </a:pPr>
                    <a:fld id="{93677719-5866-441E-8E3F-B7025A6008D6}" type="SERIESNAME">
                      <a:rPr lang="ja-JP" altLang="en-US" sz="1300" b="1">
                        <a:latin typeface="Century" panose="02040604050505020304" pitchFamily="18" charset="0"/>
                        <a:ea typeface="ＭＳ 明朝" panose="02020609040205080304" pitchFamily="17" charset="-128"/>
                      </a:rPr>
                      <a:pPr>
                        <a:defRPr/>
                      </a:pPr>
                      <a:t>[系列名]</a:t>
                    </a:fld>
                    <a:endParaRPr lang="ja-JP" altLang="en-US" sz="1300" b="1" baseline="0">
                      <a:latin typeface="Century" panose="02040604050505020304" pitchFamily="18" charset="0"/>
                      <a:ea typeface="ＭＳ 明朝" panose="02020609040205080304" pitchFamily="17" charset="-128"/>
                    </a:endParaRPr>
                  </a:p>
                  <a:p>
                    <a:pPr>
                      <a:defRPr/>
                    </a:pPr>
                    <a:fld id="{47477C53-8830-4243-B9DA-F7676FBA87D2}" type="VALUE">
                      <a:rPr lang="ja-JP" altLang="en-US" sz="1300">
                        <a:latin typeface="Century" panose="02040604050505020304" pitchFamily="18" charset="0"/>
                        <a:ea typeface="ＭＳ 明朝" panose="02020609040205080304" pitchFamily="17" charset="-128"/>
                      </a:rPr>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1616846780940757"/>
                      <c:h val="0.16934708636943849"/>
                    </c:manualLayout>
                  </c15:layout>
                  <c15:dlblFieldTable/>
                  <c15:showDataLabelsRange val="0"/>
                </c:ext>
                <c:ext xmlns:c16="http://schemas.microsoft.com/office/drawing/2014/chart" uri="{C3380CC4-5D6E-409C-BE32-E72D297353CC}">
                  <c16:uniqueId val="{00000002-A402-43C1-8DD2-33DAE522B3D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'リンク切時非表示（グラフの添え物）'!$E$19</c:f>
              <c:numCache>
                <c:formatCode>#,##0"万トン"</c:formatCode>
                <c:ptCount val="1"/>
                <c:pt idx="0">
                  <c:v>1280</c:v>
                </c:pt>
              </c:numCache>
            </c:numRef>
          </c:val>
          <c:extLst>
            <c:ext xmlns:c16="http://schemas.microsoft.com/office/drawing/2014/chart" uri="{C3380CC4-5D6E-409C-BE32-E72D297353CC}">
              <c16:uniqueId val="{00000001-A402-43C1-8DD2-33DAE522B3D1}"/>
            </c:ext>
          </c:extLst>
        </c:ser>
        <c:ser>
          <c:idx val="0"/>
          <c:order val="1"/>
          <c:spPr>
            <a:ln>
              <a:solidFill>
                <a:schemeClr val="tx1"/>
              </a:solidFill>
            </a:ln>
          </c:spPr>
          <c:dLbls>
            <c:dLbl>
              <c:idx val="0"/>
              <c:layout>
                <c:manualLayout>
                  <c:x val="0.13641276182081663"/>
                  <c:y val="0.11721888003105607"/>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B085AD87-26AD-4F1B-AA8A-4AFCD97831FA}"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84CF62F8-7BD4-40E6-8A6C-C780467A36BC}"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25334253048754557"/>
                      <c:h val="0.12883989547270105"/>
                    </c:manualLayout>
                  </c15:layout>
                  <c15:dlblFieldTable/>
                  <c15:showDataLabelsRange val="0"/>
                </c:ext>
                <c:ext xmlns:c16="http://schemas.microsoft.com/office/drawing/2014/chart" uri="{C3380CC4-5D6E-409C-BE32-E72D297353CC}">
                  <c16:uniqueId val="{00000000-CFF2-4A04-BCC9-9BC4DF318113}"/>
                </c:ext>
              </c:extLst>
            </c:dLbl>
            <c:dLbl>
              <c:idx val="1"/>
              <c:layout>
                <c:manualLayout>
                  <c:x val="-0.14175341169317252"/>
                  <c:y val="-9.0248234901802219E-4"/>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0DAEE12A-2B97-4E37-9D3B-66B781E4D211}"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EC8DA29A-13FC-4DCC-9281-D4104CFF52BB}"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17902113247474322"/>
                      <c:h val="8.4075465997513421E-2"/>
                    </c:manualLayout>
                  </c15:layout>
                  <c15:dlblFieldTable/>
                  <c15:showDataLabelsRange val="0"/>
                </c:ext>
                <c:ext xmlns:c16="http://schemas.microsoft.com/office/drawing/2014/chart" uri="{C3380CC4-5D6E-409C-BE32-E72D297353CC}">
                  <c16:uniqueId val="{00000001-CFF2-4A04-BCC9-9BC4DF318113}"/>
                </c:ext>
              </c:extLst>
            </c:dLbl>
            <c:dLbl>
              <c:idx val="2"/>
              <c:layout>
                <c:manualLayout>
                  <c:x val="-0.16524997182588874"/>
                  <c:y val="-7.2885042497144864E-2"/>
                </c:manualLayout>
              </c:layout>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FF2-4A04-BCC9-9BC4DF318113}"/>
                </c:ext>
              </c:extLst>
            </c:dLbl>
            <c:dLbl>
              <c:idx val="3"/>
              <c:layout>
                <c:manualLayout>
                  <c:x val="-0.16984041630484853"/>
                  <c:y val="-7.5406815731751509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77616723624382"/>
                      <c:h val="8.3682780505118001E-2"/>
                    </c:manualLayout>
                  </c15:layout>
                </c:ext>
                <c:ext xmlns:c16="http://schemas.microsoft.com/office/drawing/2014/chart" uri="{C3380CC4-5D6E-409C-BE32-E72D297353CC}">
                  <c16:uniqueId val="{00000003-CFF2-4A04-BCC9-9BC4DF318113}"/>
                </c:ext>
              </c:extLst>
            </c:dLbl>
            <c:dLbl>
              <c:idx val="4"/>
              <c:layout>
                <c:manualLayout>
                  <c:x val="-0.14634114898743689"/>
                  <c:y val="-0.12845071818175266"/>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2966371416469483"/>
                      <c:h val="8.6382225037541158E-2"/>
                    </c:manualLayout>
                  </c15:layout>
                </c:ext>
                <c:ext xmlns:c16="http://schemas.microsoft.com/office/drawing/2014/chart" uri="{C3380CC4-5D6E-409C-BE32-E72D297353CC}">
                  <c16:uniqueId val="{00000004-CFF2-4A04-BCC9-9BC4DF318113}"/>
                </c:ext>
              </c:extLst>
            </c:dLbl>
            <c:dLbl>
              <c:idx val="5"/>
              <c:layout>
                <c:manualLayout>
                  <c:x val="-8.9094634855581903E-2"/>
                  <c:y val="-0.18282625196374069"/>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604B3B5A-023B-4DE7-B09E-6F7E322DD4EC}"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9696BE29-228F-4E1A-B0CD-C6AA2F0C76CA}"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7.4365368223729425E-2"/>
                      <c:h val="9.1452980007732748E-2"/>
                    </c:manualLayout>
                  </c15:layout>
                  <c15:dlblFieldTable/>
                  <c15:showDataLabelsRange val="0"/>
                </c:ext>
                <c:ext xmlns:c16="http://schemas.microsoft.com/office/drawing/2014/chart" uri="{C3380CC4-5D6E-409C-BE32-E72D297353CC}">
                  <c16:uniqueId val="{00000005-CFF2-4A04-BCC9-9BC4DF318113}"/>
                </c:ext>
              </c:extLst>
            </c:dLbl>
            <c:dLbl>
              <c:idx val="6"/>
              <c:layout>
                <c:manualLayout>
                  <c:x val="-2.7265713610829162E-2"/>
                  <c:y val="-0.23205078547186264"/>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1657495028603594"/>
                      <c:h val="8.9710610104505831E-2"/>
                    </c:manualLayout>
                  </c15:layout>
                </c:ext>
                <c:ext xmlns:c16="http://schemas.microsoft.com/office/drawing/2014/chart" uri="{C3380CC4-5D6E-409C-BE32-E72D297353CC}">
                  <c16:uniqueId val="{00000006-CFF2-4A04-BCC9-9BC4DF318113}"/>
                </c:ext>
              </c:extLst>
            </c:dLbl>
            <c:dLbl>
              <c:idx val="7"/>
              <c:layout>
                <c:manualLayout>
                  <c:x val="0.11928797064146301"/>
                  <c:y val="-0.1666779807168178"/>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96E2A948-B487-45B7-82C9-E5DC16447253}"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36B57D0C-A1DA-437F-B950-CEE44AF7EF29}"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17523036467402947"/>
                      <c:h val="5.8345142373178588E-2"/>
                    </c:manualLayout>
                  </c15:layout>
                  <c15:dlblFieldTable/>
                  <c15:showDataLabelsRange val="0"/>
                </c:ext>
                <c:ext xmlns:c16="http://schemas.microsoft.com/office/drawing/2014/chart" uri="{C3380CC4-5D6E-409C-BE32-E72D297353CC}">
                  <c16:uniqueId val="{00000007-CFF2-4A04-BCC9-9BC4DF318113}"/>
                </c:ext>
              </c:extLst>
            </c:dLbl>
            <c:dLbl>
              <c:idx val="8"/>
              <c:layout>
                <c:manualLayout>
                  <c:x val="0.13332494135538384"/>
                  <c:y val="-0.13568227924101406"/>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936D0531-1DE3-4ED0-8932-051BD64A4D55}"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F61E0578-5803-43E7-AD5F-23C4985B554D}"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20017946358250135"/>
                      <c:h val="2.8234301485466989E-2"/>
                    </c:manualLayout>
                  </c15:layout>
                  <c15:dlblFieldTable/>
                  <c15:showDataLabelsRange val="0"/>
                </c:ext>
                <c:ext xmlns:c16="http://schemas.microsoft.com/office/drawing/2014/chart" uri="{C3380CC4-5D6E-409C-BE32-E72D297353CC}">
                  <c16:uniqueId val="{00000008-CFF2-4A04-BCC9-9BC4DF31811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F2-4A04-BCC9-9BC4DF318113}"/>
                </c:ext>
              </c:extLst>
            </c:dLbl>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F-gas'!$BF$6:$BF$15</c:f>
              <c:strCache>
                <c:ptCount val="10"/>
                <c:pt idx="0">
                  <c:v>冷蔵庫及び                                    エアーコンディショナー</c:v>
                </c:pt>
                <c:pt idx="1">
                  <c:v>発泡剤・断熱材</c:v>
                </c:pt>
                <c:pt idx="2">
                  <c:v>エアゾール・                      MDI(定量噴射剤)</c:v>
                </c:pt>
                <c:pt idx="3">
                  <c:v>HFCs 製造時の漏出</c:v>
                </c:pt>
                <c:pt idx="4">
                  <c:v>半導体製造</c:v>
                </c:pt>
                <c:pt idx="5">
                  <c:v>溶剤</c:v>
                </c:pt>
                <c:pt idx="6">
                  <c:v>HCFC22製造時の副生HFC23</c:v>
                </c:pt>
                <c:pt idx="7">
                  <c:v>消火剤</c:v>
                </c:pt>
                <c:pt idx="8">
                  <c:v>液晶製造</c:v>
                </c:pt>
                <c:pt idx="9">
                  <c:v>マグネシウム等鋳造</c:v>
                </c:pt>
              </c:strCache>
            </c:strRef>
          </c:cat>
          <c:val>
            <c:numRef>
              <c:f>'7) F-gas'!$AP$41:$AP$49</c:f>
              <c:numCache>
                <c:formatCode>0%</c:formatCode>
                <c:ptCount val="9"/>
                <c:pt idx="0">
                  <c:v>0.69441293678581284</c:v>
                </c:pt>
                <c:pt idx="1">
                  <c:v>7.3345009541055231E-2</c:v>
                </c:pt>
                <c:pt idx="2">
                  <c:v>0.13262267473348471</c:v>
                </c:pt>
                <c:pt idx="3">
                  <c:v>3.5156991971688319E-2</c:v>
                </c:pt>
                <c:pt idx="4">
                  <c:v>1.7522984563845118E-2</c:v>
                </c:pt>
                <c:pt idx="5" formatCode="0.00%">
                  <c:v>2.7963284626666431E-4</c:v>
                </c:pt>
                <c:pt idx="6">
                  <c:v>4.5852595339312456E-2</c:v>
                </c:pt>
                <c:pt idx="7" formatCode="0.00%">
                  <c:v>5.7417008690028313E-4</c:v>
                </c:pt>
                <c:pt idx="8" formatCode="0.00%">
                  <c:v>2.3300413163447427E-4</c:v>
                </c:pt>
              </c:numCache>
            </c:numRef>
          </c:val>
          <c:extLst>
            <c:ext xmlns:c16="http://schemas.microsoft.com/office/drawing/2014/chart" uri="{C3380CC4-5D6E-409C-BE32-E72D297353CC}">
              <c16:uniqueId val="{0000000A-CFF2-4A04-BCC9-9BC4DF31811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4927536231908"/>
          <c:y val="0.10810572331527747"/>
          <c:w val="0.66111331735706969"/>
          <c:h val="0.77129895826759864"/>
        </c:manualLayout>
      </c:layout>
      <c:doughnutChart>
        <c:varyColors val="1"/>
        <c:ser>
          <c:idx val="1"/>
          <c:order val="0"/>
          <c:tx>
            <c:strRef>
              <c:f>'リンク切時非表示（グラフの添え物）'!$E$17</c:f>
              <c:strCache>
                <c:ptCount val="1"/>
                <c:pt idx="0">
                  <c:v>2005年                                                                                                                                                                                                                     （平成17年）</c:v>
                </c:pt>
              </c:strCache>
            </c:strRef>
          </c:tx>
          <c:spPr>
            <a:noFill/>
            <a:ln>
              <a:noFill/>
            </a:ln>
          </c:spPr>
          <c:dLbls>
            <c:dLbl>
              <c:idx val="0"/>
              <c:layout>
                <c:manualLayout>
                  <c:x val="2.3997254865206351E-3"/>
                  <c:y val="-0.15203902831839899"/>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142D8588-B67F-4F01-A59C-E2B56A886360}"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EDE4B032-39F9-40DA-81D8-2587AE7C2FB3}"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2081930029295547"/>
                      <c:h val="0.19113477845741589"/>
                    </c:manualLayout>
                  </c15:layout>
                  <c15:dlblFieldTable/>
                  <c15:showDataLabelsRange val="0"/>
                </c:ext>
                <c:ext xmlns:c16="http://schemas.microsoft.com/office/drawing/2014/chart" uri="{C3380CC4-5D6E-409C-BE32-E72D297353CC}">
                  <c16:uniqueId val="{00000001-41DE-4F83-A65C-29DCA23C89B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'リンク切時非表示（グラフの添え物）'!$E$25</c:f>
              <c:numCache>
                <c:formatCode>#,##0"万トン"</c:formatCode>
                <c:ptCount val="1"/>
                <c:pt idx="0">
                  <c:v>150</c:v>
                </c:pt>
              </c:numCache>
            </c:numRef>
          </c:val>
          <c:extLst>
            <c:ext xmlns:c16="http://schemas.microsoft.com/office/drawing/2014/chart" uri="{C3380CC4-5D6E-409C-BE32-E72D297353CC}">
              <c16:uniqueId val="{00000000-41DE-4F83-A65C-29DCA23C89B8}"/>
            </c:ext>
          </c:extLst>
        </c:ser>
        <c:ser>
          <c:idx val="0"/>
          <c:order val="1"/>
          <c:spPr>
            <a:ln>
              <a:solidFill>
                <a:schemeClr val="tx1"/>
              </a:solidFill>
            </a:ln>
          </c:spPr>
          <c:dLbls>
            <c:dLbl>
              <c:idx val="0"/>
              <c:layout>
                <c:manualLayout>
                  <c:x val="0.22335455894100187"/>
                  <c:y val="0.12225837296112903"/>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907246376811593"/>
                      <c:h val="0.10552429976693291"/>
                    </c:manualLayout>
                  </c15:layout>
                </c:ext>
                <c:ext xmlns:c16="http://schemas.microsoft.com/office/drawing/2014/chart" uri="{C3380CC4-5D6E-409C-BE32-E72D297353CC}">
                  <c16:uniqueId val="{00000000-1EDB-4ACC-B5A2-6B00593561EE}"/>
                </c:ext>
              </c:extLst>
            </c:dLbl>
            <c:dLbl>
              <c:idx val="1"/>
              <c:layout>
                <c:manualLayout>
                  <c:x val="-0.10017793317572056"/>
                  <c:y val="-0.1208074583797965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DB-4ACC-B5A2-6B00593561EE}"/>
                </c:ext>
              </c:extLst>
            </c:dLbl>
            <c:dLbl>
              <c:idx val="2"/>
              <c:layout>
                <c:manualLayout>
                  <c:x val="-2.5676219449018364E-2"/>
                  <c:y val="-0.1543271364586958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EDB-4ACC-B5A2-6B00593561EE}"/>
                </c:ext>
              </c:extLst>
            </c:dLbl>
            <c:dLbl>
              <c:idx val="3"/>
              <c:layout>
                <c:manualLayout>
                  <c:x val="0.15254695586708775"/>
                  <c:y val="-1.330783594041126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DB-4ACC-B5A2-6B00593561EE}"/>
                </c:ext>
              </c:extLst>
            </c:dLbl>
            <c:dLbl>
              <c:idx val="4"/>
              <c:layout>
                <c:manualLayout>
                  <c:x val="0.21864099076115617"/>
                  <c:y val="2.52215402355029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EDB-4ACC-B5A2-6B00593561EE}"/>
                </c:ext>
              </c:extLst>
            </c:dLbl>
            <c:dLbl>
              <c:idx val="5"/>
              <c:layout>
                <c:manualLayout>
                  <c:x val="-6.9395275660549122E-2"/>
                  <c:y val="-0.2288198044514465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DB-4ACC-B5A2-6B00593561EE}"/>
                </c:ext>
              </c:extLst>
            </c:dLbl>
            <c:dLbl>
              <c:idx val="6"/>
              <c:layout>
                <c:manualLayout>
                  <c:x val="-4.8969948059861814E-3"/>
                  <c:y val="1.491644937731475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1EDB-4ACC-B5A2-6B00593561EE}"/>
                </c:ext>
              </c:extLst>
            </c:dLbl>
            <c:dLbl>
              <c:idx val="7"/>
              <c:layout>
                <c:manualLayout>
                  <c:x val="-0.26007271989828712"/>
                  <c:y val="-0.1008209148217831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DB-4ACC-B5A2-6B00593561EE}"/>
                </c:ext>
              </c:extLst>
            </c:dLbl>
            <c:dLbl>
              <c:idx val="8"/>
              <c:layout>
                <c:manualLayout>
                  <c:x val="-0.29001515885311274"/>
                  <c:y val="-0.2048180107762867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EDB-4ACC-B5A2-6B00593561EE}"/>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DB-4ACC-B5A2-6B00593561EE}"/>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F-gas'!$BF$31:$BF$33</c:f>
              <c:strCache>
                <c:ptCount val="3"/>
                <c:pt idx="0">
                  <c:v>NF3 製造時の漏出</c:v>
                </c:pt>
                <c:pt idx="1">
                  <c:v>半導体製造</c:v>
                </c:pt>
                <c:pt idx="2">
                  <c:v>液晶製造</c:v>
                </c:pt>
              </c:strCache>
            </c:strRef>
          </c:cat>
          <c:val>
            <c:numRef>
              <c:f>'7) F-gas'!$AP$66:$AP$68</c:f>
              <c:numCache>
                <c:formatCode>0%</c:formatCode>
                <c:ptCount val="3"/>
                <c:pt idx="0">
                  <c:v>0.84261438097494479</c:v>
                </c:pt>
                <c:pt idx="1">
                  <c:v>0.10942005833983967</c:v>
                </c:pt>
                <c:pt idx="2">
                  <c:v>4.7965560685215569E-2</c:v>
                </c:pt>
              </c:numCache>
            </c:numRef>
          </c:val>
          <c:extLst>
            <c:ext xmlns:c16="http://schemas.microsoft.com/office/drawing/2014/chart" uri="{C3380CC4-5D6E-409C-BE32-E72D297353CC}">
              <c16:uniqueId val="{0000000A-1EDB-4ACC-B5A2-6B00593561EE}"/>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884706506160283"/>
          <c:y val="0.27588592508380316"/>
          <c:w val="0.61542664322725027"/>
          <c:h val="0.59747008319083528"/>
        </c:manualLayout>
      </c:layout>
      <c:doughnutChart>
        <c:varyColors val="1"/>
        <c:ser>
          <c:idx val="1"/>
          <c:order val="0"/>
          <c:tx>
            <c:strRef>
              <c:f>'リンク切時非表示（グラフの添え物）'!$G$17</c:f>
              <c:strCache>
                <c:ptCount val="1"/>
                <c:pt idx="0">
                  <c:v>2016年
（平成28年）</c:v>
                </c:pt>
              </c:strCache>
            </c:strRef>
          </c:tx>
          <c:spPr>
            <a:noFill/>
            <a:ln>
              <a:noFill/>
            </a:ln>
          </c:spPr>
          <c:dLbls>
            <c:dLbl>
              <c:idx val="0"/>
              <c:layout>
                <c:manualLayout>
                  <c:x val="4.6558032479542908E-3"/>
                  <c:y val="-0.10869189876276809"/>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7D168FB8-9FFB-40F3-A15D-B43D7880B4DE}" type="SERIESNAME">
                      <a:rPr lang="ja-JP" altLang="en-US" sz="1300" b="1">
                        <a:latin typeface="Century" panose="02040604050505020304" pitchFamily="18" charset="0"/>
                        <a:ea typeface="ＭＳ 明朝" panose="02020609040205080304" pitchFamily="17" charset="-128"/>
                      </a:rPr>
                      <a:pPr>
                        <a:defRPr sz="1300">
                          <a:latin typeface="Century" panose="02040604050505020304" pitchFamily="18" charset="0"/>
                          <a:ea typeface="ＭＳ 明朝" panose="02020609040205080304" pitchFamily="17" charset="-128"/>
                        </a:defRPr>
                      </a:pPr>
                      <a:t>[系列名]</a:t>
                    </a:fld>
                    <a:endParaRPr lang="ja-JP" altLang="en-US" sz="1300" b="1" baseline="0">
                      <a:latin typeface="Century" panose="02040604050505020304" pitchFamily="18" charset="0"/>
                      <a:ea typeface="ＭＳ 明朝" panose="02020609040205080304" pitchFamily="17" charset="-128"/>
                    </a:endParaRPr>
                  </a:p>
                  <a:p>
                    <a:pPr>
                      <a:defRPr sz="1300">
                        <a:latin typeface="Century" panose="02040604050505020304" pitchFamily="18" charset="0"/>
                        <a:ea typeface="ＭＳ 明朝" panose="02020609040205080304" pitchFamily="17" charset="-128"/>
                      </a:defRPr>
                    </a:pPr>
                    <a:fld id="{FE04C124-5427-48AF-A0DF-F3456AD815C8}" type="VALUE">
                      <a:rPr lang="ja-JP" altLang="en-US" sz="1300">
                        <a:latin typeface="Century" panose="02040604050505020304" pitchFamily="18" charset="0"/>
                        <a:ea typeface="ＭＳ 明朝" panose="02020609040205080304" pitchFamily="17" charset="-128"/>
                      </a:rPr>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5325907143853508"/>
                      <c:h val="0.13846414606179441"/>
                    </c:manualLayout>
                  </c15:layout>
                  <c15:dlblFieldTable/>
                  <c15:showDataLabelsRange val="0"/>
                </c:ext>
                <c:ext xmlns:c16="http://schemas.microsoft.com/office/drawing/2014/chart" uri="{C3380CC4-5D6E-409C-BE32-E72D297353CC}">
                  <c16:uniqueId val="{00000001-0AA3-4D5A-A73C-3D79A4DB1A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val>
            <c:numRef>
              <c:f>'リンク切時非表示（グラフの添え物）'!$G$19</c:f>
              <c:numCache>
                <c:formatCode>#,##0"万トン"</c:formatCode>
                <c:ptCount val="1"/>
                <c:pt idx="0">
                  <c:v>4330</c:v>
                </c:pt>
              </c:numCache>
            </c:numRef>
          </c:val>
          <c:extLst>
            <c:ext xmlns:c16="http://schemas.microsoft.com/office/drawing/2014/chart" uri="{C3380CC4-5D6E-409C-BE32-E72D297353CC}">
              <c16:uniqueId val="{00000000-0AA3-4D5A-A73C-3D79A4DB1AE8}"/>
            </c:ext>
          </c:extLst>
        </c:ser>
        <c:ser>
          <c:idx val="0"/>
          <c:order val="1"/>
          <c:spPr>
            <a:ln>
              <a:solidFill>
                <a:schemeClr val="tx1"/>
              </a:solidFill>
            </a:ln>
          </c:spPr>
          <c:dLbls>
            <c:dLbl>
              <c:idx val="0"/>
              <c:layout>
                <c:manualLayout>
                  <c:x val="0.28339667468594593"/>
                  <c:y val="3.0861770427464442E-2"/>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B085AD87-26AD-4F1B-AA8A-4AFCD97831FA}"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84CF62F8-7BD4-40E6-8A6C-C780467A36BC}"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29101311061845425"/>
                      <c:h val="0.13227510635244441"/>
                    </c:manualLayout>
                  </c15:layout>
                  <c15:dlblFieldTable/>
                  <c15:showDataLabelsRange val="0"/>
                </c:ext>
                <c:ext xmlns:c16="http://schemas.microsoft.com/office/drawing/2014/chart" uri="{C3380CC4-5D6E-409C-BE32-E72D297353CC}">
                  <c16:uniqueId val="{00000000-843F-4770-BE0C-A66480D48FF7}"/>
                </c:ext>
              </c:extLst>
            </c:dLbl>
            <c:dLbl>
              <c:idx val="1"/>
              <c:layout>
                <c:manualLayout>
                  <c:x val="-0.24881792570128175"/>
                  <c:y val="-2.2595912089302091E-3"/>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0DAEE12A-2B97-4E37-9D3B-66B781E4D211}"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EC8DA29A-13FC-4DCC-9281-D4104CFF52BB}"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20494916548423006"/>
                      <c:h val="8.7684302125658781E-2"/>
                    </c:manualLayout>
                  </c15:layout>
                  <c15:dlblFieldTable/>
                  <c15:showDataLabelsRange val="0"/>
                </c:ext>
                <c:ext xmlns:c16="http://schemas.microsoft.com/office/drawing/2014/chart" uri="{C3380CC4-5D6E-409C-BE32-E72D297353CC}">
                  <c16:uniqueId val="{00000001-843F-4770-BE0C-A66480D48FF7}"/>
                </c:ext>
              </c:extLst>
            </c:dLbl>
            <c:dLbl>
              <c:idx val="2"/>
              <c:layout>
                <c:manualLayout>
                  <c:x val="-0.2425873872471242"/>
                  <c:y val="-6.6322351658631887E-2"/>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3752454671979562"/>
                      <c:h val="0.12014532190829087"/>
                    </c:manualLayout>
                  </c15:layout>
                </c:ext>
                <c:ext xmlns:c16="http://schemas.microsoft.com/office/drawing/2014/chart" uri="{C3380CC4-5D6E-409C-BE32-E72D297353CC}">
                  <c16:uniqueId val="{00000002-843F-4770-BE0C-A66480D48FF7}"/>
                </c:ext>
              </c:extLst>
            </c:dLbl>
            <c:dLbl>
              <c:idx val="3"/>
              <c:layout>
                <c:manualLayout>
                  <c:x val="-0.14958408072254722"/>
                  <c:y val="-0.13958772088357824"/>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242452079854385"/>
                      <c:h val="7.0354502589918072E-2"/>
                    </c:manualLayout>
                  </c15:layout>
                </c:ext>
                <c:ext xmlns:c16="http://schemas.microsoft.com/office/drawing/2014/chart" uri="{C3380CC4-5D6E-409C-BE32-E72D297353CC}">
                  <c16:uniqueId val="{00000003-843F-4770-BE0C-A66480D48FF7}"/>
                </c:ext>
              </c:extLst>
            </c:dLbl>
            <c:dLbl>
              <c:idx val="4"/>
              <c:layout>
                <c:manualLayout>
                  <c:x val="-0.11274091254210637"/>
                  <c:y val="-0.19960433445213008"/>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4793682802983799"/>
                      <c:h val="7.7781559533806943E-2"/>
                    </c:manualLayout>
                  </c15:layout>
                </c:ext>
                <c:ext xmlns:c16="http://schemas.microsoft.com/office/drawing/2014/chart" uri="{C3380CC4-5D6E-409C-BE32-E72D297353CC}">
                  <c16:uniqueId val="{00000004-843F-4770-BE0C-A66480D48FF7}"/>
                </c:ext>
              </c:extLst>
            </c:dLbl>
            <c:dLbl>
              <c:idx val="5"/>
              <c:layout>
                <c:manualLayout>
                  <c:x val="4.4243308247855859E-3"/>
                  <c:y val="-0.20333332553589828"/>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604B3B5A-023B-4DE7-B09E-6F7E322DD4EC}"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9696BE29-228F-4E1A-B0CD-C6AA2F0C76CA}"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9.2275311236262023E-2"/>
                      <c:h val="7.256009983326106E-2"/>
                    </c:manualLayout>
                  </c15:layout>
                  <c15:dlblFieldTable/>
                  <c15:showDataLabelsRange val="0"/>
                </c:ext>
                <c:ext xmlns:c16="http://schemas.microsoft.com/office/drawing/2014/chart" uri="{C3380CC4-5D6E-409C-BE32-E72D297353CC}">
                  <c16:uniqueId val="{00000005-843F-4770-BE0C-A66480D48FF7}"/>
                </c:ext>
              </c:extLst>
            </c:dLbl>
            <c:dLbl>
              <c:idx val="6"/>
              <c:layout>
                <c:manualLayout>
                  <c:x val="0.27861232388324331"/>
                  <c:y val="-0.20812085070248573"/>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01A939CB-CCE7-4CB3-9C71-C4F6EEBB024E}" type="CATEGORYNAME">
                      <a:rPr lang="en-US" altLang="ja-JP">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en-US" altLang="ja-JP" baseline="0">
                        <a:latin typeface="Century" panose="02040604050505020304" pitchFamily="18" charset="0"/>
                        <a:ea typeface="ＭＳ 明朝" panose="02020609040205080304" pitchFamily="17" charset="-128"/>
                      </a:rPr>
                      <a:t> </a:t>
                    </a:r>
                    <a:fld id="{C6607FF4-E237-41E0-AD27-8CB854D7C1EC}"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en-US" altLang="ja-JP" baseline="0">
                      <a:latin typeface="Century" panose="02040604050505020304" pitchFamily="18" charset="0"/>
                      <a:ea typeface="ＭＳ 明朝" panose="02020609040205080304" pitchFamily="17" charset="-128"/>
                    </a:endParaRPr>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45007340184171885"/>
                      <c:h val="4.714238845144357E-2"/>
                    </c:manualLayout>
                  </c15:layout>
                  <c15:dlblFieldTable/>
                  <c15:showDataLabelsRange val="0"/>
                </c:ext>
                <c:ext xmlns:c16="http://schemas.microsoft.com/office/drawing/2014/chart" uri="{C3380CC4-5D6E-409C-BE32-E72D297353CC}">
                  <c16:uniqueId val="{00000006-843F-4770-BE0C-A66480D48FF7}"/>
                </c:ext>
              </c:extLst>
            </c:dLbl>
            <c:dLbl>
              <c:idx val="7"/>
              <c:layout>
                <c:manualLayout>
                  <c:x val="0.14986779920912865"/>
                  <c:y val="-0.17710723734534772"/>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D2BC46E8-0E4E-48F3-AA3B-4D1D1CA5DAC5}"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14EA2514-B879-4247-8D1D-BCE6227A449E}"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19177726262821984"/>
                      <c:h val="4.681296763436197E-2"/>
                    </c:manualLayout>
                  </c15:layout>
                  <c15:dlblFieldTable/>
                  <c15:showDataLabelsRange val="0"/>
                </c:ext>
                <c:ext xmlns:c16="http://schemas.microsoft.com/office/drawing/2014/chart" uri="{C3380CC4-5D6E-409C-BE32-E72D297353CC}">
                  <c16:uniqueId val="{00000007-843F-4770-BE0C-A66480D48FF7}"/>
                </c:ext>
              </c:extLst>
            </c:dLbl>
            <c:dLbl>
              <c:idx val="8"/>
              <c:layout>
                <c:manualLayout>
                  <c:x val="0.17017169447608133"/>
                  <c:y val="-0.13871888255545142"/>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19A123EA-805D-49E0-A4F7-D3B4378080C0}"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11B3F165-20E9-462B-BB5E-A07822FE8D55}"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22867056872128272"/>
                      <c:h val="4.4472363748649053E-2"/>
                    </c:manualLayout>
                  </c15:layout>
                  <c15:dlblFieldTable/>
                  <c15:showDataLabelsRange val="0"/>
                </c:ext>
                <c:ext xmlns:c16="http://schemas.microsoft.com/office/drawing/2014/chart" uri="{C3380CC4-5D6E-409C-BE32-E72D297353CC}">
                  <c16:uniqueId val="{00000008-843F-4770-BE0C-A66480D48FF7}"/>
                </c:ext>
              </c:extLst>
            </c:dLbl>
            <c:dLbl>
              <c:idx val="9"/>
              <c:layout>
                <c:manualLayout>
                  <c:x val="0.23120135589610394"/>
                  <c:y val="-0.10159745037578519"/>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9FE32520-6B25-4FD8-87E1-447829F174A2}" type="CATEGORYNAME">
                      <a:rPr lang="ja-JP" altLang="en-US">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[分類名]</a:t>
                    </a:fld>
                    <a:r>
                      <a:rPr lang="ja-JP" altLang="en-US">
                        <a:latin typeface="Century" panose="02040604050505020304" pitchFamily="18" charset="0"/>
                        <a:ea typeface="ＭＳ 明朝" panose="02020609040205080304" pitchFamily="17" charset="-128"/>
                      </a:rPr>
                      <a:t>　</a:t>
                    </a:r>
                    <a:r>
                      <a:rPr lang="ja-JP" altLang="en-US" baseline="0">
                        <a:latin typeface="Century" panose="02040604050505020304" pitchFamily="18" charset="0"/>
                        <a:ea typeface="ＭＳ 明朝" panose="02020609040205080304" pitchFamily="17" charset="-128"/>
                      </a:rPr>
                      <a:t> </a:t>
                    </a:r>
                    <a:fld id="{020D22CD-C17A-41D9-A502-494F8DCB227C}" type="PERCENTAGE">
                      <a:rPr lang="en-US" altLang="ja-JP" baseline="0">
                        <a:latin typeface="Century" panose="02040604050505020304" pitchFamily="18" charset="0"/>
                        <a:ea typeface="ＭＳ 明朝" panose="02020609040205080304" pitchFamily="17" charset="-128"/>
                      </a:rPr>
                      <a:pPr>
                        <a:defRPr>
                          <a:latin typeface="Century" panose="02040604050505020304" pitchFamily="18" charset="0"/>
                          <a:ea typeface="ＭＳ 明朝" panose="02020609040205080304" pitchFamily="17" charset="-128"/>
                        </a:defRPr>
                      </a:pPr>
                      <a:t>[パーセンテージ]</a:t>
                    </a:fld>
                    <a:endParaRPr lang="ja-JP" altLang="en-US" baseline="0">
                      <a:latin typeface="Century" panose="02040604050505020304" pitchFamily="18" charset="0"/>
                      <a:ea typeface="ＭＳ 明朝" panose="02020609040205080304" pitchFamily="17" charset="-128"/>
                    </a:endParaRPr>
                  </a:p>
                </c:rich>
              </c:tx>
              <c:numFmt formatCode="0.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35329583802024744"/>
                      <c:h val="4.2241971591786324E-2"/>
                    </c:manualLayout>
                  </c15:layout>
                  <c15:dlblFieldTable/>
                  <c15:showDataLabelsRange val="0"/>
                </c:ext>
                <c:ext xmlns:c16="http://schemas.microsoft.com/office/drawing/2014/chart" uri="{C3380CC4-5D6E-409C-BE32-E72D297353CC}">
                  <c16:uniqueId val="{00000009-843F-4770-BE0C-A66480D48FF7}"/>
                </c:ext>
              </c:extLst>
            </c:dLbl>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F-gas'!$BF$6:$BF$15</c:f>
              <c:strCache>
                <c:ptCount val="10"/>
                <c:pt idx="0">
                  <c:v>冷蔵庫及び                                    エアーコンディショナー</c:v>
                </c:pt>
                <c:pt idx="1">
                  <c:v>発泡剤・断熱材</c:v>
                </c:pt>
                <c:pt idx="2">
                  <c:v>エアゾール・                      MDI(定量噴射剤)</c:v>
                </c:pt>
                <c:pt idx="3">
                  <c:v>HFCs 製造時の漏出</c:v>
                </c:pt>
                <c:pt idx="4">
                  <c:v>半導体製造</c:v>
                </c:pt>
                <c:pt idx="5">
                  <c:v>溶剤</c:v>
                </c:pt>
                <c:pt idx="6">
                  <c:v>HCFC22製造時の副生HFC23</c:v>
                </c:pt>
                <c:pt idx="7">
                  <c:v>消火剤</c:v>
                </c:pt>
                <c:pt idx="8">
                  <c:v>液晶製造</c:v>
                </c:pt>
                <c:pt idx="9">
                  <c:v>マグネシウム等鋳造</c:v>
                </c:pt>
              </c:strCache>
            </c:strRef>
          </c:cat>
          <c:val>
            <c:numRef>
              <c:f>'7) F-gas'!$BA$41:$BA$50</c:f>
              <c:numCache>
                <c:formatCode>0%</c:formatCode>
                <c:ptCount val="10"/>
                <c:pt idx="0">
                  <c:v>0.91637415551686385</c:v>
                </c:pt>
                <c:pt idx="1">
                  <c:v>6.1288261329430126E-2</c:v>
                </c:pt>
                <c:pt idx="2">
                  <c:v>1.2836261241131915E-2</c:v>
                </c:pt>
                <c:pt idx="3" formatCode="0.0%">
                  <c:v>3.4368116577774485E-3</c:v>
                </c:pt>
                <c:pt idx="4" formatCode="0.0%">
                  <c:v>2.71263730315815E-3</c:v>
                </c:pt>
                <c:pt idx="5" formatCode="0.0%">
                  <c:v>2.5132855780288241E-3</c:v>
                </c:pt>
                <c:pt idx="6" formatCode="0.00%">
                  <c:v>5.4746001106347928E-4</c:v>
                </c:pt>
                <c:pt idx="7" formatCode="0.00%">
                  <c:v>2.1995941655343192E-4</c:v>
                </c:pt>
                <c:pt idx="8" formatCode="0.000%">
                  <c:v>4.471970897172914E-5</c:v>
                </c:pt>
                <c:pt idx="9" formatCode="0.000%">
                  <c:v>2.6448237020972139E-5</c:v>
                </c:pt>
              </c:numCache>
            </c:numRef>
          </c:val>
          <c:extLst>
            <c:ext xmlns:c16="http://schemas.microsoft.com/office/drawing/2014/chart" uri="{C3380CC4-5D6E-409C-BE32-E72D297353CC}">
              <c16:uniqueId val="{0000000A-843F-4770-BE0C-A66480D48FF7}"/>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544927536231908"/>
          <c:y val="0.10810572331527747"/>
          <c:w val="0.66111331735706969"/>
          <c:h val="0.77129895826759864"/>
        </c:manualLayout>
      </c:layout>
      <c:doughnutChart>
        <c:varyColors val="1"/>
        <c:ser>
          <c:idx val="1"/>
          <c:order val="0"/>
          <c:tx>
            <c:strRef>
              <c:f>'リンク切時非表示（グラフの添え物）'!$G$17</c:f>
              <c:strCache>
                <c:ptCount val="1"/>
                <c:pt idx="0">
                  <c:v>2016年
（平成28年）</c:v>
                </c:pt>
              </c:strCache>
            </c:strRef>
          </c:tx>
          <c:spPr>
            <a:noFill/>
            <a:ln>
              <a:noFill/>
            </a:ln>
          </c:spPr>
          <c:dLbls>
            <c:dLbl>
              <c:idx val="0"/>
              <c:layout>
                <c:manualLayout>
                  <c:x val="-2.7793231228216433E-3"/>
                  <c:y val="-0.13652468624092329"/>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AC0CF844-144B-4233-9483-7D17AF4D54CB}"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03463787-2743-4E5E-83D4-201C5064348A}"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8484023077606566"/>
                      <c:h val="0.1787233855416123"/>
                    </c:manualLayout>
                  </c15:layout>
                  <c15:dlblFieldTable/>
                  <c15:showDataLabelsRange val="0"/>
                </c:ext>
                <c:ext xmlns:c16="http://schemas.microsoft.com/office/drawing/2014/chart" uri="{C3380CC4-5D6E-409C-BE32-E72D297353CC}">
                  <c16:uniqueId val="{00000001-4440-4DC2-B093-673FAC85D38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'リンク切時非表示（グラフの添え物）'!$G$25</c:f>
              <c:numCache>
                <c:formatCode>#,##0"万トン"</c:formatCode>
                <c:ptCount val="1"/>
                <c:pt idx="0">
                  <c:v>60</c:v>
                </c:pt>
              </c:numCache>
            </c:numRef>
          </c:val>
          <c:extLst>
            <c:ext xmlns:c16="http://schemas.microsoft.com/office/drawing/2014/chart" uri="{C3380CC4-5D6E-409C-BE32-E72D297353CC}">
              <c16:uniqueId val="{00000000-4440-4DC2-B093-673FAC85D381}"/>
            </c:ext>
          </c:extLst>
        </c:ser>
        <c:ser>
          <c:idx val="0"/>
          <c:order val="1"/>
          <c:spPr>
            <a:ln>
              <a:solidFill>
                <a:schemeClr val="tx1"/>
              </a:solidFill>
            </a:ln>
          </c:spPr>
          <c:dLbls>
            <c:dLbl>
              <c:idx val="0"/>
              <c:layout>
                <c:manualLayout>
                  <c:x val="0.14139290197420976"/>
                  <c:y val="0.17974630222674545"/>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907246376811593"/>
                      <c:h val="0.10552429976693291"/>
                    </c:manualLayout>
                  </c15:layout>
                </c:ext>
                <c:ext xmlns:c16="http://schemas.microsoft.com/office/drawing/2014/chart" uri="{C3380CC4-5D6E-409C-BE32-E72D297353CC}">
                  <c16:uniqueId val="{00000000-5F26-4079-861E-D78DAFEA50B3}"/>
                </c:ext>
              </c:extLst>
            </c:dLbl>
            <c:dLbl>
              <c:idx val="1"/>
              <c:layout>
                <c:manualLayout>
                  <c:x val="-0.15476663243181579"/>
                  <c:y val="-8.176359866449074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F26-4079-861E-D78DAFEA50B3}"/>
                </c:ext>
              </c:extLst>
            </c:dLbl>
            <c:dLbl>
              <c:idx val="2"/>
              <c:layout>
                <c:manualLayout>
                  <c:x val="-2.3342563547721972E-2"/>
                  <c:y val="-0.14390646684547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F26-4079-861E-D78DAFEA50B3}"/>
                </c:ext>
              </c:extLst>
            </c:dLbl>
            <c:dLbl>
              <c:idx val="3"/>
              <c:layout>
                <c:manualLayout>
                  <c:x val="0.15254695586708775"/>
                  <c:y val="-1.3307835940411261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26-4079-861E-D78DAFEA50B3}"/>
                </c:ext>
              </c:extLst>
            </c:dLbl>
            <c:dLbl>
              <c:idx val="4"/>
              <c:layout>
                <c:manualLayout>
                  <c:x val="0.21864099076115617"/>
                  <c:y val="2.52215402355029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26-4079-861E-D78DAFEA50B3}"/>
                </c:ext>
              </c:extLst>
            </c:dLbl>
            <c:dLbl>
              <c:idx val="5"/>
              <c:layout>
                <c:manualLayout>
                  <c:x val="-6.9395275660549122E-2"/>
                  <c:y val="-0.2288198044514465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26-4079-861E-D78DAFEA50B3}"/>
                </c:ext>
              </c:extLst>
            </c:dLbl>
            <c:dLbl>
              <c:idx val="6"/>
              <c:layout>
                <c:manualLayout>
                  <c:x val="-4.8969948059861814E-3"/>
                  <c:y val="1.49164493773147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26-4079-861E-D78DAFEA50B3}"/>
                </c:ext>
              </c:extLst>
            </c:dLbl>
            <c:dLbl>
              <c:idx val="7"/>
              <c:layout>
                <c:manualLayout>
                  <c:x val="-0.26007271989828712"/>
                  <c:y val="-0.1008209148217831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26-4079-861E-D78DAFEA50B3}"/>
                </c:ext>
              </c:extLst>
            </c:dLbl>
            <c:dLbl>
              <c:idx val="8"/>
              <c:layout>
                <c:manualLayout>
                  <c:x val="-0.29001515885311274"/>
                  <c:y val="-0.204818010776286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26-4079-861E-D78DAFEA50B3}"/>
                </c:ext>
              </c:extLst>
            </c:dLbl>
            <c:dLbl>
              <c:idx val="9"/>
              <c:layout>
                <c:manualLayout>
                  <c:x val="-0.17269391845317053"/>
                  <c:y val="-0.2470428286444714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26-4079-861E-D78DAFEA50B3}"/>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Ref>
              <c:f>'7) F-gas'!$BF$31:$BF$33</c:f>
              <c:strCache>
                <c:ptCount val="3"/>
                <c:pt idx="0">
                  <c:v>NF3 製造時の漏出</c:v>
                </c:pt>
                <c:pt idx="1">
                  <c:v>半導体製造</c:v>
                </c:pt>
                <c:pt idx="2">
                  <c:v>液晶製造</c:v>
                </c:pt>
              </c:strCache>
            </c:strRef>
          </c:cat>
          <c:val>
            <c:numRef>
              <c:f>'7) F-gas'!$BA$66:$BA$68</c:f>
              <c:numCache>
                <c:formatCode>0%</c:formatCode>
                <c:ptCount val="3"/>
                <c:pt idx="0">
                  <c:v>0.68047918734705404</c:v>
                </c:pt>
                <c:pt idx="1">
                  <c:v>0.28860630990858799</c:v>
                </c:pt>
                <c:pt idx="2">
                  <c:v>3.0914502744357964E-2</c:v>
                </c:pt>
              </c:numCache>
            </c:numRef>
          </c:val>
          <c:extLst>
            <c:ext xmlns:c16="http://schemas.microsoft.com/office/drawing/2014/chart" uri="{C3380CC4-5D6E-409C-BE32-E72D297353CC}">
              <c16:uniqueId val="{0000000A-5F26-4079-861E-D78DAFEA50B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t" anchorCtr="0"/>
          <a:lstStyle/>
          <a:p>
            <a:pPr>
              <a:defRPr baseline="0">
                <a:latin typeface="Century" panose="02040604050505020304" pitchFamily="18" charset="0"/>
                <a:ea typeface="ＭＳ 明朝" panose="02020609040205080304" pitchFamily="17" charset="-128"/>
              </a:defRPr>
            </a:pPr>
            <a:r>
              <a:rPr lang="en-US" altLang="ja-JP" sz="1900" baseline="0">
                <a:latin typeface="Century" panose="02040604050505020304" pitchFamily="18" charset="0"/>
                <a:ea typeface="ＭＳ 明朝" panose="02020609040205080304" pitchFamily="17" charset="-128"/>
              </a:rPr>
              <a:t>2016</a:t>
            </a:r>
            <a:r>
              <a:rPr lang="ja-JP" altLang="en-US" sz="1900" baseline="0">
                <a:latin typeface="Century" panose="02040604050505020304" pitchFamily="18" charset="0"/>
                <a:ea typeface="ＭＳ 明朝" panose="02020609040205080304" pitchFamily="17" charset="-128"/>
              </a:rPr>
              <a:t>年度 総排出に占める各種温室効果ガスの排出割合</a:t>
            </a:r>
          </a:p>
        </c:rich>
      </c:tx>
      <c:layout>
        <c:manualLayout>
          <c:xMode val="edge"/>
          <c:yMode val="edge"/>
          <c:x val="4.4603091176804332E-4"/>
          <c:y val="2.7927824777578492E-2"/>
        </c:manualLayout>
      </c:layout>
      <c:overlay val="0"/>
      <c:spPr>
        <a:noFill/>
      </c:spPr>
    </c:title>
    <c:autoTitleDeleted val="0"/>
    <c:plotArea>
      <c:layout>
        <c:manualLayout>
          <c:layoutTarget val="inner"/>
          <c:xMode val="edge"/>
          <c:yMode val="edge"/>
          <c:x val="0.15380969710185771"/>
          <c:y val="0.28582867876031864"/>
          <c:w val="0.49633166062277584"/>
          <c:h val="0.66450515414882705"/>
        </c:manualLayout>
      </c:layout>
      <c:doughnutChart>
        <c:varyColors val="1"/>
        <c:ser>
          <c:idx val="1"/>
          <c:order val="0"/>
          <c:tx>
            <c:strRef>
              <c:f>'リンク切時非表示（グラフの添え物）'!$G$3:$G$4</c:f>
              <c:strCache>
                <c:ptCount val="2"/>
                <c:pt idx="0">
                  <c:v>2016年度</c:v>
                </c:pt>
                <c:pt idx="1">
                  <c:v>速報値</c:v>
                </c:pt>
              </c:strCache>
            </c:strRef>
          </c:tx>
          <c:dPt>
            <c:idx val="0"/>
            <c:bubble3D val="0"/>
            <c:spPr>
              <a:noFill/>
              <a:ln>
                <a:noFill/>
              </a:ln>
            </c:spPr>
            <c:extLst>
              <c:ext xmlns:c16="http://schemas.microsoft.com/office/drawing/2014/chart" uri="{C3380CC4-5D6E-409C-BE32-E72D297353CC}">
                <c16:uniqueId val="{00000013-782B-41E0-ACA1-2C7EF8B20197}"/>
              </c:ext>
            </c:extLst>
          </c:dPt>
          <c:dLbls>
            <c:dLbl>
              <c:idx val="0"/>
              <c:layout>
                <c:manualLayout>
                  <c:x val="4.9925668411007493E-3"/>
                  <c:y val="-8.9228804575709308E-2"/>
                </c:manualLayout>
              </c:layout>
              <c:tx>
                <c:rich>
                  <a:bodyPr wrap="square" lIns="38100" tIns="19050" rIns="38100" bIns="19050" anchor="ctr">
                    <a:noAutofit/>
                  </a:bodyPr>
                  <a:lstStyle/>
                  <a:p>
                    <a:pPr>
                      <a:defRPr sz="1600">
                        <a:latin typeface="Century" panose="02040604050505020304" pitchFamily="18" charset="0"/>
                        <a:ea typeface="ＭＳ 明朝" panose="02020609040205080304" pitchFamily="17" charset="-128"/>
                      </a:defRPr>
                    </a:pPr>
                    <a:fld id="{D46166C2-F936-4965-BAE4-EB193AFF011F}" type="SERIESNAME">
                      <a:rPr lang="ja-JP" altLang="en-US"/>
                      <a:pPr>
                        <a:defRPr sz="1600">
                          <a:latin typeface="Century" panose="02040604050505020304" pitchFamily="18" charset="0"/>
                          <a:ea typeface="ＭＳ 明朝" panose="02020609040205080304" pitchFamily="17" charset="-128"/>
                        </a:defRPr>
                      </a:pPr>
                      <a:t>[系列名]</a:t>
                    </a:fld>
                    <a:endParaRPr lang="ja-JP" altLang="en-US" baseline="0"/>
                  </a:p>
                  <a:p>
                    <a:pPr>
                      <a:defRPr sz="1600">
                        <a:latin typeface="Century" panose="02040604050505020304" pitchFamily="18" charset="0"/>
                        <a:ea typeface="ＭＳ 明朝" panose="02020609040205080304" pitchFamily="17" charset="-128"/>
                      </a:defRPr>
                    </a:pPr>
                    <a:fld id="{443E4412-547A-42C7-90BB-6CB5741CE62E}" type="VALUE">
                      <a:rPr lang="ja-JP" altLang="en-US" b="1"/>
                      <a:pPr>
                        <a:defRPr sz="16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676764056663668"/>
                      <c:h val="0.14857190820552771"/>
                    </c:manualLayout>
                  </c15:layout>
                  <c15:dlblFieldTable/>
                  <c15:showDataLabelsRange val="0"/>
                </c:ext>
                <c:ext xmlns:c16="http://schemas.microsoft.com/office/drawing/2014/chart" uri="{C3380CC4-5D6E-409C-BE32-E72D297353CC}">
                  <c16:uniqueId val="{00000013-782B-41E0-ACA1-2C7EF8B20197}"/>
                </c:ext>
              </c:extLst>
            </c:dLbl>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'リンク切時非表示（グラフの添え物）'!$G$5</c:f>
              <c:numCache>
                <c:formatCode>##"億"#,###"万トン"</c:formatCode>
                <c:ptCount val="1"/>
                <c:pt idx="0">
                  <c:v>132200</c:v>
                </c:pt>
              </c:numCache>
            </c:numRef>
          </c:val>
          <c:extLst>
            <c:ext xmlns:c16="http://schemas.microsoft.com/office/drawing/2014/chart" uri="{C3380CC4-5D6E-409C-BE32-E72D297353CC}">
              <c16:uniqueId val="{00000012-782B-41E0-ACA1-2C7EF8B20197}"/>
            </c:ext>
          </c:extLst>
        </c:ser>
        <c:ser>
          <c:idx val="0"/>
          <c:order val="1"/>
          <c:spPr>
            <a:ln w="6350">
              <a:solidFill>
                <a:schemeClr val="tx1"/>
              </a:solidFill>
            </a:ln>
          </c:spPr>
          <c:dPt>
            <c:idx val="0"/>
            <c:bubble3D val="0"/>
            <c:spPr>
              <a:solidFill>
                <a:schemeClr val="accent1"/>
              </a:solidFill>
              <a:ln w="3175">
                <a:solidFill>
                  <a:schemeClr val="tx1"/>
                </a:solidFill>
              </a:ln>
              <a:effectLst/>
            </c:spPr>
            <c:extLst>
              <c:ext xmlns:c16="http://schemas.microsoft.com/office/drawing/2014/chart" uri="{C3380CC4-5D6E-409C-BE32-E72D297353CC}">
                <c16:uniqueId val="{00000003-412C-4DEE-8680-FE6710E22BBB}"/>
              </c:ext>
            </c:extLst>
          </c:dPt>
          <c:dPt>
            <c:idx val="1"/>
            <c:bubble3D val="0"/>
            <c:spPr>
              <a:solidFill>
                <a:schemeClr val="accent2"/>
              </a:solidFill>
              <a:ln w="6350">
                <a:solidFill>
                  <a:schemeClr val="tx1"/>
                </a:solidFill>
              </a:ln>
              <a:effectLst/>
            </c:spPr>
            <c:extLst>
              <c:ext xmlns:c16="http://schemas.microsoft.com/office/drawing/2014/chart" uri="{C3380CC4-5D6E-409C-BE32-E72D297353CC}">
                <c16:uniqueId val="{00000005-412C-4DEE-8680-FE6710E22BBB}"/>
              </c:ext>
            </c:extLst>
          </c:dPt>
          <c:dPt>
            <c:idx val="2"/>
            <c:bubble3D val="0"/>
            <c:spPr>
              <a:solidFill>
                <a:schemeClr val="accent3"/>
              </a:solidFill>
              <a:ln w="6350">
                <a:solidFill>
                  <a:schemeClr val="tx1"/>
                </a:solidFill>
              </a:ln>
              <a:effectLst/>
            </c:spPr>
            <c:extLst>
              <c:ext xmlns:c16="http://schemas.microsoft.com/office/drawing/2014/chart" uri="{C3380CC4-5D6E-409C-BE32-E72D297353CC}">
                <c16:uniqueId val="{00000007-412C-4DEE-8680-FE6710E22BBB}"/>
              </c:ext>
            </c:extLst>
          </c:dPt>
          <c:dPt>
            <c:idx val="3"/>
            <c:bubble3D val="0"/>
            <c:spPr>
              <a:solidFill>
                <a:schemeClr val="accent4"/>
              </a:solidFill>
              <a:ln w="6350">
                <a:solidFill>
                  <a:schemeClr val="tx1"/>
                </a:solidFill>
              </a:ln>
              <a:effectLst/>
            </c:spPr>
            <c:extLst>
              <c:ext xmlns:c16="http://schemas.microsoft.com/office/drawing/2014/chart" uri="{C3380CC4-5D6E-409C-BE32-E72D297353CC}">
                <c16:uniqueId val="{00000009-412C-4DEE-8680-FE6710E22BBB}"/>
              </c:ext>
            </c:extLst>
          </c:dPt>
          <c:dPt>
            <c:idx val="4"/>
            <c:bubble3D val="0"/>
            <c:spPr>
              <a:solidFill>
                <a:schemeClr val="accent5"/>
              </a:solidFill>
              <a:ln w="6350">
                <a:solidFill>
                  <a:schemeClr val="tx1"/>
                </a:solidFill>
              </a:ln>
              <a:effectLst/>
            </c:spPr>
            <c:extLst>
              <c:ext xmlns:c16="http://schemas.microsoft.com/office/drawing/2014/chart" uri="{C3380CC4-5D6E-409C-BE32-E72D297353CC}">
                <c16:uniqueId val="{0000000B-412C-4DEE-8680-FE6710E22BBB}"/>
              </c:ext>
            </c:extLst>
          </c:dPt>
          <c:dPt>
            <c:idx val="5"/>
            <c:bubble3D val="0"/>
            <c:spPr>
              <a:solidFill>
                <a:schemeClr val="accent6"/>
              </a:solidFill>
              <a:ln w="6350">
                <a:solidFill>
                  <a:schemeClr val="tx1"/>
                </a:solidFill>
              </a:ln>
              <a:effectLst/>
            </c:spPr>
            <c:extLst>
              <c:ext xmlns:c16="http://schemas.microsoft.com/office/drawing/2014/chart" uri="{C3380CC4-5D6E-409C-BE32-E72D297353CC}">
                <c16:uniqueId val="{0000000D-412C-4DEE-8680-FE6710E22BBB}"/>
              </c:ext>
            </c:extLst>
          </c:dPt>
          <c:dPt>
            <c:idx val="6"/>
            <c:bubble3D val="0"/>
            <c:spPr>
              <a:solidFill>
                <a:schemeClr val="accent1">
                  <a:lumMod val="60000"/>
                </a:schemeClr>
              </a:solidFill>
              <a:ln w="6350">
                <a:solidFill>
                  <a:schemeClr val="tx1"/>
                </a:solidFill>
              </a:ln>
              <a:effectLst/>
            </c:spPr>
            <c:extLst>
              <c:ext xmlns:c16="http://schemas.microsoft.com/office/drawing/2014/chart" uri="{C3380CC4-5D6E-409C-BE32-E72D297353CC}">
                <c16:uniqueId val="{0000000F-412C-4DEE-8680-FE6710E22BBB}"/>
              </c:ext>
            </c:extLst>
          </c:dPt>
          <c:dPt>
            <c:idx val="7"/>
            <c:bubble3D val="0"/>
            <c:spPr>
              <a:solidFill>
                <a:schemeClr val="accent2">
                  <a:lumMod val="60000"/>
                </a:schemeClr>
              </a:solidFill>
              <a:ln w="6350">
                <a:solidFill>
                  <a:schemeClr val="tx1"/>
                </a:solidFill>
              </a:ln>
              <a:effectLst/>
            </c:spPr>
            <c:extLst>
              <c:ext xmlns:c16="http://schemas.microsoft.com/office/drawing/2014/chart" uri="{C3380CC4-5D6E-409C-BE32-E72D297353CC}">
                <c16:uniqueId val="{00000011-412C-4DEE-8680-FE6710E22BBB}"/>
              </c:ext>
            </c:extLst>
          </c:dPt>
          <c:dPt>
            <c:idx val="8"/>
            <c:bubble3D val="0"/>
            <c:spPr>
              <a:solidFill>
                <a:schemeClr val="accent3">
                  <a:lumMod val="60000"/>
                </a:schemeClr>
              </a:solidFill>
              <a:ln w="6350">
                <a:solidFill>
                  <a:schemeClr val="tx1"/>
                </a:solidFill>
              </a:ln>
              <a:effectLst/>
            </c:spPr>
            <c:extLst>
              <c:ext xmlns:c16="http://schemas.microsoft.com/office/drawing/2014/chart" uri="{C3380CC4-5D6E-409C-BE32-E72D297353CC}">
                <c16:uniqueId val="{00000013-412C-4DEE-8680-FE6710E22BBB}"/>
              </c:ext>
            </c:extLst>
          </c:dPt>
          <c:dLbls>
            <c:dLbl>
              <c:idx val="0"/>
              <c:layout>
                <c:manualLayout>
                  <c:x val="0.18573983237316374"/>
                  <c:y val="-0.5642691332545307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12C-4DEE-8680-FE6710E22BBB}"/>
                </c:ext>
              </c:extLst>
            </c:dLbl>
            <c:dLbl>
              <c:idx val="1"/>
              <c:layout>
                <c:manualLayout>
                  <c:x val="-0.19669172674745403"/>
                  <c:y val="-1.7734104840175328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12C-4DEE-8680-FE6710E22BBB}"/>
                </c:ext>
              </c:extLst>
            </c:dLbl>
            <c:dLbl>
              <c:idx val="2"/>
              <c:layout>
                <c:manualLayout>
                  <c:x val="-0.18352209551508691"/>
                  <c:y val="-5.868544011148831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412C-4DEE-8680-FE6710E22BBB}"/>
                </c:ext>
              </c:extLst>
            </c:dLbl>
            <c:dLbl>
              <c:idx val="3"/>
              <c:layout>
                <c:manualLayout>
                  <c:x val="-0.14865437961553538"/>
                  <c:y val="-0.1035486425348840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7.859480096913897E-2"/>
                      <c:h val="0.10580455885838426"/>
                    </c:manualLayout>
                  </c15:layout>
                </c:ext>
                <c:ext xmlns:c16="http://schemas.microsoft.com/office/drawing/2014/chart" uri="{C3380CC4-5D6E-409C-BE32-E72D297353CC}">
                  <c16:uniqueId val="{00000009-412C-4DEE-8680-FE6710E22BBB}"/>
                </c:ext>
              </c:extLst>
            </c:dLbl>
            <c:dLbl>
              <c:idx val="4"/>
              <c:layout>
                <c:manualLayout>
                  <c:x val="-0.10033135778504308"/>
                  <c:y val="-0.143882843520288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412C-4DEE-8680-FE6710E22BBB}"/>
                </c:ext>
              </c:extLst>
            </c:dLbl>
            <c:dLbl>
              <c:idx val="5"/>
              <c:layout>
                <c:manualLayout>
                  <c:x val="-4.9455374000410723E-2"/>
                  <c:y val="-0.1662482890027138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6.476676394384831E-2"/>
                      <c:h val="9.1073198892415233E-2"/>
                    </c:manualLayout>
                  </c15:layout>
                </c:ext>
                <c:ext xmlns:c16="http://schemas.microsoft.com/office/drawing/2014/chart" uri="{C3380CC4-5D6E-409C-BE32-E72D297353CC}">
                  <c16:uniqueId val="{0000000D-412C-4DEE-8680-FE6710E22BBB}"/>
                </c:ext>
              </c:extLst>
            </c:dLbl>
            <c:dLbl>
              <c:idx val="6"/>
              <c:layout>
                <c:manualLayout>
                  <c:x val="7.9334129299297243E-3"/>
                  <c:y val="-0.17357522066083936"/>
                </c:manualLayout>
              </c:layout>
              <c:numFmt formatCode="0.00%" sourceLinked="0"/>
              <c:spPr>
                <a:noFill/>
                <a:ln>
                  <a:noFill/>
                </a:ln>
                <a:effectLst/>
              </c:spPr>
              <c:txPr>
                <a:bodyPr rot="0" spcFirstLastPara="1" vertOverflow="ellipsis" vert="horz" wrap="square" anchor="ctr" anchorCtr="1"/>
                <a:lstStyle/>
                <a:p>
                  <a:pPr>
                    <a:defRPr sz="1300" b="0" i="0" u="none" strike="noStrike" kern="1200" baseline="0">
                      <a:solidFill>
                        <a:schemeClr val="tx1"/>
                      </a:solidFill>
                      <a:latin typeface="Century" panose="02040604050505020304" pitchFamily="18" charset="0"/>
                      <a:ea typeface="ＭＳ 明朝" panose="02020609040205080304" pitchFamily="17"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8.4619387504052693E-2"/>
                      <c:h val="9.1889672511593121E-2"/>
                    </c:manualLayout>
                  </c15:layout>
                </c:ext>
                <c:ext xmlns:c16="http://schemas.microsoft.com/office/drawing/2014/chart" uri="{C3380CC4-5D6E-409C-BE32-E72D297353CC}">
                  <c16:uniqueId val="{0000000F-412C-4DEE-8680-FE6710E22BBB}"/>
                </c:ext>
              </c:extLst>
            </c:dLbl>
            <c:dLbl>
              <c:idx val="7"/>
              <c:layout>
                <c:manualLayout>
                  <c:x val="0.29254589250650714"/>
                  <c:y val="-0.124944023573475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412C-4DEE-8680-FE6710E22BBB}"/>
                </c:ext>
              </c:extLst>
            </c:dLbl>
            <c:dLbl>
              <c:idx val="8"/>
              <c:layout>
                <c:manualLayout>
                  <c:x val="0.30000000000000027"/>
                  <c:y val="-0.1040214255039922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412C-4DEE-8680-FE6710E22BBB}"/>
                </c:ext>
              </c:extLst>
            </c:dLbl>
            <c:numFmt formatCode="0.0%" sourceLinked="0"/>
            <c:spPr>
              <a:noFill/>
              <a:ln>
                <a:noFill/>
              </a:ln>
              <a:effectLst/>
            </c:spPr>
            <c:txPr>
              <a:bodyPr rot="0" spcFirstLastPara="1" vertOverflow="ellipsis" vert="horz" wrap="square" anchor="ctr" anchorCtr="1"/>
              <a:lstStyle/>
              <a:p>
                <a:pPr>
                  <a:defRPr sz="1300" b="0" i="0" u="none" strike="noStrike" kern="1200" baseline="0">
                    <a:solidFill>
                      <a:schemeClr val="tx1"/>
                    </a:solidFill>
                    <a:latin typeface="Century" panose="02040604050505020304" pitchFamily="18" charset="0"/>
                    <a:ea typeface="ＭＳ 明朝" panose="02020609040205080304" pitchFamily="17" charset="-128"/>
                    <a:cs typeface="+mn-cs"/>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('1) Total'!$V$22,'1) Total'!$V$25:$V$26,'1) Total'!$V$28:$V$31)</c:f>
              <c:strCache>
                <c:ptCount val="7"/>
                <c:pt idx="0">
                  <c:v>CO2</c:v>
                </c:pt>
                <c:pt idx="1">
                  <c:v>CH4</c:v>
                </c:pt>
                <c:pt idx="2">
                  <c:v>N2O</c:v>
                </c:pt>
                <c:pt idx="3">
                  <c:v>HFCs</c:v>
                </c:pt>
                <c:pt idx="4">
                  <c:v>PFCs</c:v>
                </c:pt>
                <c:pt idx="5">
                  <c:v>SF6</c:v>
                </c:pt>
                <c:pt idx="6">
                  <c:v>NF3</c:v>
                </c:pt>
              </c:strCache>
            </c:strRef>
          </c:cat>
          <c:val>
            <c:numRef>
              <c:f>('1) Total'!$BA$22,'1) Total'!$BA$25:$BA$26,'1) Total'!$BA$28:$BA$31)</c:f>
              <c:numCache>
                <c:formatCode>#0.0%;[Red]\-#0.0%</c:formatCode>
                <c:ptCount val="7"/>
                <c:pt idx="0">
                  <c:v>0.92380196971627282</c:v>
                </c:pt>
                <c:pt idx="1">
                  <c:v>2.3184517427534312E-2</c:v>
                </c:pt>
                <c:pt idx="2">
                  <c:v>1.5566189002121075E-2</c:v>
                </c:pt>
                <c:pt idx="3">
                  <c:v>3.2711109656992192E-2</c:v>
                </c:pt>
                <c:pt idx="4">
                  <c:v>2.5525963050703018E-3</c:v>
                </c:pt>
                <c:pt idx="5">
                  <c:v>1.703825553203334E-3</c:v>
                </c:pt>
                <c:pt idx="6" formatCode="#0.00%;[Red]\-#0.00%">
                  <c:v>4.7979233880613244E-4</c:v>
                </c:pt>
              </c:numCache>
            </c:numRef>
          </c:val>
          <c:extLst>
            <c:ext xmlns:c16="http://schemas.microsoft.com/office/drawing/2014/chart" uri="{C3380CC4-5D6E-409C-BE32-E72D297353CC}">
              <c16:uniqueId val="{00000014-412C-4DEE-8680-FE6710E22BBB}"/>
            </c:ext>
          </c:extLst>
        </c:ser>
        <c:dLbls>
          <c:showLegendKey val="0"/>
          <c:showVal val="0"/>
          <c:showCatName val="0"/>
          <c:showSerName val="0"/>
          <c:showPercent val="1"/>
          <c:showBubbleSize val="0"/>
          <c:showLeaderLines val="0"/>
        </c:dLbls>
        <c:firstSliceAng val="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sz="1800"/>
      </a:pPr>
      <a:endParaRPr lang="ja-JP"/>
    </a:p>
  </c:txPr>
  <c:printSettings>
    <c:headerFooter/>
    <c:pageMargins b="0.75000000000000078" l="0.70000000000000062" r="0.70000000000000062" t="0.75000000000000078"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41818442766922"/>
          <c:y val="0.14636449922255643"/>
          <c:w val="0.5842627801963528"/>
          <c:h val="0.73705898461230734"/>
        </c:manualLayout>
      </c:layout>
      <c:doughnutChart>
        <c:varyColors val="1"/>
        <c:ser>
          <c:idx val="1"/>
          <c:order val="0"/>
          <c:tx>
            <c:strRef>
              <c:f>'リンク切時非表示（グラフの添え物）'!$E$17</c:f>
              <c:strCache>
                <c:ptCount val="1"/>
                <c:pt idx="0">
                  <c:v>2005年                                                                                                                                                                                                                     （平成17年）</c:v>
                </c:pt>
              </c:strCache>
            </c:strRef>
          </c:tx>
          <c:spPr>
            <a:noFill/>
            <a:ln>
              <a:noFill/>
            </a:ln>
          </c:spPr>
          <c:dLbls>
            <c:dLbl>
              <c:idx val="0"/>
              <c:layout>
                <c:manualLayout>
                  <c:x val="9.0674565798892371E-3"/>
                  <c:y val="-0.13756011282171818"/>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6090BBC6-03DD-4344-ADD3-605A2DEBD502}"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D58ED57E-31F0-4530-A1BD-EC2A20AFD16A}"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6432650847931991"/>
                      <c:h val="0.17313564110720228"/>
                    </c:manualLayout>
                  </c15:layout>
                  <c15:dlblFieldTable/>
                  <c15:showDataLabelsRange val="0"/>
                </c:ext>
                <c:ext xmlns:c16="http://schemas.microsoft.com/office/drawing/2014/chart" uri="{C3380CC4-5D6E-409C-BE32-E72D297353CC}">
                  <c16:uniqueId val="{00000001-56BF-4C17-85E2-F9643E94770D}"/>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'リンク切時非表示（グラフの添え物）'!$E$21</c:f>
              <c:numCache>
                <c:formatCode>#,##0"万トン"</c:formatCode>
                <c:ptCount val="1"/>
                <c:pt idx="0">
                  <c:v>860</c:v>
                </c:pt>
              </c:numCache>
            </c:numRef>
          </c:val>
          <c:extLst>
            <c:ext xmlns:c16="http://schemas.microsoft.com/office/drawing/2014/chart" uri="{C3380CC4-5D6E-409C-BE32-E72D297353CC}">
              <c16:uniqueId val="{00000000-56BF-4C17-85E2-F9643E94770D}"/>
            </c:ext>
          </c:extLst>
        </c:ser>
        <c:ser>
          <c:idx val="0"/>
          <c:order val="1"/>
          <c:spPr>
            <a:ln>
              <a:solidFill>
                <a:schemeClr val="tx1"/>
              </a:solidFill>
            </a:ln>
          </c:spPr>
          <c:dLbls>
            <c:dLbl>
              <c:idx val="0"/>
              <c:layout>
                <c:manualLayout>
                  <c:x val="0.11583640358261608"/>
                  <c:y val="-0.25127812559805346"/>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890732826135831"/>
                      <c:h val="0.10682503894636751"/>
                    </c:manualLayout>
                  </c15:layout>
                </c:ext>
                <c:ext xmlns:c16="http://schemas.microsoft.com/office/drawing/2014/chart" uri="{C3380CC4-5D6E-409C-BE32-E72D297353CC}">
                  <c16:uniqueId val="{00000000-D12F-4A66-A61A-FD6EB1DFB225}"/>
                </c:ext>
              </c:extLst>
            </c:dLbl>
            <c:dLbl>
              <c:idx val="1"/>
              <c:layout>
                <c:manualLayout>
                  <c:x val="-0.15349995408458356"/>
                  <c:y val="4.2494617293323989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9.7900352930907972E-2"/>
                      <c:h val="9.7294806870629413E-2"/>
                    </c:manualLayout>
                  </c15:layout>
                </c:ext>
                <c:ext xmlns:c16="http://schemas.microsoft.com/office/drawing/2014/chart" uri="{C3380CC4-5D6E-409C-BE32-E72D297353CC}">
                  <c16:uniqueId val="{00000001-D12F-4A66-A61A-FD6EB1DFB225}"/>
                </c:ext>
              </c:extLst>
            </c:dLbl>
            <c:dLbl>
              <c:idx val="2"/>
              <c:layout>
                <c:manualLayout>
                  <c:x val="-0.242058266608566"/>
                  <c:y val="-3.8280059183930945E-2"/>
                </c:manualLayout>
              </c:layout>
              <c:numFmt formatCode="0%" sourceLinked="0"/>
              <c:spPr>
                <a:noFill/>
                <a:ln>
                  <a:noFill/>
                </a:ln>
              </c:spPr>
              <c:txPr>
                <a:bodyPr lIns="38100" tIns="19050" rIns="38100" bIns="19050">
                  <a:noAutofit/>
                </a:bodyPr>
                <a:lstStyle/>
                <a:p>
                  <a:pPr>
                    <a:defRPr>
                      <a:solidFill>
                        <a:sysClr val="windowText" lastClr="000000"/>
                      </a:solidFill>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1074272041075"/>
                      <c:h val="0.10258715245179641"/>
                    </c:manualLayout>
                  </c15:layout>
                </c:ext>
                <c:ext xmlns:c16="http://schemas.microsoft.com/office/drawing/2014/chart" uri="{C3380CC4-5D6E-409C-BE32-E72D297353CC}">
                  <c16:uniqueId val="{00000002-D12F-4A66-A61A-FD6EB1DFB225}"/>
                </c:ext>
              </c:extLst>
            </c:dLbl>
            <c:dLbl>
              <c:idx val="3"/>
              <c:layout>
                <c:manualLayout>
                  <c:x val="-0.26813422748569776"/>
                  <c:y val="-0.103566361073648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12F-4A66-A61A-FD6EB1DFB225}"/>
                </c:ext>
              </c:extLst>
            </c:dLbl>
            <c:dLbl>
              <c:idx val="4"/>
              <c:layout>
                <c:manualLayout>
                  <c:x val="-0.11907060097803675"/>
                  <c:y val="-0.14838368091735379"/>
                </c:manualLayout>
              </c:layout>
              <c:numFmt formatCode="0.00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D12F-4A66-A61A-FD6EB1DFB225}"/>
                </c:ext>
              </c:extLst>
            </c:dLbl>
            <c:dLbl>
              <c:idx val="5"/>
              <c:layout>
                <c:manualLayout>
                  <c:x val="2.3291197894425141E-2"/>
                  <c:y val="-0.17455246478899741"/>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341427843934524"/>
                      <c:h val="9.6216276684626345E-2"/>
                    </c:manualLayout>
                  </c15:layout>
                </c:ext>
                <c:ext xmlns:c16="http://schemas.microsoft.com/office/drawing/2014/chart" uri="{C3380CC4-5D6E-409C-BE32-E72D297353CC}">
                  <c16:uniqueId val="{00000005-D12F-4A66-A61A-FD6EB1DFB225}"/>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D12F-4A66-A61A-FD6EB1DFB225}"/>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D12F-4A66-A61A-FD6EB1DFB225}"/>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D12F-4A66-A61A-FD6EB1DFB225}"/>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D12F-4A66-A61A-FD6EB1DFB225}"/>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F-gas'!$BF$17:$BF$22</c:f>
              <c:strCache>
                <c:ptCount val="6"/>
                <c:pt idx="0">
                  <c:v>半導体製造</c:v>
                </c:pt>
                <c:pt idx="1">
                  <c:v>溶剤</c:v>
                </c:pt>
                <c:pt idx="2">
                  <c:v>PFCs 製造時の漏出</c:v>
                </c:pt>
                <c:pt idx="3">
                  <c:v>液晶製造</c:v>
                </c:pt>
                <c:pt idx="4">
                  <c:v>その他</c:v>
                </c:pt>
                <c:pt idx="5">
                  <c:v>アルミニウム精錬</c:v>
                </c:pt>
              </c:strCache>
            </c:strRef>
          </c:cat>
          <c:val>
            <c:numRef>
              <c:f>'7) F-gas'!$AP$52:$AP$57</c:f>
              <c:numCache>
                <c:formatCode>0%</c:formatCode>
                <c:ptCount val="6"/>
                <c:pt idx="0">
                  <c:v>0.53275267881879163</c:v>
                </c:pt>
                <c:pt idx="1">
                  <c:v>0.32638921700953483</c:v>
                </c:pt>
                <c:pt idx="2">
                  <c:v>0.12067198940367099</c:v>
                </c:pt>
                <c:pt idx="3">
                  <c:v>1.7629480452024365E-2</c:v>
                </c:pt>
                <c:pt idx="4" formatCode="0.000%">
                  <c:v>3.3497729586869497E-5</c:v>
                </c:pt>
                <c:pt idx="5" formatCode="0.0%">
                  <c:v>2.5231365863913903E-3</c:v>
                </c:pt>
              </c:numCache>
            </c:numRef>
          </c:val>
          <c:extLst>
            <c:ext xmlns:c16="http://schemas.microsoft.com/office/drawing/2014/chart" uri="{C3380CC4-5D6E-409C-BE32-E72D297353CC}">
              <c16:uniqueId val="{0000000A-D12F-4A66-A61A-FD6EB1DFB225}"/>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96366389944234"/>
          <c:y val="0.14636449922255643"/>
          <c:w val="0.66629789462716971"/>
          <c:h val="0.76286269118597461"/>
        </c:manualLayout>
      </c:layout>
      <c:doughnutChart>
        <c:varyColors val="1"/>
        <c:ser>
          <c:idx val="1"/>
          <c:order val="0"/>
          <c:tx>
            <c:strRef>
              <c:f>'リンク切時非表示（グラフの添え物）'!$G$17</c:f>
              <c:strCache>
                <c:ptCount val="1"/>
                <c:pt idx="0">
                  <c:v>2016年
（平成28年）</c:v>
                </c:pt>
              </c:strCache>
            </c:strRef>
          </c:tx>
          <c:spPr>
            <a:noFill/>
            <a:ln>
              <a:noFill/>
            </a:ln>
          </c:spPr>
          <c:dLbls>
            <c:dLbl>
              <c:idx val="0"/>
              <c:layout>
                <c:manualLayout>
                  <c:x val="5.1444281859009738E-3"/>
                  <c:y val="-0.1448201396700412"/>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8FCFCB0E-82BA-41D5-AC2C-9FF1AA0AD2E6}"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4085BF91-5025-425A-9339-A586A95ECDA5}"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2778255728422676"/>
                      <c:h val="0.19075425126298617"/>
                    </c:manualLayout>
                  </c15:layout>
                  <c15:dlblFieldTable/>
                  <c15:showDataLabelsRange val="0"/>
                </c:ext>
                <c:ext xmlns:c16="http://schemas.microsoft.com/office/drawing/2014/chart" uri="{C3380CC4-5D6E-409C-BE32-E72D297353CC}">
                  <c16:uniqueId val="{00000001-1F35-45A8-8F6E-7F55B99F53E8}"/>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extLst>
          </c:dLbls>
          <c:val>
            <c:numRef>
              <c:f>'リンク切時非表示（グラフの添え物）'!$G$21</c:f>
              <c:numCache>
                <c:formatCode>#,##0"万トン"</c:formatCode>
                <c:ptCount val="1"/>
                <c:pt idx="0">
                  <c:v>340</c:v>
                </c:pt>
              </c:numCache>
            </c:numRef>
          </c:val>
          <c:extLst>
            <c:ext xmlns:c16="http://schemas.microsoft.com/office/drawing/2014/chart" uri="{C3380CC4-5D6E-409C-BE32-E72D297353CC}">
              <c16:uniqueId val="{00000000-1F35-45A8-8F6E-7F55B99F53E8}"/>
            </c:ext>
          </c:extLst>
        </c:ser>
        <c:ser>
          <c:idx val="0"/>
          <c:order val="1"/>
          <c:spPr>
            <a:ln>
              <a:solidFill>
                <a:schemeClr val="tx1"/>
              </a:solidFill>
            </a:ln>
          </c:spPr>
          <c:dLbls>
            <c:dLbl>
              <c:idx val="0"/>
              <c:layout>
                <c:manualLayout>
                  <c:x val="0.12959745454098731"/>
                  <c:y val="-0.25394539806736594"/>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804959292662851"/>
                      <c:h val="0.10682500491391983"/>
                    </c:manualLayout>
                  </c15:layout>
                </c:ext>
                <c:ext xmlns:c16="http://schemas.microsoft.com/office/drawing/2014/chart" uri="{C3380CC4-5D6E-409C-BE32-E72D297353CC}">
                  <c16:uniqueId val="{00000000-E6A7-4062-986D-84CF81C72B83}"/>
                </c:ext>
              </c:extLst>
            </c:dLbl>
            <c:dLbl>
              <c:idx val="1"/>
              <c:layout>
                <c:manualLayout>
                  <c:x val="-0.13629817268896582"/>
                  <c:y val="0.129365759308359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1181508742556584"/>
                      <c:h val="9.7294865333684422E-2"/>
                    </c:manualLayout>
                  </c15:layout>
                </c:ext>
                <c:ext xmlns:c16="http://schemas.microsoft.com/office/drawing/2014/chart" uri="{C3380CC4-5D6E-409C-BE32-E72D297353CC}">
                  <c16:uniqueId val="{00000001-E6A7-4062-986D-84CF81C72B83}"/>
                </c:ext>
              </c:extLst>
            </c:dLbl>
            <c:dLbl>
              <c:idx val="2"/>
              <c:layout>
                <c:manualLayout>
                  <c:x val="-0.26348676169118224"/>
                  <c:y val="-3.8312022867492461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463683423001055"/>
                      <c:h val="9.5563900552839143E-2"/>
                    </c:manualLayout>
                  </c15:layout>
                </c:ext>
                <c:ext xmlns:c16="http://schemas.microsoft.com/office/drawing/2014/chart" uri="{C3380CC4-5D6E-409C-BE32-E72D297353CC}">
                  <c16:uniqueId val="{00000002-E6A7-4062-986D-84CF81C72B83}"/>
                </c:ext>
              </c:extLst>
            </c:dLbl>
            <c:dLbl>
              <c:idx val="3"/>
              <c:layout>
                <c:manualLayout>
                  <c:x val="-0.18075047759196913"/>
                  <c:y val="-0.1268170017846026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6A7-4062-986D-84CF81C72B83}"/>
                </c:ext>
              </c:extLst>
            </c:dLbl>
            <c:dLbl>
              <c:idx val="4"/>
              <c:layout>
                <c:manualLayout>
                  <c:x val="-6.2751284284143866E-2"/>
                  <c:y val="-0.1545360094001916"/>
                </c:manualLayout>
              </c:layout>
              <c:numFmt formatCode="0.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E6A7-4062-986D-84CF81C72B83}"/>
                </c:ext>
              </c:extLst>
            </c:dLbl>
            <c:dLbl>
              <c:idx val="5"/>
              <c:layout>
                <c:manualLayout>
                  <c:x val="1.2079053909686421E-2"/>
                  <c:y val="-0.16704784080729926"/>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776064134435272"/>
                      <c:h val="9.8727857967181726E-2"/>
                    </c:manualLayout>
                  </c15:layout>
                </c:ext>
                <c:ext xmlns:c16="http://schemas.microsoft.com/office/drawing/2014/chart" uri="{C3380CC4-5D6E-409C-BE32-E72D297353CC}">
                  <c16:uniqueId val="{00000005-E6A7-4062-986D-84CF81C72B83}"/>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E6A7-4062-986D-84CF81C72B83}"/>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E6A7-4062-986D-84CF81C72B83}"/>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E6A7-4062-986D-84CF81C72B83}"/>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6A7-4062-986D-84CF81C72B83}"/>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F-gas'!$BF$17:$BF$21</c:f>
              <c:strCache>
                <c:ptCount val="5"/>
                <c:pt idx="0">
                  <c:v>半導体製造</c:v>
                </c:pt>
                <c:pt idx="1">
                  <c:v>溶剤</c:v>
                </c:pt>
                <c:pt idx="2">
                  <c:v>PFCs 製造時の漏出</c:v>
                </c:pt>
                <c:pt idx="3">
                  <c:v>液晶製造</c:v>
                </c:pt>
                <c:pt idx="4">
                  <c:v>その他</c:v>
                </c:pt>
              </c:strCache>
            </c:strRef>
          </c:cat>
          <c:val>
            <c:numRef>
              <c:f>'7) F-gas'!$BA$52:$BA$56</c:f>
              <c:numCache>
                <c:formatCode>0%</c:formatCode>
                <c:ptCount val="5"/>
                <c:pt idx="0">
                  <c:v>0.50995632820771319</c:v>
                </c:pt>
                <c:pt idx="1">
                  <c:v>0.43401251672669611</c:v>
                </c:pt>
                <c:pt idx="2">
                  <c:v>2.8769044827293075E-2</c:v>
                </c:pt>
                <c:pt idx="3">
                  <c:v>2.1097597788520168E-2</c:v>
                </c:pt>
                <c:pt idx="4" formatCode="0.0%">
                  <c:v>6.1645124497773677E-3</c:v>
                </c:pt>
              </c:numCache>
            </c:numRef>
          </c:val>
          <c:extLst>
            <c:ext xmlns:c16="http://schemas.microsoft.com/office/drawing/2014/chart" uri="{C3380CC4-5D6E-409C-BE32-E72D297353CC}">
              <c16:uniqueId val="{0000000A-E6A7-4062-986D-84CF81C72B8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97052156854691"/>
          <c:y val="0.12322890961928516"/>
          <c:w val="0.63954384297302291"/>
          <c:h val="0.73809078267479833"/>
        </c:manualLayout>
      </c:layout>
      <c:doughnutChart>
        <c:varyColors val="1"/>
        <c:ser>
          <c:idx val="1"/>
          <c:order val="0"/>
          <c:tx>
            <c:strRef>
              <c:f>'リンク切時非表示（グラフの添え物）'!$E$17</c:f>
              <c:strCache>
                <c:ptCount val="1"/>
                <c:pt idx="0">
                  <c:v>2005年                                                                                                                                                                                                                     （平成17年）</c:v>
                </c:pt>
              </c:strCache>
            </c:strRef>
          </c:tx>
          <c:spPr>
            <a:noFill/>
            <a:ln>
              <a:noFill/>
            </a:ln>
          </c:spPr>
          <c:dLbls>
            <c:dLbl>
              <c:idx val="0"/>
              <c:layout>
                <c:manualLayout>
                  <c:x val="-3.8211059046183444E-17"/>
                  <c:y val="-0.13950257463638371"/>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B50F1137-19B8-48D5-BD4D-3BCDD88DB0A3}"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BA6246BE-2927-4FB9-AEFD-16A51B129543}"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3289859203886774"/>
                      <c:h val="0.16647321804527793"/>
                    </c:manualLayout>
                  </c15:layout>
                  <c15:dlblFieldTable/>
                  <c15:showDataLabelsRange val="0"/>
                </c:ext>
                <c:ext xmlns:c16="http://schemas.microsoft.com/office/drawing/2014/chart" uri="{C3380CC4-5D6E-409C-BE32-E72D297353CC}">
                  <c16:uniqueId val="{00000001-5FCE-47EF-BDE8-0CD03EAA4A73}"/>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'リンク切時非表示（グラフの添え物）'!$E$23</c:f>
              <c:numCache>
                <c:formatCode>#,##0"万トン"</c:formatCode>
                <c:ptCount val="1"/>
                <c:pt idx="0">
                  <c:v>510</c:v>
                </c:pt>
              </c:numCache>
            </c:numRef>
          </c:val>
          <c:extLst>
            <c:ext xmlns:c16="http://schemas.microsoft.com/office/drawing/2014/chart" uri="{C3380CC4-5D6E-409C-BE32-E72D297353CC}">
              <c16:uniqueId val="{00000000-5FCE-47EF-BDE8-0CD03EAA4A73}"/>
            </c:ext>
          </c:extLst>
        </c:ser>
        <c:ser>
          <c:idx val="0"/>
          <c:order val="1"/>
          <c:spPr>
            <a:ln>
              <a:solidFill>
                <a:schemeClr val="tx1"/>
              </a:solidFill>
            </a:ln>
          </c:spPr>
          <c:dLbls>
            <c:dLbl>
              <c:idx val="0"/>
              <c:layout>
                <c:manualLayout>
                  <c:x val="0.10759458872999073"/>
                  <c:y val="-0.12229497248737381"/>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736161734046078"/>
                      <c:h val="9.3224569229699933E-2"/>
                    </c:manualLayout>
                  </c15:layout>
                </c:ext>
                <c:ext xmlns:c16="http://schemas.microsoft.com/office/drawing/2014/chart" uri="{C3380CC4-5D6E-409C-BE32-E72D297353CC}">
                  <c16:uniqueId val="{00000000-65A8-4E97-9CA0-D03EDD0DEB8E}"/>
                </c:ext>
              </c:extLst>
            </c:dLbl>
            <c:dLbl>
              <c:idx val="1"/>
              <c:layout>
                <c:manualLayout>
                  <c:x val="9.1037584861988846E-2"/>
                  <c:y val="-0.19956367266784569"/>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770872858319968"/>
                      <c:h val="0.13026126423446074"/>
                    </c:manualLayout>
                  </c15:layout>
                </c:ext>
                <c:ext xmlns:c16="http://schemas.microsoft.com/office/drawing/2014/chart" uri="{C3380CC4-5D6E-409C-BE32-E72D297353CC}">
                  <c16:uniqueId val="{00000001-65A8-4E97-9CA0-D03EDD0DEB8E}"/>
                </c:ext>
              </c:extLst>
            </c:dLbl>
            <c:dLbl>
              <c:idx val="2"/>
              <c:layout>
                <c:manualLayout>
                  <c:x val="8.8813851583685044E-2"/>
                  <c:y val="0.1458718552394063"/>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182877409252584"/>
                      <c:h val="9.9397351730493383E-2"/>
                    </c:manualLayout>
                  </c15:layout>
                </c:ext>
                <c:ext xmlns:c16="http://schemas.microsoft.com/office/drawing/2014/chart" uri="{C3380CC4-5D6E-409C-BE32-E72D297353CC}">
                  <c16:uniqueId val="{00000002-65A8-4E97-9CA0-D03EDD0DEB8E}"/>
                </c:ext>
              </c:extLst>
            </c:dLbl>
            <c:dLbl>
              <c:idx val="3"/>
              <c:layout>
                <c:manualLayout>
                  <c:x val="-0.14861529371402443"/>
                  <c:y val="0.103652440266178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5A8-4E97-9CA0-D03EDD0DEB8E}"/>
                </c:ext>
              </c:extLst>
            </c:dLbl>
            <c:dLbl>
              <c:idx val="4"/>
              <c:layout>
                <c:manualLayout>
                  <c:x val="-0.14255916439502125"/>
                  <c:y val="1.1190050107372998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1570386975887681"/>
                      <c:h val="0.12717487298406402"/>
                    </c:manualLayout>
                  </c15:layout>
                </c:ext>
                <c:ext xmlns:c16="http://schemas.microsoft.com/office/drawing/2014/chart" uri="{C3380CC4-5D6E-409C-BE32-E72D297353CC}">
                  <c16:uniqueId val="{00000004-65A8-4E97-9CA0-D03EDD0DEB8E}"/>
                </c:ext>
              </c:extLst>
            </c:dLbl>
            <c:dLbl>
              <c:idx val="5"/>
              <c:layout>
                <c:manualLayout>
                  <c:x val="-0.12781995812672828"/>
                  <c:y val="-9.7348668404442701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5A8-4E97-9CA0-D03EDD0DEB8E}"/>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65A8-4E97-9CA0-D03EDD0DEB8E}"/>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5A8-4E97-9CA0-D03EDD0DEB8E}"/>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65A8-4E97-9CA0-D03EDD0DEB8E}"/>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5A8-4E97-9CA0-D03EDD0DEB8E}"/>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F-gas'!$BF$24:$BF$29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 F-gas'!$AP$59:$AP$64</c:f>
              <c:numCache>
                <c:formatCode>0%</c:formatCode>
                <c:ptCount val="6"/>
                <c:pt idx="0">
                  <c:v>0.17164709812272469</c:v>
                </c:pt>
                <c:pt idx="1">
                  <c:v>0.17799661254383842</c:v>
                </c:pt>
                <c:pt idx="2">
                  <c:v>0.21849282375759529</c:v>
                </c:pt>
                <c:pt idx="3">
                  <c:v>0.10690808064032198</c:v>
                </c:pt>
                <c:pt idx="4">
                  <c:v>0.14085904237720445</c:v>
                </c:pt>
                <c:pt idx="5">
                  <c:v>0.1840963425583152</c:v>
                </c:pt>
              </c:numCache>
            </c:numRef>
          </c:val>
          <c:extLst>
            <c:ext xmlns:c16="http://schemas.microsoft.com/office/drawing/2014/chart" uri="{C3380CC4-5D6E-409C-BE32-E72D297353CC}">
              <c16:uniqueId val="{0000000A-65A8-4E97-9CA0-D03EDD0DEB8E}"/>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388599131080281"/>
          <c:y val="0.1263153008696819"/>
          <c:w val="0.66837337988732737"/>
          <c:h val="0.70414047892043385"/>
        </c:manualLayout>
      </c:layout>
      <c:doughnutChart>
        <c:varyColors val="1"/>
        <c:ser>
          <c:idx val="1"/>
          <c:order val="0"/>
          <c:tx>
            <c:strRef>
              <c:f>'リンク切時非表示（グラフの添え物）'!$G$17</c:f>
              <c:strCache>
                <c:ptCount val="1"/>
                <c:pt idx="0">
                  <c:v>2016年
（平成28年）</c:v>
                </c:pt>
              </c:strCache>
            </c:strRef>
          </c:tx>
          <c:spPr>
            <a:noFill/>
            <a:ln>
              <a:noFill/>
            </a:ln>
          </c:spPr>
          <c:dLbls>
            <c:dLbl>
              <c:idx val="0"/>
              <c:layout>
                <c:manualLayout>
                  <c:x val="-2.2705152675167573E-3"/>
                  <c:y val="-0.12418149326173922"/>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957EA999-0E7A-4D0E-8CBA-5B2A3477B615}"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5768FBD5-751F-46A6-92DD-EB274693B196}"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2631845424750833"/>
                      <c:h val="0.15877505807480788"/>
                    </c:manualLayout>
                  </c15:layout>
                  <c15:dlblFieldTable/>
                  <c15:showDataLabelsRange val="0"/>
                </c:ext>
                <c:ext xmlns:c16="http://schemas.microsoft.com/office/drawing/2014/chart" uri="{C3380CC4-5D6E-409C-BE32-E72D297353CC}">
                  <c16:uniqueId val="{00000001-3FDE-4E5E-B736-D4383B970D9A}"/>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'リンク切時非表示（グラフの添え物）'!$G$23</c:f>
              <c:numCache>
                <c:formatCode>#,##0"万トン"</c:formatCode>
                <c:ptCount val="1"/>
                <c:pt idx="0">
                  <c:v>230</c:v>
                </c:pt>
              </c:numCache>
            </c:numRef>
          </c:val>
          <c:extLst>
            <c:ext xmlns:c16="http://schemas.microsoft.com/office/drawing/2014/chart" uri="{C3380CC4-5D6E-409C-BE32-E72D297353CC}">
              <c16:uniqueId val="{00000000-3FDE-4E5E-B736-D4383B970D9A}"/>
            </c:ext>
          </c:extLst>
        </c:ser>
        <c:ser>
          <c:idx val="0"/>
          <c:order val="1"/>
          <c:spPr>
            <a:ln>
              <a:solidFill>
                <a:schemeClr val="tx1"/>
              </a:solidFill>
            </a:ln>
          </c:spPr>
          <c:dLbls>
            <c:dLbl>
              <c:idx val="0"/>
              <c:layout>
                <c:manualLayout>
                  <c:x val="8.4305729432593207E-2"/>
                  <c:y val="-0.17254017361912063"/>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787000956237408"/>
                      <c:h val="9.0138206754894271E-2"/>
                    </c:manualLayout>
                  </c15:layout>
                </c:ext>
                <c:ext xmlns:c16="http://schemas.microsoft.com/office/drawing/2014/chart" uri="{C3380CC4-5D6E-409C-BE32-E72D297353CC}">
                  <c16:uniqueId val="{00000000-8B7D-4805-9250-E4AE0B69BC6F}"/>
                </c:ext>
              </c:extLst>
            </c:dLbl>
            <c:dLbl>
              <c:idx val="1"/>
              <c:layout>
                <c:manualLayout>
                  <c:x val="-0.16031302782308218"/>
                  <c:y val="8.6562890854568114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750567895737694"/>
                      <c:h val="0.1341601241693163"/>
                    </c:manualLayout>
                  </c15:layout>
                </c:ext>
                <c:ext xmlns:c16="http://schemas.microsoft.com/office/drawing/2014/chart" uri="{C3380CC4-5D6E-409C-BE32-E72D297353CC}">
                  <c16:uniqueId val="{00000001-8B7D-4805-9250-E4AE0B69BC6F}"/>
                </c:ext>
              </c:extLst>
            </c:dLbl>
            <c:dLbl>
              <c:idx val="2"/>
              <c:layout>
                <c:manualLayout>
                  <c:x val="-0.11247880395547571"/>
                  <c:y val="0.22014801844520815"/>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230121767099027"/>
                      <c:h val="0.10954163300270199"/>
                    </c:manualLayout>
                  </c15:layout>
                </c:ext>
                <c:ext xmlns:c16="http://schemas.microsoft.com/office/drawing/2014/chart" uri="{C3380CC4-5D6E-409C-BE32-E72D297353CC}">
                  <c16:uniqueId val="{00000002-8B7D-4805-9250-E4AE0B69BC6F}"/>
                </c:ext>
              </c:extLst>
            </c:dLbl>
            <c:dLbl>
              <c:idx val="3"/>
              <c:layout>
                <c:manualLayout>
                  <c:x val="-0.12425985930863119"/>
                  <c:y val="-9.144886240048723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8B7D-4805-9250-E4AE0B69BC6F}"/>
                </c:ext>
              </c:extLst>
            </c:dLbl>
            <c:dLbl>
              <c:idx val="4"/>
              <c:layout>
                <c:manualLayout>
                  <c:x val="-0.14455875632144069"/>
                  <c:y val="-0.11730221527240861"/>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113007635543921"/>
                      <c:h val="8.7051824924973306E-2"/>
                    </c:manualLayout>
                  </c15:layout>
                </c:ext>
                <c:ext xmlns:c16="http://schemas.microsoft.com/office/drawing/2014/chart" uri="{C3380CC4-5D6E-409C-BE32-E72D297353CC}">
                  <c16:uniqueId val="{00000004-8B7D-4805-9250-E4AE0B69BC6F}"/>
                </c:ext>
              </c:extLst>
            </c:dLbl>
            <c:dLbl>
              <c:idx val="5"/>
              <c:layout>
                <c:manualLayout>
                  <c:x val="-1.2340883316538964E-2"/>
                  <c:y val="-0.14816267200498898"/>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927886243958168"/>
                      <c:h val="9.48202894888448E-2"/>
                    </c:manualLayout>
                  </c15:layout>
                </c:ext>
                <c:ext xmlns:c16="http://schemas.microsoft.com/office/drawing/2014/chart" uri="{C3380CC4-5D6E-409C-BE32-E72D297353CC}">
                  <c16:uniqueId val="{00000005-8B7D-4805-9250-E4AE0B69BC6F}"/>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8B7D-4805-9250-E4AE0B69BC6F}"/>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8B7D-4805-9250-E4AE0B69BC6F}"/>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8B7D-4805-9250-E4AE0B69BC6F}"/>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8B7D-4805-9250-E4AE0B69BC6F}"/>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F-gas'!$BF$24:$BF$29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 F-gas'!$BA$59:$BA$64</c:f>
              <c:numCache>
                <c:formatCode>0%</c:formatCode>
                <c:ptCount val="6"/>
                <c:pt idx="0">
                  <c:v>0.39227650930943148</c:v>
                </c:pt>
                <c:pt idx="1">
                  <c:v>0.29089198486033779</c:v>
                </c:pt>
                <c:pt idx="2">
                  <c:v>0.13965445258548465</c:v>
                </c:pt>
                <c:pt idx="3">
                  <c:v>8.528518229854927E-2</c:v>
                </c:pt>
                <c:pt idx="4">
                  <c:v>6.9506679458773604E-2</c:v>
                </c:pt>
                <c:pt idx="5">
                  <c:v>2.2385191487423278E-2</c:v>
                </c:pt>
              </c:numCache>
            </c:numRef>
          </c:val>
          <c:extLst>
            <c:ext xmlns:c16="http://schemas.microsoft.com/office/drawing/2014/chart" uri="{C3380CC4-5D6E-409C-BE32-E72D297353CC}">
              <c16:uniqueId val="{0000000A-8B7D-4805-9250-E4AE0B69BC6F}"/>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827877153515215"/>
          <c:y val="0.27588592508380316"/>
          <c:w val="0.60259566530053665"/>
          <c:h val="0.61164734602324433"/>
        </c:manualLayout>
      </c:layout>
      <c:doughnutChart>
        <c:varyColors val="1"/>
        <c:ser>
          <c:idx val="1"/>
          <c:order val="0"/>
          <c:tx>
            <c:strRef>
              <c:f>'リンク切時非表示（グラフの添え物）'!$F$17</c:f>
              <c:strCache>
                <c:ptCount val="1"/>
                <c:pt idx="0">
                  <c:v>2013年
（平成25年）</c:v>
                </c:pt>
              </c:strCache>
            </c:strRef>
          </c:tx>
          <c:spPr>
            <a:noFill/>
          </c:spPr>
          <c:dLbls>
            <c:dLbl>
              <c:idx val="0"/>
              <c:layout>
                <c:manualLayout>
                  <c:x val="2.3279016239771667E-3"/>
                  <c:y val="-0.13232059262996851"/>
                </c:manualLayout>
              </c:layout>
              <c:tx>
                <c:rich>
                  <a:bodyPr wrap="square" lIns="38100" tIns="19050" rIns="38100" bIns="19050" anchor="ctr">
                    <a:noAutofit/>
                  </a:bodyPr>
                  <a:lstStyle/>
                  <a:p>
                    <a:pPr>
                      <a:defRPr/>
                    </a:pPr>
                    <a:fld id="{521C3697-2873-41D5-8A15-34B237E9C8DA}" type="SERIESNAME">
                      <a:rPr lang="ja-JP" altLang="en-US" sz="1300" b="1">
                        <a:latin typeface="Century" panose="02040604050505020304" pitchFamily="18" charset="0"/>
                        <a:ea typeface="ＭＳ 明朝" panose="02020609040205080304" pitchFamily="17" charset="-128"/>
                      </a:rPr>
                      <a:pPr>
                        <a:defRPr/>
                      </a:pPr>
                      <a:t>[系列名]</a:t>
                    </a:fld>
                    <a:endParaRPr lang="ja-JP" altLang="en-US" sz="1300" b="1" baseline="0">
                      <a:latin typeface="Century" panose="02040604050505020304" pitchFamily="18" charset="0"/>
                      <a:ea typeface="ＭＳ 明朝" panose="02020609040205080304" pitchFamily="17" charset="-128"/>
                    </a:endParaRPr>
                  </a:p>
                  <a:p>
                    <a:pPr>
                      <a:defRPr/>
                    </a:pPr>
                    <a:fld id="{9C353CB5-0C9E-416A-B176-A7FEEE494BBC}" type="VALUE">
                      <a:rPr lang="ja-JP" altLang="en-US" sz="1300">
                        <a:latin typeface="Century" panose="02040604050505020304" pitchFamily="18" charset="0"/>
                        <a:ea typeface="ＭＳ 明朝" panose="02020609040205080304" pitchFamily="17" charset="-128"/>
                      </a:rPr>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238044621291648"/>
                      <c:h val="0.13753090568039381"/>
                    </c:manualLayout>
                  </c15:layout>
                  <c15:dlblFieldTable/>
                  <c15:showDataLabelsRange val="0"/>
                </c:ext>
                <c:ext xmlns:c16="http://schemas.microsoft.com/office/drawing/2014/chart" uri="{C3380CC4-5D6E-409C-BE32-E72D297353CC}">
                  <c16:uniqueId val="{00000001-E767-4BBA-8DF6-7E3D3925B89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'リンク切時非表示（グラフの添え物）'!$F$19</c:f>
              <c:numCache>
                <c:formatCode>#,##0"万トン"</c:formatCode>
                <c:ptCount val="1"/>
                <c:pt idx="0">
                  <c:v>3210</c:v>
                </c:pt>
              </c:numCache>
            </c:numRef>
          </c:val>
          <c:extLst>
            <c:ext xmlns:c16="http://schemas.microsoft.com/office/drawing/2014/chart" uri="{C3380CC4-5D6E-409C-BE32-E72D297353CC}">
              <c16:uniqueId val="{00000000-E767-4BBA-8DF6-7E3D3925B894}"/>
            </c:ext>
          </c:extLst>
        </c:ser>
        <c:ser>
          <c:idx val="0"/>
          <c:order val="1"/>
          <c:spPr>
            <a:ln>
              <a:solidFill>
                <a:sysClr val="windowText" lastClr="000000"/>
              </a:solidFill>
            </a:ln>
          </c:spPr>
          <c:dLbls>
            <c:dLbl>
              <c:idx val="0"/>
              <c:layout>
                <c:manualLayout>
                  <c:x val="0.28561624380981299"/>
                  <c:y val="1.7898824675944718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9545224886618837"/>
                      <c:h val="0.10634921484940496"/>
                    </c:manualLayout>
                  </c15:layout>
                </c:ext>
                <c:ext xmlns:c16="http://schemas.microsoft.com/office/drawing/2014/chart" uri="{C3380CC4-5D6E-409C-BE32-E72D297353CC}">
                  <c16:uniqueId val="{00000000-6FE0-4679-8838-7656080B452E}"/>
                </c:ext>
              </c:extLst>
            </c:dLbl>
            <c:dLbl>
              <c:idx val="1"/>
              <c:layout>
                <c:manualLayout>
                  <c:x val="-0.24881792570128175"/>
                  <c:y val="-2.2595912089302091E-3"/>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0494916548423006"/>
                      <c:h val="8.7684302125658781E-2"/>
                    </c:manualLayout>
                  </c15:layout>
                </c:ext>
                <c:ext xmlns:c16="http://schemas.microsoft.com/office/drawing/2014/chart" uri="{C3380CC4-5D6E-409C-BE32-E72D297353CC}">
                  <c16:uniqueId val="{00000001-6FE0-4679-8838-7656080B452E}"/>
                </c:ext>
              </c:extLst>
            </c:dLbl>
            <c:dLbl>
              <c:idx val="2"/>
              <c:layout>
                <c:manualLayout>
                  <c:x val="-0.24938429155162598"/>
                  <c:y val="-7.8210981660357698E-2"/>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2393067565254512"/>
                      <c:h val="0.11054525288983377"/>
                    </c:manualLayout>
                  </c15:layout>
                </c:ext>
                <c:ext xmlns:c16="http://schemas.microsoft.com/office/drawing/2014/chart" uri="{C3380CC4-5D6E-409C-BE32-E72D297353CC}">
                  <c16:uniqueId val="{00000002-6FE0-4679-8838-7656080B452E}"/>
                </c:ext>
              </c:extLst>
            </c:dLbl>
            <c:dLbl>
              <c:idx val="3"/>
              <c:layout>
                <c:manualLayout>
                  <c:x val="-0.16744116374974952"/>
                  <c:y val="-0.13580944402099288"/>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33768791482713"/>
                      <c:h val="7.7911120393327982E-2"/>
                    </c:manualLayout>
                  </c15:layout>
                </c:ext>
                <c:ext xmlns:c16="http://schemas.microsoft.com/office/drawing/2014/chart" uri="{C3380CC4-5D6E-409C-BE32-E72D297353CC}">
                  <c16:uniqueId val="{00000003-6FE0-4679-8838-7656080B452E}"/>
                </c:ext>
              </c:extLst>
            </c:dLbl>
            <c:dLbl>
              <c:idx val="4"/>
              <c:layout>
                <c:manualLayout>
                  <c:x val="-0.11274091254210637"/>
                  <c:y val="-0.19960433445213008"/>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4793682802983799"/>
                      <c:h val="7.7781559533806943E-2"/>
                    </c:manualLayout>
                  </c15:layout>
                </c:ext>
                <c:ext xmlns:c16="http://schemas.microsoft.com/office/drawing/2014/chart" uri="{C3380CC4-5D6E-409C-BE32-E72D297353CC}">
                  <c16:uniqueId val="{00000004-6FE0-4679-8838-7656080B452E}"/>
                </c:ext>
              </c:extLst>
            </c:dLbl>
            <c:dLbl>
              <c:idx val="5"/>
              <c:layout>
                <c:manualLayout>
                  <c:x val="-2.3150706701442219E-4"/>
                  <c:y val="-0.21987346183249637"/>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9.2275311236262023E-2"/>
                      <c:h val="7.256009983326106E-2"/>
                    </c:manualLayout>
                  </c15:layout>
                </c:ext>
                <c:ext xmlns:c16="http://schemas.microsoft.com/office/drawing/2014/chart" uri="{C3380CC4-5D6E-409C-BE32-E72D297353CC}">
                  <c16:uniqueId val="{00000005-6FE0-4679-8838-7656080B452E}"/>
                </c:ext>
              </c:extLst>
            </c:dLbl>
            <c:dLbl>
              <c:idx val="6"/>
              <c:layout>
                <c:manualLayout>
                  <c:x val="0.27662680640563064"/>
                  <c:y val="-0.20808676210118554"/>
                </c:manualLayout>
              </c:layout>
              <c:tx>
                <c:rich>
                  <a:bodyPr lIns="38100" tIns="19050" rIns="38100" bIns="19050">
                    <a:noAutofit/>
                  </a:bodyPr>
                  <a:lstStyle/>
                  <a:p>
                    <a:pPr>
                      <a:defRPr>
                        <a:latin typeface="Century" panose="02040604050505020304" pitchFamily="18" charset="0"/>
                        <a:ea typeface="ＭＳ 明朝" panose="02020609040205080304" pitchFamily="17" charset="-128"/>
                      </a:defRPr>
                    </a:pPr>
                    <a:fld id="{3B89BEE9-83F9-48B2-B2CF-E38A7500F475}" type="CATEGORYNAME">
                      <a:rPr lang="en-US" altLang="ja-JP"/>
                      <a:pPr>
                        <a:defRPr>
                          <a:latin typeface="Century" panose="02040604050505020304" pitchFamily="18" charset="0"/>
                          <a:ea typeface="ＭＳ 明朝" panose="02020609040205080304" pitchFamily="17" charset="-128"/>
                        </a:defRPr>
                      </a:pPr>
                      <a:t>[分類名]</a:t>
                    </a:fld>
                    <a:r>
                      <a:rPr lang="en-US" altLang="ja-JP"/>
                      <a:t>  </a:t>
                    </a:r>
                    <a:r>
                      <a:rPr lang="en-US" altLang="ja-JP" baseline="0"/>
                      <a:t> </a:t>
                    </a:r>
                    <a:fld id="{C5567EEB-DF11-4FD5-BFDC-447013E49C3D}" type="VALUE">
                      <a:rPr lang="en-US" altLang="ja-JP" baseline="0"/>
                      <a:pPr>
                        <a:defRPr>
                          <a:latin typeface="Century" panose="02040604050505020304" pitchFamily="18" charset="0"/>
                          <a:ea typeface="ＭＳ 明朝" panose="02020609040205080304" pitchFamily="17" charset="-128"/>
                        </a:defRPr>
                      </a:pPr>
                      <a:t>[値]</a:t>
                    </a:fld>
                    <a:endParaRPr lang="en-US" altLang="ja-JP" baseline="0"/>
                  </a:p>
                </c:rich>
              </c:tx>
              <c:numFmt formatCode="0.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43772467898850376"/>
                      <c:h val="4.7210386404011664E-2"/>
                    </c:manualLayout>
                  </c15:layout>
                  <c15:dlblFieldTable/>
                  <c15:showDataLabelsRange val="0"/>
                </c:ext>
                <c:ext xmlns:c16="http://schemas.microsoft.com/office/drawing/2014/chart" uri="{C3380CC4-5D6E-409C-BE32-E72D297353CC}">
                  <c16:uniqueId val="{00000006-6FE0-4679-8838-7656080B452E}"/>
                </c:ext>
              </c:extLst>
            </c:dLbl>
            <c:dLbl>
              <c:idx val="7"/>
              <c:layout>
                <c:manualLayout>
                  <c:x val="0.14986779920912865"/>
                  <c:y val="-0.17710723734534772"/>
                </c:manualLayout>
              </c:layout>
              <c:numFmt formatCode="0.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177726262821984"/>
                      <c:h val="4.681296763436197E-2"/>
                    </c:manualLayout>
                  </c15:layout>
                </c:ext>
                <c:ext xmlns:c16="http://schemas.microsoft.com/office/drawing/2014/chart" uri="{C3380CC4-5D6E-409C-BE32-E72D297353CC}">
                  <c16:uniqueId val="{00000007-6FE0-4679-8838-7656080B452E}"/>
                </c:ext>
              </c:extLst>
            </c:dLbl>
            <c:dLbl>
              <c:idx val="8"/>
              <c:layout>
                <c:manualLayout>
                  <c:x val="0.16532907258081547"/>
                  <c:y val="-0.138718904803454"/>
                </c:manualLayout>
              </c:layout>
              <c:numFmt formatCode="0.0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898532493075099"/>
                      <c:h val="4.4472319252643874E-2"/>
                    </c:manualLayout>
                  </c15:layout>
                </c:ext>
                <c:ext xmlns:c16="http://schemas.microsoft.com/office/drawing/2014/chart" uri="{C3380CC4-5D6E-409C-BE32-E72D297353CC}">
                  <c16:uniqueId val="{00000008-6FE0-4679-8838-7656080B452E}"/>
                </c:ext>
              </c:extLst>
            </c:dLbl>
            <c:dLbl>
              <c:idx val="9"/>
              <c:layout>
                <c:manualLayout>
                  <c:x val="0.22151610817627593"/>
                  <c:y val="-0.10282292492707451"/>
                </c:manualLayout>
              </c:layout>
              <c:numFmt formatCode="0.0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3392534258059142"/>
                      <c:h val="3.9791022489207677E-2"/>
                    </c:manualLayout>
                  </c15:layout>
                </c:ext>
                <c:ext xmlns:c16="http://schemas.microsoft.com/office/drawing/2014/chart" uri="{C3380CC4-5D6E-409C-BE32-E72D297353CC}">
                  <c16:uniqueId val="{00000009-6FE0-4679-8838-7656080B452E}"/>
                </c:ext>
              </c:extLst>
            </c:dLbl>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F-gas'!$BF$6:$BF$15</c:f>
              <c:strCache>
                <c:ptCount val="10"/>
                <c:pt idx="0">
                  <c:v>冷蔵庫及び                                    エアーコンディショナー</c:v>
                </c:pt>
                <c:pt idx="1">
                  <c:v>発泡剤・断熱材</c:v>
                </c:pt>
                <c:pt idx="2">
                  <c:v>エアゾール・                      MDI(定量噴射剤)</c:v>
                </c:pt>
                <c:pt idx="3">
                  <c:v>HFCs 製造時の漏出</c:v>
                </c:pt>
                <c:pt idx="4">
                  <c:v>半導体製造</c:v>
                </c:pt>
                <c:pt idx="5">
                  <c:v>溶剤</c:v>
                </c:pt>
                <c:pt idx="6">
                  <c:v>HCFC22製造時の副生HFC23</c:v>
                </c:pt>
                <c:pt idx="7">
                  <c:v>消火剤</c:v>
                </c:pt>
                <c:pt idx="8">
                  <c:v>液晶製造</c:v>
                </c:pt>
                <c:pt idx="9">
                  <c:v>マグネシウム等鋳造</c:v>
                </c:pt>
              </c:strCache>
            </c:strRef>
          </c:cat>
          <c:val>
            <c:numRef>
              <c:f>'7) F-gas'!$AX$41:$AX$50</c:f>
              <c:numCache>
                <c:formatCode>0%</c:formatCode>
                <c:ptCount val="10"/>
                <c:pt idx="0">
                  <c:v>0.90383701372902403</c:v>
                </c:pt>
                <c:pt idx="1">
                  <c:v>6.9460528618656245E-2</c:v>
                </c:pt>
                <c:pt idx="2">
                  <c:v>1.5247493567673765E-2</c:v>
                </c:pt>
                <c:pt idx="3" formatCode="0.0%">
                  <c:v>4.0866072856970094E-3</c:v>
                </c:pt>
                <c:pt idx="4" formatCode="0.0%">
                  <c:v>3.4037158091153237E-3</c:v>
                </c:pt>
                <c:pt idx="5" formatCode="0.0%">
                  <c:v>3.0692297761151419E-3</c:v>
                </c:pt>
                <c:pt idx="6" formatCode="0.00%">
                  <c:v>5.0725108257113332E-4</c:v>
                </c:pt>
                <c:pt idx="7" formatCode="0.00%">
                  <c:v>2.7428361910332769E-4</c:v>
                </c:pt>
                <c:pt idx="8" formatCode="0.000%">
                  <c:v>7.3776257543597661E-5</c:v>
                </c:pt>
                <c:pt idx="9" formatCode="0.000%">
                  <c:v>4.0100254500555801E-5</c:v>
                </c:pt>
              </c:numCache>
            </c:numRef>
          </c:val>
          <c:extLst>
            <c:ext xmlns:c16="http://schemas.microsoft.com/office/drawing/2014/chart" uri="{C3380CC4-5D6E-409C-BE32-E72D297353CC}">
              <c16:uniqueId val="{0000000A-6FE0-4679-8838-7656080B452E}"/>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96366389944234"/>
          <c:y val="0.14636449922255643"/>
          <c:w val="0.66629789462716971"/>
          <c:h val="0.76286269118597461"/>
        </c:manualLayout>
      </c:layout>
      <c:doughnutChart>
        <c:varyColors val="1"/>
        <c:ser>
          <c:idx val="1"/>
          <c:order val="0"/>
          <c:tx>
            <c:strRef>
              <c:f>'リンク切時非表示（グラフの添え物）'!$F$17</c:f>
              <c:strCache>
                <c:ptCount val="1"/>
                <c:pt idx="0">
                  <c:v>2013年
（平成25年）</c:v>
                </c:pt>
              </c:strCache>
            </c:strRef>
          </c:tx>
          <c:spPr>
            <a:noFill/>
            <a:ln>
              <a:noFill/>
            </a:ln>
          </c:spPr>
          <c:dLbls>
            <c:dLbl>
              <c:idx val="0"/>
              <c:layout>
                <c:manualLayout>
                  <c:x val="2.631578947368421E-3"/>
                  <c:y val="-0.15681187159297397"/>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CBD8F8EF-A443-4A86-82CB-C040B799A762}"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FFCFF79B-472D-4D4A-82E0-EF99F6CA174E}"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1110595833870434"/>
                      <c:h val="0.17687660286071702"/>
                    </c:manualLayout>
                  </c15:layout>
                  <c15:dlblFieldTable/>
                  <c15:showDataLabelsRange val="0"/>
                </c:ext>
                <c:ext xmlns:c16="http://schemas.microsoft.com/office/drawing/2014/chart" uri="{C3380CC4-5D6E-409C-BE32-E72D297353CC}">
                  <c16:uniqueId val="{00000001-973F-42CE-80DA-B1C8244B180D}"/>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extLst>
          </c:dLbls>
          <c:val>
            <c:numRef>
              <c:f>'リンク切時非表示（グラフの添え物）'!$F$21</c:f>
              <c:numCache>
                <c:formatCode>#,##0"万トン"</c:formatCode>
                <c:ptCount val="1"/>
                <c:pt idx="0">
                  <c:v>330</c:v>
                </c:pt>
              </c:numCache>
            </c:numRef>
          </c:val>
          <c:extLst>
            <c:ext xmlns:c16="http://schemas.microsoft.com/office/drawing/2014/chart" uri="{C3380CC4-5D6E-409C-BE32-E72D297353CC}">
              <c16:uniqueId val="{00000000-973F-42CE-80DA-B1C8244B180D}"/>
            </c:ext>
          </c:extLst>
        </c:ser>
        <c:ser>
          <c:idx val="0"/>
          <c:order val="1"/>
          <c:spPr>
            <a:ln>
              <a:solidFill>
                <a:schemeClr val="tx1"/>
              </a:solidFill>
            </a:ln>
          </c:spPr>
          <c:dLbls>
            <c:dLbl>
              <c:idx val="0"/>
              <c:layout>
                <c:manualLayout>
                  <c:x val="0.11847979450578275"/>
                  <c:y val="-0.2105922593742845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804959292662851"/>
                      <c:h val="0.10682500491391983"/>
                    </c:manualLayout>
                  </c15:layout>
                </c:ext>
                <c:ext xmlns:c16="http://schemas.microsoft.com/office/drawing/2014/chart" uri="{C3380CC4-5D6E-409C-BE32-E72D297353CC}">
                  <c16:uniqueId val="{00000000-2D97-4FC1-A5B3-294B4F606F70}"/>
                </c:ext>
              </c:extLst>
            </c:dLbl>
            <c:dLbl>
              <c:idx val="1"/>
              <c:layout>
                <c:manualLayout>
                  <c:x val="-0.13629814957596151"/>
                  <c:y val="8.9109193349349747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1181508742556584"/>
                      <c:h val="9.7294865333684422E-2"/>
                    </c:manualLayout>
                  </c15:layout>
                </c:ext>
                <c:ext xmlns:c16="http://schemas.microsoft.com/office/drawing/2014/chart" uri="{C3380CC4-5D6E-409C-BE32-E72D297353CC}">
                  <c16:uniqueId val="{00000001-2D97-4FC1-A5B3-294B4F606F70}"/>
                </c:ext>
              </c:extLst>
            </c:dLbl>
            <c:dLbl>
              <c:idx val="2"/>
              <c:layout>
                <c:manualLayout>
                  <c:x val="-0.28989129657238294"/>
                  <c:y val="-4.7601904712996503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297513370277182"/>
                      <c:h val="9.5563900552839143E-2"/>
                    </c:manualLayout>
                  </c15:layout>
                </c:ext>
                <c:ext xmlns:c16="http://schemas.microsoft.com/office/drawing/2014/chart" uri="{C3380CC4-5D6E-409C-BE32-E72D297353CC}">
                  <c16:uniqueId val="{00000002-2D97-4FC1-A5B3-294B4F606F70}"/>
                </c:ext>
              </c:extLst>
            </c:dLbl>
            <c:dLbl>
              <c:idx val="3"/>
              <c:layout>
                <c:manualLayout>
                  <c:x val="-0.24467750908653749"/>
                  <c:y val="-0.1206235907513178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D97-4FC1-A5B3-294B4F606F70}"/>
                </c:ext>
              </c:extLst>
            </c:dLbl>
            <c:dLbl>
              <c:idx val="4"/>
              <c:layout>
                <c:manualLayout>
                  <c:x val="-0.1435026937422296"/>
                  <c:y val="-0.15445717746820109"/>
                </c:manualLayout>
              </c:layout>
              <c:numFmt formatCode="0.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2D97-4FC1-A5B3-294B4F606F70}"/>
                </c:ext>
              </c:extLst>
            </c:dLbl>
            <c:dLbl>
              <c:idx val="5"/>
              <c:layout>
                <c:manualLayout>
                  <c:x val="1.06893373308929E-2"/>
                  <c:y val="-0.16704784080729926"/>
                </c:manualLayout>
              </c:layout>
              <c:numFmt formatCode="0.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498120818676566"/>
                      <c:h val="9.8727857967181726E-2"/>
                    </c:manualLayout>
                  </c15:layout>
                </c:ext>
                <c:ext xmlns:c16="http://schemas.microsoft.com/office/drawing/2014/chart" uri="{C3380CC4-5D6E-409C-BE32-E72D297353CC}">
                  <c16:uniqueId val="{00000005-2D97-4FC1-A5B3-294B4F606F70}"/>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2D97-4FC1-A5B3-294B4F606F70}"/>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D97-4FC1-A5B3-294B4F606F70}"/>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2D97-4FC1-A5B3-294B4F606F70}"/>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2D97-4FC1-A5B3-294B4F606F70}"/>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F-gas'!$BF$17:$BF$22</c:f>
              <c:strCache>
                <c:ptCount val="6"/>
                <c:pt idx="0">
                  <c:v>半導体製造</c:v>
                </c:pt>
                <c:pt idx="1">
                  <c:v>溶剤</c:v>
                </c:pt>
                <c:pt idx="2">
                  <c:v>PFCs 製造時の漏出</c:v>
                </c:pt>
                <c:pt idx="3">
                  <c:v>液晶製造</c:v>
                </c:pt>
                <c:pt idx="4">
                  <c:v>その他</c:v>
                </c:pt>
                <c:pt idx="5">
                  <c:v>アルミニウム精錬</c:v>
                </c:pt>
              </c:strCache>
            </c:strRef>
          </c:cat>
          <c:val>
            <c:numRef>
              <c:f>'7) F-gas'!$AX$52:$AX$57</c:f>
              <c:numCache>
                <c:formatCode>0%</c:formatCode>
                <c:ptCount val="6"/>
                <c:pt idx="0">
                  <c:v>0.47430006734286378</c:v>
                </c:pt>
                <c:pt idx="1">
                  <c:v>0.46277979518128121</c:v>
                </c:pt>
                <c:pt idx="2">
                  <c:v>3.3779572142029778E-2</c:v>
                </c:pt>
                <c:pt idx="3">
                  <c:v>2.3057312535299735E-2</c:v>
                </c:pt>
                <c:pt idx="4" formatCode="0.0%">
                  <c:v>3.1587921977964664E-3</c:v>
                </c:pt>
                <c:pt idx="5" formatCode="0.0%">
                  <c:v>2.9244606007289694E-3</c:v>
                </c:pt>
              </c:numCache>
            </c:numRef>
          </c:val>
          <c:extLst>
            <c:ext xmlns:c16="http://schemas.microsoft.com/office/drawing/2014/chart" uri="{C3380CC4-5D6E-409C-BE32-E72D297353CC}">
              <c16:uniqueId val="{0000000A-2D97-4FC1-A5B3-294B4F606F7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388599131080281"/>
          <c:y val="0.1263153008696819"/>
          <c:w val="0.66837337988732737"/>
          <c:h val="0.70414047892043385"/>
        </c:manualLayout>
      </c:layout>
      <c:doughnutChart>
        <c:varyColors val="1"/>
        <c:ser>
          <c:idx val="1"/>
          <c:order val="0"/>
          <c:tx>
            <c:strRef>
              <c:f>'リンク切時非表示（グラフの添え物）'!$F$17</c:f>
              <c:strCache>
                <c:ptCount val="1"/>
                <c:pt idx="0">
                  <c:v>2013年
（平成25年）</c:v>
                </c:pt>
              </c:strCache>
            </c:strRef>
          </c:tx>
          <c:spPr>
            <a:noFill/>
            <a:ln>
              <a:noFill/>
            </a:ln>
          </c:spPr>
          <c:dLbls>
            <c:dLbl>
              <c:idx val="0"/>
              <c:layout>
                <c:manualLayout>
                  <c:x val="0"/>
                  <c:y val="-0.13305160823798548"/>
                </c:manualLayout>
              </c:layout>
              <c:tx>
                <c:rich>
                  <a:bodyPr wrap="square" lIns="38100" tIns="19050" rIns="38100" bIns="19050" anchor="ctr">
                    <a:spAutoFit/>
                  </a:bodyPr>
                  <a:lstStyle/>
                  <a:p>
                    <a:pPr>
                      <a:defRPr sz="1300">
                        <a:latin typeface="Century" panose="02040604050505020304" pitchFamily="18" charset="0"/>
                        <a:ea typeface="ＭＳ 明朝" panose="02020609040205080304" pitchFamily="17" charset="-128"/>
                      </a:defRPr>
                    </a:pPr>
                    <a:fld id="{6CBE6A98-9B26-4145-906D-5BEE48E91E30}"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29726C4F-5A1B-494D-9BCE-45233B8FA9B5}"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1950690844495805"/>
                      <c:h val="0.15877505807480788"/>
                    </c:manualLayout>
                  </c15:layout>
                  <c15:dlblFieldTable/>
                  <c15:showDataLabelsRange val="0"/>
                </c:ext>
                <c:ext xmlns:c16="http://schemas.microsoft.com/office/drawing/2014/chart" uri="{C3380CC4-5D6E-409C-BE32-E72D297353CC}">
                  <c16:uniqueId val="{00000001-86AD-4FB4-BCF6-157106BA1A2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'リンク切時非表示（グラフの添え物）'!$F$23</c:f>
              <c:numCache>
                <c:formatCode>#,##0"万トン"</c:formatCode>
                <c:ptCount val="1"/>
                <c:pt idx="0">
                  <c:v>210</c:v>
                </c:pt>
              </c:numCache>
            </c:numRef>
          </c:val>
          <c:extLst>
            <c:ext xmlns:c16="http://schemas.microsoft.com/office/drawing/2014/chart" uri="{C3380CC4-5D6E-409C-BE32-E72D297353CC}">
              <c16:uniqueId val="{00000000-86AD-4FB4-BCF6-157106BA1A28}"/>
            </c:ext>
          </c:extLst>
        </c:ser>
        <c:ser>
          <c:idx val="0"/>
          <c:order val="1"/>
          <c:spPr>
            <a:ln>
              <a:solidFill>
                <a:schemeClr val="tx1"/>
              </a:solidFill>
            </a:ln>
          </c:spPr>
          <c:dLbls>
            <c:dLbl>
              <c:idx val="0"/>
              <c:layout>
                <c:manualLayout>
                  <c:x val="8.4305729432593207E-2"/>
                  <c:y val="-0.17254017361912063"/>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787000956237408"/>
                      <c:h val="9.0138206754894271E-2"/>
                    </c:manualLayout>
                  </c15:layout>
                </c:ext>
                <c:ext xmlns:c16="http://schemas.microsoft.com/office/drawing/2014/chart" uri="{C3380CC4-5D6E-409C-BE32-E72D297353CC}">
                  <c16:uniqueId val="{00000000-9101-4ED7-B6FC-55D8D64178CA}"/>
                </c:ext>
              </c:extLst>
            </c:dLbl>
            <c:dLbl>
              <c:idx val="1"/>
              <c:layout>
                <c:manualLayout>
                  <c:x val="-0.16031302782308218"/>
                  <c:y val="8.6562890854568114E-2"/>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750567895737694"/>
                      <c:h val="0.1341601241693163"/>
                    </c:manualLayout>
                  </c15:layout>
                </c:ext>
                <c:ext xmlns:c16="http://schemas.microsoft.com/office/drawing/2014/chart" uri="{C3380CC4-5D6E-409C-BE32-E72D297353CC}">
                  <c16:uniqueId val="{00000001-9101-4ED7-B6FC-55D8D64178CA}"/>
                </c:ext>
              </c:extLst>
            </c:dLbl>
            <c:dLbl>
              <c:idx val="2"/>
              <c:layout>
                <c:manualLayout>
                  <c:x val="-0.1338939892750475"/>
                  <c:y val="0.20816014801428509"/>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230121767099027"/>
                      <c:h val="0.10954163300270199"/>
                    </c:manualLayout>
                  </c15:layout>
                </c:ext>
                <c:ext xmlns:c16="http://schemas.microsoft.com/office/drawing/2014/chart" uri="{C3380CC4-5D6E-409C-BE32-E72D297353CC}">
                  <c16:uniqueId val="{00000002-9101-4ED7-B6FC-55D8D64178CA}"/>
                </c:ext>
              </c:extLst>
            </c:dLbl>
            <c:dLbl>
              <c:idx val="3"/>
              <c:layout>
                <c:manualLayout>
                  <c:x val="-8.3448050968240706E-2"/>
                  <c:y val="-9.911084663734175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9101-4ED7-B6FC-55D8D64178CA}"/>
                </c:ext>
              </c:extLst>
            </c:dLbl>
            <c:dLbl>
              <c:idx val="4"/>
              <c:layout>
                <c:manualLayout>
                  <c:x val="-0.11050106159997308"/>
                  <c:y val="-0.12025885370177136"/>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5113007635543921"/>
                      <c:h val="8.7051824924973306E-2"/>
                    </c:manualLayout>
                  </c15:layout>
                </c:ext>
                <c:ext xmlns:c16="http://schemas.microsoft.com/office/drawing/2014/chart" uri="{C3380CC4-5D6E-409C-BE32-E72D297353CC}">
                  <c16:uniqueId val="{00000004-9101-4ED7-B6FC-55D8D64178CA}"/>
                </c:ext>
              </c:extLst>
            </c:dLbl>
            <c:dLbl>
              <c:idx val="5"/>
              <c:layout>
                <c:manualLayout>
                  <c:x val="-1.2340883316538964E-2"/>
                  <c:y val="-0.14816267200498898"/>
                </c:manualLayout>
              </c:layout>
              <c:numFmt formatCode="0%" sourceLinked="0"/>
              <c:spPr/>
              <c:txPr>
                <a:bodyPr lIns="38100" tIns="19050" rIns="38100" bIns="19050">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927886243958168"/>
                      <c:h val="9.48202894888448E-2"/>
                    </c:manualLayout>
                  </c15:layout>
                </c:ext>
                <c:ext xmlns:c16="http://schemas.microsoft.com/office/drawing/2014/chart" uri="{C3380CC4-5D6E-409C-BE32-E72D297353CC}">
                  <c16:uniqueId val="{00000005-9101-4ED7-B6FC-55D8D64178CA}"/>
                </c:ext>
              </c:extLst>
            </c:dLbl>
            <c:dLbl>
              <c:idx val="6"/>
              <c:layout>
                <c:manualLayout>
                  <c:x val="-4.8969948059861814E-3"/>
                  <c:y val="1.4916449377314754E-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9101-4ED7-B6FC-55D8D64178CA}"/>
                </c:ext>
              </c:extLst>
            </c:dLbl>
            <c:dLbl>
              <c:idx val="7"/>
              <c:layout>
                <c:manualLayout>
                  <c:x val="-0.26007271989828712"/>
                  <c:y val="-0.10082091482178318"/>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9101-4ED7-B6FC-55D8D64178CA}"/>
                </c:ext>
              </c:extLst>
            </c:dLbl>
            <c:dLbl>
              <c:idx val="8"/>
              <c:layout>
                <c:manualLayout>
                  <c:x val="-0.29001515885311274"/>
                  <c:y val="-0.20481801077628672"/>
                </c:manualLayout>
              </c:layout>
              <c:numFmt formatCode="0%" sourceLinked="0"/>
              <c:spPr/>
              <c:txPr>
                <a:bodyPr lIns="38100" tIns="19050" rIns="38100" bIns="19050">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9101-4ED7-B6FC-55D8D64178CA}"/>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9101-4ED7-B6FC-55D8D64178CA}"/>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F-gas'!$BF$24:$BF$29</c:f>
              <c:strCache>
                <c:ptCount val="6"/>
                <c:pt idx="0">
                  <c:v>粒子加速器等</c:v>
                </c:pt>
                <c:pt idx="1">
                  <c:v>電気絶縁ガス使用機器</c:v>
                </c:pt>
                <c:pt idx="2">
                  <c:v>マグネシウム等鋳造</c:v>
                </c:pt>
                <c:pt idx="3">
                  <c:v>半導体製造</c:v>
                </c:pt>
                <c:pt idx="4">
                  <c:v>液晶製造</c:v>
                </c:pt>
                <c:pt idx="5">
                  <c:v>SF6 製造時の漏出</c:v>
                </c:pt>
              </c:strCache>
            </c:strRef>
          </c:cat>
          <c:val>
            <c:numRef>
              <c:f>'7) F-gas'!$AX$59:$AX$64</c:f>
              <c:numCache>
                <c:formatCode>0%</c:formatCode>
                <c:ptCount val="6"/>
                <c:pt idx="0">
                  <c:v>0.40696446733667679</c:v>
                </c:pt>
                <c:pt idx="1">
                  <c:v>0.30580519775369103</c:v>
                </c:pt>
                <c:pt idx="2">
                  <c:v>7.5934441427807586E-2</c:v>
                </c:pt>
                <c:pt idx="3">
                  <c:v>8.6337033312492095E-2</c:v>
                </c:pt>
                <c:pt idx="4">
                  <c:v>8.0808406367735813E-2</c:v>
                </c:pt>
                <c:pt idx="5">
                  <c:v>4.4150453801596705E-2</c:v>
                </c:pt>
              </c:numCache>
            </c:numRef>
          </c:val>
          <c:extLst>
            <c:ext xmlns:c16="http://schemas.microsoft.com/office/drawing/2014/chart" uri="{C3380CC4-5D6E-409C-BE32-E72D297353CC}">
              <c16:uniqueId val="{0000000A-9101-4ED7-B6FC-55D8D64178CA}"/>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544927536231908"/>
          <c:y val="0.10810572331527747"/>
          <c:w val="0.66111331735706969"/>
          <c:h val="0.77129895826759864"/>
        </c:manualLayout>
      </c:layout>
      <c:doughnutChart>
        <c:varyColors val="1"/>
        <c:ser>
          <c:idx val="1"/>
          <c:order val="0"/>
          <c:tx>
            <c:strRef>
              <c:f>'リンク切時非表示（グラフの添え物）'!$F$17</c:f>
              <c:strCache>
                <c:ptCount val="1"/>
                <c:pt idx="0">
                  <c:v>2013年
（平成25年）</c:v>
                </c:pt>
              </c:strCache>
            </c:strRef>
          </c:tx>
          <c:spPr>
            <a:noFill/>
            <a:ln>
              <a:noFill/>
            </a:ln>
          </c:spPr>
          <c:dLbls>
            <c:dLbl>
              <c:idx val="0"/>
              <c:layout>
                <c:manualLayout>
                  <c:x val="0"/>
                  <c:y val="-0.14117906323165558"/>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849B8286-E4BD-40AF-87BC-7EA1F6921F31}" type="SERIESNAME">
                      <a:rPr lang="ja-JP" altLang="en-US" b="1"/>
                      <a:pPr>
                        <a:defRPr sz="1300">
                          <a:latin typeface="Century" panose="02040604050505020304" pitchFamily="18" charset="0"/>
                          <a:ea typeface="ＭＳ 明朝" panose="02020609040205080304" pitchFamily="17" charset="-128"/>
                        </a:defRPr>
                      </a:pPr>
                      <a:t>[系列名]</a:t>
                    </a:fld>
                    <a:endParaRPr lang="ja-JP" altLang="en-US" b="1" baseline="0"/>
                  </a:p>
                  <a:p>
                    <a:pPr>
                      <a:defRPr sz="1300">
                        <a:latin typeface="Century" panose="02040604050505020304" pitchFamily="18" charset="0"/>
                        <a:ea typeface="ＭＳ 明朝" panose="02020609040205080304" pitchFamily="17" charset="-128"/>
                      </a:defRPr>
                    </a:pPr>
                    <a:fld id="{AD4A4541-931A-4240-8DC3-A25105FBFEA9}" type="VALUE">
                      <a:rPr lang="ja-JP" altLang="en-US"/>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9937666300890423"/>
                      <c:h val="0.19113473175977985"/>
                    </c:manualLayout>
                  </c15:layout>
                  <c15:dlblFieldTable/>
                  <c15:showDataLabelsRange val="0"/>
                </c:ext>
                <c:ext xmlns:c16="http://schemas.microsoft.com/office/drawing/2014/chart" uri="{C3380CC4-5D6E-409C-BE32-E72D297353CC}">
                  <c16:uniqueId val="{00000001-1B27-462D-9CFC-7190BB27F892}"/>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'リンク切時非表示（グラフの添え物）'!$F$25</c:f>
              <c:numCache>
                <c:formatCode>#,##0"万トン"</c:formatCode>
                <c:ptCount val="1"/>
                <c:pt idx="0">
                  <c:v>160</c:v>
                </c:pt>
              </c:numCache>
            </c:numRef>
          </c:val>
          <c:extLst>
            <c:ext xmlns:c16="http://schemas.microsoft.com/office/drawing/2014/chart" uri="{C3380CC4-5D6E-409C-BE32-E72D297353CC}">
              <c16:uniqueId val="{00000000-1B27-462D-9CFC-7190BB27F892}"/>
            </c:ext>
          </c:extLst>
        </c:ser>
        <c:ser>
          <c:idx val="0"/>
          <c:order val="1"/>
          <c:spPr>
            <a:ln>
              <a:solidFill>
                <a:schemeClr val="tx1"/>
              </a:solidFill>
            </a:ln>
          </c:spPr>
          <c:dLbls>
            <c:dLbl>
              <c:idx val="0"/>
              <c:layout>
                <c:manualLayout>
                  <c:x val="0.27758499263997521"/>
                  <c:y val="5.9198456693074872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907246376811593"/>
                      <c:h val="0.10552429976693291"/>
                    </c:manualLayout>
                  </c15:layout>
                </c:ext>
                <c:ext xmlns:c16="http://schemas.microsoft.com/office/drawing/2014/chart" uri="{C3380CC4-5D6E-409C-BE32-E72D297353CC}">
                  <c16:uniqueId val="{00000000-6FCA-4CE9-9AB8-A975E55B6ACA}"/>
                </c:ext>
              </c:extLst>
            </c:dLbl>
            <c:dLbl>
              <c:idx val="1"/>
              <c:layout>
                <c:manualLayout>
                  <c:x val="-7.4163139121760591E-2"/>
                  <c:y val="-0.11589485439756225"/>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FCA-4CE9-9AB8-A975E55B6ACA}"/>
                </c:ext>
              </c:extLst>
            </c:dLbl>
            <c:dLbl>
              <c:idx val="2"/>
              <c:layout>
                <c:manualLayout>
                  <c:x val="-1.222490730483022E-2"/>
                  <c:y val="-0.1439063832677462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6FCA-4CE9-9AB8-A975E55B6ACA}"/>
                </c:ext>
              </c:extLst>
            </c:dLbl>
            <c:dLbl>
              <c:idx val="3"/>
              <c:layout>
                <c:manualLayout>
                  <c:x val="0.15254695586708775"/>
                  <c:y val="-1.330783594041126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FCA-4CE9-9AB8-A975E55B6ACA}"/>
                </c:ext>
              </c:extLst>
            </c:dLbl>
            <c:dLbl>
              <c:idx val="4"/>
              <c:layout>
                <c:manualLayout>
                  <c:x val="0.21864099076115617"/>
                  <c:y val="2.52215402355029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6FCA-4CE9-9AB8-A975E55B6ACA}"/>
                </c:ext>
              </c:extLst>
            </c:dLbl>
            <c:dLbl>
              <c:idx val="5"/>
              <c:layout>
                <c:manualLayout>
                  <c:x val="-6.9395275660549122E-2"/>
                  <c:y val="-0.2288198044514465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FCA-4CE9-9AB8-A975E55B6ACA}"/>
                </c:ext>
              </c:extLst>
            </c:dLbl>
            <c:dLbl>
              <c:idx val="6"/>
              <c:layout>
                <c:manualLayout>
                  <c:x val="-4.8969948059861814E-3"/>
                  <c:y val="1.491644937731475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6FCA-4CE9-9AB8-A975E55B6ACA}"/>
                </c:ext>
              </c:extLst>
            </c:dLbl>
            <c:dLbl>
              <c:idx val="7"/>
              <c:layout>
                <c:manualLayout>
                  <c:x val="-0.26007271989828712"/>
                  <c:y val="-0.1008209148217831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FCA-4CE9-9AB8-A975E55B6ACA}"/>
                </c:ext>
              </c:extLst>
            </c:dLbl>
            <c:dLbl>
              <c:idx val="8"/>
              <c:layout>
                <c:manualLayout>
                  <c:x val="-0.29001515885311274"/>
                  <c:y val="-0.2048180107762867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6FCA-4CE9-9AB8-A975E55B6ACA}"/>
                </c:ext>
              </c:extLst>
            </c:dLbl>
            <c:dLbl>
              <c:idx val="9"/>
              <c:layout>
                <c:manualLayout>
                  <c:x val="-0.17269391845317053"/>
                  <c:y val="-0.2470428286444714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FCA-4CE9-9AB8-A975E55B6ACA}"/>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 F-gas'!$BF$31:$BF$33</c:f>
              <c:strCache>
                <c:ptCount val="3"/>
                <c:pt idx="0">
                  <c:v>NF3 製造時の漏出</c:v>
                </c:pt>
                <c:pt idx="1">
                  <c:v>半導体製造</c:v>
                </c:pt>
                <c:pt idx="2">
                  <c:v>液晶製造</c:v>
                </c:pt>
              </c:strCache>
            </c:strRef>
          </c:cat>
          <c:val>
            <c:numRef>
              <c:f>'7) F-gas'!$AX$66:$AX$68</c:f>
              <c:numCache>
                <c:formatCode>0%</c:formatCode>
                <c:ptCount val="3"/>
                <c:pt idx="0">
                  <c:v>0.91890036153147592</c:v>
                </c:pt>
                <c:pt idx="1">
                  <c:v>6.7878846090226527E-2</c:v>
                </c:pt>
                <c:pt idx="2">
                  <c:v>1.322079237829751E-2</c:v>
                </c:pt>
              </c:numCache>
            </c:numRef>
          </c:val>
          <c:extLst>
            <c:ext xmlns:c16="http://schemas.microsoft.com/office/drawing/2014/chart" uri="{C3380CC4-5D6E-409C-BE32-E72D297353CC}">
              <c16:uniqueId val="{0000000A-6FCA-4CE9-9AB8-A975E55B6ACA}"/>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aseline="0">
                <a:latin typeface="Century" panose="02040604050505020304" pitchFamily="18" charset="0"/>
                <a:ea typeface="ＭＳ 明朝" panose="02020609040205080304" pitchFamily="17" charset="-128"/>
              </a:defRPr>
            </a:pPr>
            <a:r>
              <a:rPr lang="ja-JP" sz="1900" baseline="0">
                <a:latin typeface="Century" panose="02040604050505020304" pitchFamily="18" charset="0"/>
                <a:ea typeface="ＭＳ 明朝" panose="02020609040205080304" pitchFamily="17" charset="-128"/>
              </a:rPr>
              <a:t>各種温室効果ガス（エネルギー起源</a:t>
            </a:r>
            <a:r>
              <a:rPr lang="en-US" sz="1900" baseline="0">
                <a:latin typeface="Century" panose="02040604050505020304" pitchFamily="18" charset="0"/>
                <a:ea typeface="ＭＳ 明朝" panose="02020609040205080304" pitchFamily="17" charset="-128"/>
              </a:rPr>
              <a:t>CO</a:t>
            </a:r>
            <a:r>
              <a:rPr lang="en-US" sz="1900" baseline="-25000">
                <a:latin typeface="Century" panose="02040604050505020304" pitchFamily="18" charset="0"/>
                <a:ea typeface="ＭＳ 明朝" panose="02020609040205080304" pitchFamily="17" charset="-128"/>
              </a:rPr>
              <a:t>2</a:t>
            </a:r>
            <a:r>
              <a:rPr lang="ja-JP" sz="1900" baseline="0">
                <a:latin typeface="Century" panose="02040604050505020304" pitchFamily="18" charset="0"/>
                <a:ea typeface="ＭＳ 明朝" panose="02020609040205080304" pitchFamily="17" charset="-128"/>
              </a:rPr>
              <a:t>以外）の排出量</a:t>
            </a:r>
          </a:p>
        </c:rich>
      </c:tx>
      <c:layout>
        <c:manualLayout>
          <c:xMode val="edge"/>
          <c:yMode val="edge"/>
          <c:x val="0.11681190254672003"/>
          <c:y val="4.3256656125325407E-2"/>
        </c:manualLayout>
      </c:layout>
      <c:overlay val="0"/>
      <c:spPr>
        <a:noFill/>
      </c:spPr>
    </c:title>
    <c:autoTitleDeleted val="0"/>
    <c:plotArea>
      <c:layout>
        <c:manualLayout>
          <c:layoutTarget val="inner"/>
          <c:xMode val="edge"/>
          <c:yMode val="edge"/>
          <c:x val="8.0178939163870172E-2"/>
          <c:y val="0.19237066131515534"/>
          <c:w val="0.64465951610535355"/>
          <c:h val="0.68324861099565182"/>
        </c:manualLayout>
      </c:layout>
      <c:lineChart>
        <c:grouping val="standard"/>
        <c:varyColors val="0"/>
        <c:ser>
          <c:idx val="0"/>
          <c:order val="0"/>
          <c:tx>
            <c:strRef>
              <c:f>'1) Total'!$V$7</c:f>
              <c:strCache>
                <c:ptCount val="1"/>
                <c:pt idx="0">
                  <c:v>非エネルギー起源CO2</c:v>
                </c:pt>
              </c:strCache>
            </c:strRef>
          </c:tx>
          <c:spPr>
            <a:ln>
              <a:solidFill>
                <a:srgbClr val="4F81BD"/>
              </a:solidFill>
            </a:ln>
          </c:spPr>
          <c:marker>
            <c:symbol val="circle"/>
            <c:size val="7"/>
            <c:spPr>
              <a:solidFill>
                <a:schemeClr val="accent1"/>
              </a:solidFill>
              <a:ln>
                <a:solidFill>
                  <a:schemeClr val="accent1"/>
                </a:solidFill>
              </a:ln>
            </c:spPr>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Total'!$AA$7:$BE$7</c:f>
              <c:numCache>
                <c:formatCode>#,##0.0_ </c:formatCode>
                <c:ptCount val="27"/>
                <c:pt idx="0">
                  <c:v>95.593111183975068</c:v>
                </c:pt>
                <c:pt idx="1">
                  <c:v>96.696659086740354</c:v>
                </c:pt>
                <c:pt idx="2">
                  <c:v>98.1729496367454</c:v>
                </c:pt>
                <c:pt idx="3">
                  <c:v>95.687134922327189</c:v>
                </c:pt>
                <c:pt idx="4">
                  <c:v>100.64154176832544</c:v>
                </c:pt>
                <c:pt idx="5">
                  <c:v>101.70541810909971</c:v>
                </c:pt>
                <c:pt idx="6">
                  <c:v>102.85036023177683</c:v>
                </c:pt>
                <c:pt idx="7">
                  <c:v>101.76292260900844</c:v>
                </c:pt>
                <c:pt idx="8">
                  <c:v>95.500817444814643</c:v>
                </c:pt>
                <c:pt idx="9">
                  <c:v>95.726553827017824</c:v>
                </c:pt>
                <c:pt idx="10">
                  <c:v>97.744429852422286</c:v>
                </c:pt>
                <c:pt idx="11">
                  <c:v>95.642317604131932</c:v>
                </c:pt>
                <c:pt idx="12">
                  <c:v>92.955286609794783</c:v>
                </c:pt>
                <c:pt idx="13">
                  <c:v>92.749081395208876</c:v>
                </c:pt>
                <c:pt idx="14">
                  <c:v>91.771529034867172</c:v>
                </c:pt>
                <c:pt idx="15">
                  <c:v>91.766302339655525</c:v>
                </c:pt>
                <c:pt idx="16">
                  <c:v>90.20413459659666</c:v>
                </c:pt>
                <c:pt idx="17">
                  <c:v>90.003882653094635</c:v>
                </c:pt>
                <c:pt idx="18">
                  <c:v>86.657585196888306</c:v>
                </c:pt>
                <c:pt idx="19">
                  <c:v>77.101989963857477</c:v>
                </c:pt>
                <c:pt idx="20">
                  <c:v>78.595368529710271</c:v>
                </c:pt>
                <c:pt idx="21">
                  <c:v>77.715177810597837</c:v>
                </c:pt>
                <c:pt idx="22">
                  <c:v>79.593672457644047</c:v>
                </c:pt>
                <c:pt idx="23">
                  <c:v>80.899090535471885</c:v>
                </c:pt>
                <c:pt idx="24">
                  <c:v>79.346089335644663</c:v>
                </c:pt>
                <c:pt idx="25">
                  <c:v>78.302002465712576</c:v>
                </c:pt>
                <c:pt idx="26">
                  <c:v>77.987529282059512</c:v>
                </c:pt>
              </c:numCache>
            </c:numRef>
          </c:val>
          <c:smooth val="0"/>
          <c:extLst>
            <c:ext xmlns:c16="http://schemas.microsoft.com/office/drawing/2014/chart" uri="{C3380CC4-5D6E-409C-BE32-E72D297353CC}">
              <c16:uniqueId val="{0000001A-B31E-4458-98AD-2CE4103FF8C3}"/>
            </c:ext>
          </c:extLst>
        </c:ser>
        <c:ser>
          <c:idx val="1"/>
          <c:order val="1"/>
          <c:tx>
            <c:strRef>
              <c:f>'1) Total'!$V$8</c:f>
              <c:strCache>
                <c:ptCount val="1"/>
                <c:pt idx="0">
                  <c:v>CH4</c:v>
                </c:pt>
              </c:strCache>
            </c:strRef>
          </c:tx>
          <c:marker>
            <c:symbol val="circle"/>
            <c:size val="7"/>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Total'!$AA$8:$BE$8</c:f>
              <c:numCache>
                <c:formatCode>#,##0.0_ </c:formatCode>
                <c:ptCount val="27"/>
                <c:pt idx="0">
                  <c:v>44.205019386386574</c:v>
                </c:pt>
                <c:pt idx="1">
                  <c:v>42.980129833625163</c:v>
                </c:pt>
                <c:pt idx="2">
                  <c:v>43.809831182995062</c:v>
                </c:pt>
                <c:pt idx="3">
                  <c:v>39.719374363464986</c:v>
                </c:pt>
                <c:pt idx="4">
                  <c:v>43.099947110673689</c:v>
                </c:pt>
                <c:pt idx="5">
                  <c:v>41.610320425731082</c:v>
                </c:pt>
                <c:pt idx="6">
                  <c:v>40.406973772871339</c:v>
                </c:pt>
                <c:pt idx="7">
                  <c:v>39.675162408723089</c:v>
                </c:pt>
                <c:pt idx="8">
                  <c:v>37.816918082511258</c:v>
                </c:pt>
                <c:pt idx="9">
                  <c:v>37.671725534018421</c:v>
                </c:pt>
                <c:pt idx="10">
                  <c:v>37.662407140746261</c:v>
                </c:pt>
                <c:pt idx="11">
                  <c:v>36.603835555448477</c:v>
                </c:pt>
                <c:pt idx="12">
                  <c:v>36.013695966420123</c:v>
                </c:pt>
                <c:pt idx="13">
                  <c:v>34.578061160081461</c:v>
                </c:pt>
                <c:pt idx="14">
                  <c:v>35.662381780720828</c:v>
                </c:pt>
                <c:pt idx="15">
                  <c:v>35.487982892862362</c:v>
                </c:pt>
                <c:pt idx="16">
                  <c:v>34.996695213451297</c:v>
                </c:pt>
                <c:pt idx="17">
                  <c:v>35.283318762034348</c:v>
                </c:pt>
                <c:pt idx="18">
                  <c:v>34.955829001274388</c:v>
                </c:pt>
                <c:pt idx="19">
                  <c:v>34.027388976397525</c:v>
                </c:pt>
                <c:pt idx="20">
                  <c:v>34.588143203041646</c:v>
                </c:pt>
                <c:pt idx="21">
                  <c:v>33.634164486926132</c:v>
                </c:pt>
                <c:pt idx="22">
                  <c:v>32.795772127630165</c:v>
                </c:pt>
                <c:pt idx="23">
                  <c:v>32.460227154229415</c:v>
                </c:pt>
                <c:pt idx="24">
                  <c:v>31.801377777919758</c:v>
                </c:pt>
                <c:pt idx="25">
                  <c:v>31.105781557664553</c:v>
                </c:pt>
                <c:pt idx="26">
                  <c:v>30.657171262653971</c:v>
                </c:pt>
              </c:numCache>
            </c:numRef>
          </c:val>
          <c:smooth val="0"/>
          <c:extLst>
            <c:ext xmlns:c16="http://schemas.microsoft.com/office/drawing/2014/chart" uri="{C3380CC4-5D6E-409C-BE32-E72D297353CC}">
              <c16:uniqueId val="{00000035-B31E-4458-98AD-2CE4103FF8C3}"/>
            </c:ext>
          </c:extLst>
        </c:ser>
        <c:ser>
          <c:idx val="2"/>
          <c:order val="2"/>
          <c:tx>
            <c:strRef>
              <c:f>'1) Total'!$V$9</c:f>
              <c:strCache>
                <c:ptCount val="1"/>
                <c:pt idx="0">
                  <c:v>N2O</c:v>
                </c:pt>
              </c:strCache>
            </c:strRef>
          </c:tx>
          <c:marker>
            <c:symbol val="circle"/>
            <c:size val="7"/>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Total'!$AA$9:$BE$9</c:f>
              <c:numCache>
                <c:formatCode>#,##0.0_ </c:formatCode>
                <c:ptCount val="27"/>
                <c:pt idx="0">
                  <c:v>31.54339116826208</c:v>
                </c:pt>
                <c:pt idx="1">
                  <c:v>31.261717021542715</c:v>
                </c:pt>
                <c:pt idx="2">
                  <c:v>31.404465625406921</c:v>
                </c:pt>
                <c:pt idx="3">
                  <c:v>31.288076913052489</c:v>
                </c:pt>
                <c:pt idx="4">
                  <c:v>32.564710016340243</c:v>
                </c:pt>
                <c:pt idx="5">
                  <c:v>32.851526816759382</c:v>
                </c:pt>
                <c:pt idx="6">
                  <c:v>33.983254748266887</c:v>
                </c:pt>
                <c:pt idx="7">
                  <c:v>34.765813236776125</c:v>
                </c:pt>
                <c:pt idx="8">
                  <c:v>33.174106278848328</c:v>
                </c:pt>
                <c:pt idx="9">
                  <c:v>27.009593996597754</c:v>
                </c:pt>
                <c:pt idx="10">
                  <c:v>29.530975017014462</c:v>
                </c:pt>
                <c:pt idx="11">
                  <c:v>25.963955616824265</c:v>
                </c:pt>
                <c:pt idx="12">
                  <c:v>25.411948017539682</c:v>
                </c:pt>
                <c:pt idx="13">
                  <c:v>25.231486707280897</c:v>
                </c:pt>
                <c:pt idx="14">
                  <c:v>25.234910420253136</c:v>
                </c:pt>
                <c:pt idx="15">
                  <c:v>24.828520154561222</c:v>
                </c:pt>
                <c:pt idx="16">
                  <c:v>24.790603464084608</c:v>
                </c:pt>
                <c:pt idx="17">
                  <c:v>24.197936745715463</c:v>
                </c:pt>
                <c:pt idx="18">
                  <c:v>23.27287390314557</c:v>
                </c:pt>
                <c:pt idx="19">
                  <c:v>22.712025044897743</c:v>
                </c:pt>
                <c:pt idx="20">
                  <c:v>22.207122917412331</c:v>
                </c:pt>
                <c:pt idx="21">
                  <c:v>21.756475986212248</c:v>
                </c:pt>
                <c:pt idx="22">
                  <c:v>21.355016241502128</c:v>
                </c:pt>
                <c:pt idx="23">
                  <c:v>21.430780390094991</c:v>
                </c:pt>
                <c:pt idx="24">
                  <c:v>20.997136974215376</c:v>
                </c:pt>
                <c:pt idx="25">
                  <c:v>20.626471076087633</c:v>
                </c:pt>
                <c:pt idx="26">
                  <c:v>20.583362307904576</c:v>
                </c:pt>
              </c:numCache>
            </c:numRef>
          </c:val>
          <c:smooth val="0"/>
          <c:extLst>
            <c:ext xmlns:c16="http://schemas.microsoft.com/office/drawing/2014/chart" uri="{C3380CC4-5D6E-409C-BE32-E72D297353CC}">
              <c16:uniqueId val="{0000003A-B31E-4458-98AD-2CE4103FF8C3}"/>
            </c:ext>
          </c:extLst>
        </c:ser>
        <c:ser>
          <c:idx val="3"/>
          <c:order val="3"/>
          <c:tx>
            <c:strRef>
              <c:f>'1) Total'!$V$11</c:f>
              <c:strCache>
                <c:ptCount val="1"/>
                <c:pt idx="0">
                  <c:v>HFCs</c:v>
                </c:pt>
              </c:strCache>
            </c:strRef>
          </c:tx>
          <c:marker>
            <c:symbol val="circle"/>
            <c:size val="7"/>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Total'!$AA$11:$BE$11</c:f>
              <c:numCache>
                <c:formatCode>#,##0.0_ </c:formatCode>
                <c:ptCount val="27"/>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16.228364874053739</c:v>
                </c:pt>
                <c:pt idx="14">
                  <c:v>12.420918895123924</c:v>
                </c:pt>
                <c:pt idx="15">
                  <c:v>12.781828283938269</c:v>
                </c:pt>
                <c:pt idx="16">
                  <c:v>14.6270621674769</c:v>
                </c:pt>
                <c:pt idx="17">
                  <c:v>16.707189370320666</c:v>
                </c:pt>
                <c:pt idx="18">
                  <c:v>19.284929277060357</c:v>
                </c:pt>
                <c:pt idx="19">
                  <c:v>20.937326092711235</c:v>
                </c:pt>
                <c:pt idx="20">
                  <c:v>23.305227292766361</c:v>
                </c:pt>
                <c:pt idx="21">
                  <c:v>26.071497147355043</c:v>
                </c:pt>
                <c:pt idx="22">
                  <c:v>29.348604344244389</c:v>
                </c:pt>
                <c:pt idx="23">
                  <c:v>32.094559399421307</c:v>
                </c:pt>
                <c:pt idx="24">
                  <c:v>35.765753028735745</c:v>
                </c:pt>
                <c:pt idx="25">
                  <c:v>39.199301007935695</c:v>
                </c:pt>
                <c:pt idx="26">
                  <c:v>43.254300810026194</c:v>
                </c:pt>
              </c:numCache>
            </c:numRef>
          </c:val>
          <c:smooth val="0"/>
          <c:extLst>
            <c:ext xmlns:c16="http://schemas.microsoft.com/office/drawing/2014/chart" uri="{C3380CC4-5D6E-409C-BE32-E72D297353CC}">
              <c16:uniqueId val="{00000055-B31E-4458-98AD-2CE4103FF8C3}"/>
            </c:ext>
          </c:extLst>
        </c:ser>
        <c:ser>
          <c:idx val="4"/>
          <c:order val="4"/>
          <c:tx>
            <c:strRef>
              <c:f>'1) Total'!$V$12</c:f>
              <c:strCache>
                <c:ptCount val="1"/>
                <c:pt idx="0">
                  <c:v>PFCs</c:v>
                </c:pt>
              </c:strCache>
            </c:strRef>
          </c:tx>
          <c:marker>
            <c:symbol val="circle"/>
            <c:size val="7"/>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Total'!$AA$12:$BE$12</c:f>
              <c:numCache>
                <c:formatCode>#,##0.0_ </c:formatCode>
                <c:ptCount val="27"/>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numCache>
            </c:numRef>
          </c:val>
          <c:smooth val="0"/>
          <c:extLst>
            <c:ext xmlns:c16="http://schemas.microsoft.com/office/drawing/2014/chart" uri="{C3380CC4-5D6E-409C-BE32-E72D297353CC}">
              <c16:uniqueId val="{0000005A-B31E-4458-98AD-2CE4103FF8C3}"/>
            </c:ext>
          </c:extLst>
        </c:ser>
        <c:ser>
          <c:idx val="5"/>
          <c:order val="5"/>
          <c:tx>
            <c:strRef>
              <c:f>'1) Total'!$V$13</c:f>
              <c:strCache>
                <c:ptCount val="1"/>
                <c:pt idx="0">
                  <c:v>SF6</c:v>
                </c:pt>
              </c:strCache>
            </c:strRef>
          </c:tx>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Total'!$AA$13:$BE$13</c:f>
              <c:numCache>
                <c:formatCode>#,##0.0_ </c:formatCode>
                <c:ptCount val="27"/>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2.2529893904199292</c:v>
                </c:pt>
              </c:numCache>
            </c:numRef>
          </c:val>
          <c:smooth val="0"/>
          <c:extLst>
            <c:ext xmlns:c16="http://schemas.microsoft.com/office/drawing/2014/chart" uri="{C3380CC4-5D6E-409C-BE32-E72D297353CC}">
              <c16:uniqueId val="{0000005F-B31E-4458-98AD-2CE4103FF8C3}"/>
            </c:ext>
          </c:extLst>
        </c:ser>
        <c:ser>
          <c:idx val="6"/>
          <c:order val="6"/>
          <c:tx>
            <c:strRef>
              <c:f>'1) Total'!$V$14</c:f>
              <c:strCache>
                <c:ptCount val="1"/>
                <c:pt idx="0">
                  <c:v>NF3</c:v>
                </c:pt>
              </c:strCache>
            </c:strRef>
          </c:tx>
          <c:spPr>
            <a:ln>
              <a:solidFill>
                <a:srgbClr val="2C4D75"/>
              </a:solidFill>
            </a:ln>
          </c:spPr>
          <c:marker>
            <c:symbol val="circle"/>
            <c:size val="7"/>
            <c:spPr>
              <a:solidFill>
                <a:srgbClr val="2C4D75"/>
              </a:solidFill>
              <a:ln>
                <a:solidFill>
                  <a:srgbClr val="2C4D75"/>
                </a:solidFill>
              </a:ln>
            </c:spPr>
          </c:marker>
          <c:cat>
            <c:numRef>
              <c:f>'1) Total'!$AA$21:$BA$21</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'1) Total'!$AA$14:$BE$14</c:f>
              <c:numCache>
                <c:formatCode>#,##0.00_ </c:formatCode>
                <c:ptCount val="27"/>
                <c:pt idx="0">
                  <c:v>3.260985386689496E-2</c:v>
                </c:pt>
                <c:pt idx="1">
                  <c:v>3.260985386689496E-2</c:v>
                </c:pt>
                <c:pt idx="2">
                  <c:v>3.260985386689496E-2</c:v>
                </c:pt>
                <c:pt idx="3">
                  <c:v>4.3479805155859939E-2</c:v>
                </c:pt>
                <c:pt idx="4">
                  <c:v>7.6089659022754899E-2</c:v>
                </c:pt>
                <c:pt idx="5">
                  <c:v>0.20109409884585214</c:v>
                </c:pt>
                <c:pt idx="6" formatCode="#,##0.0_ ">
                  <c:v>0.19255413105106323</c:v>
                </c:pt>
                <c:pt idx="7" formatCode="#,##0.0_ ">
                  <c:v>0.17105935042516235</c:v>
                </c:pt>
                <c:pt idx="8" formatCode="#,##0.0_ ">
                  <c:v>0.18813466808746665</c:v>
                </c:pt>
                <c:pt idx="9" formatCode="#,##0.0_ ">
                  <c:v>0.3152691710736984</c:v>
                </c:pt>
                <c:pt idx="10" formatCode="#,##0.0_ ">
                  <c:v>0.28577261607893389</c:v>
                </c:pt>
                <c:pt idx="11" formatCode="#,##0.0_ ">
                  <c:v>0.29481291048766206</c:v>
                </c:pt>
                <c:pt idx="12" formatCode="#,##0.0_ ">
                  <c:v>0.37148283306236585</c:v>
                </c:pt>
                <c:pt idx="13" formatCode="#,##0.0_ ">
                  <c:v>0.4160962715590813</c:v>
                </c:pt>
                <c:pt idx="14" formatCode="#,##0.0_ ">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formatCode="#,##0.0_ ">
                  <c:v>0.57103108219650822</c:v>
                </c:pt>
                <c:pt idx="26" formatCode="#,##0.0_ ">
                  <c:v>0.63443528411853689</c:v>
                </c:pt>
              </c:numCache>
            </c:numRef>
          </c:val>
          <c:smooth val="0"/>
          <c:extLst>
            <c:ext xmlns:c16="http://schemas.microsoft.com/office/drawing/2014/chart" uri="{C3380CC4-5D6E-409C-BE32-E72D297353CC}">
              <c16:uniqueId val="{00000064-B31E-4458-98AD-2CE4103FF8C3}"/>
            </c:ext>
          </c:extLst>
        </c:ser>
        <c:dLbls>
          <c:showLegendKey val="0"/>
          <c:showVal val="0"/>
          <c:showCatName val="0"/>
          <c:showSerName val="0"/>
          <c:showPercent val="0"/>
          <c:showBubbleSize val="0"/>
        </c:dLbls>
        <c:marker val="1"/>
        <c:smooth val="0"/>
        <c:axId val="105121664"/>
        <c:axId val="105144320"/>
      </c:lineChart>
      <c:catAx>
        <c:axId val="105121664"/>
        <c:scaling>
          <c:orientation val="minMax"/>
        </c:scaling>
        <c:delete val="0"/>
        <c:axPos val="b"/>
        <c:title>
          <c:tx>
            <c:rich>
              <a:bodyPr/>
              <a:lstStyle/>
              <a:p>
                <a:pPr>
                  <a:defRPr sz="1400" b="0">
                    <a:latin typeface="ＭＳ 明朝" panose="02020609040205080304" pitchFamily="17" charset="-128"/>
                    <a:ea typeface="ＭＳ 明朝" panose="02020609040205080304" pitchFamily="17" charset="-128"/>
                  </a:defRPr>
                </a:pPr>
                <a:r>
                  <a:rPr lang="en-US" sz="1400" b="0">
                    <a:latin typeface="ＭＳ 明朝" panose="02020609040205080304" pitchFamily="17" charset="-128"/>
                    <a:ea typeface="ＭＳ 明朝" panose="02020609040205080304" pitchFamily="17" charset="-128"/>
                  </a:rPr>
                  <a:t>(</a:t>
                </a:r>
                <a:r>
                  <a:rPr lang="ja-JP" sz="1400" b="0">
                    <a:latin typeface="ＭＳ 明朝" panose="02020609040205080304" pitchFamily="17" charset="-128"/>
                    <a:ea typeface="ＭＳ 明朝" panose="02020609040205080304" pitchFamily="17" charset="-128"/>
                  </a:rPr>
                  <a:t>年度</a:t>
                </a:r>
                <a:r>
                  <a:rPr lang="en-US" sz="1400" b="0">
                    <a:latin typeface="ＭＳ 明朝" panose="02020609040205080304" pitchFamily="17" charset="-128"/>
                    <a:ea typeface="ＭＳ 明朝" panose="02020609040205080304" pitchFamily="17" charset="-128"/>
                  </a:rPr>
                  <a:t>)</a:t>
                </a:r>
                <a:endParaRPr lang="ja-JP" sz="1400" b="0">
                  <a:latin typeface="ＭＳ 明朝" panose="02020609040205080304" pitchFamily="17" charset="-128"/>
                  <a:ea typeface="ＭＳ 明朝" panose="02020609040205080304" pitchFamily="17" charset="-128"/>
                </a:endParaRPr>
              </a:p>
            </c:rich>
          </c:tx>
          <c:layout>
            <c:manualLayout>
              <c:xMode val="edge"/>
              <c:yMode val="edge"/>
              <c:x val="0.74042536624185773"/>
              <c:y val="0.90970522466987003"/>
            </c:manualLayout>
          </c:layout>
          <c:overlay val="0"/>
          <c:spPr>
            <a:noFill/>
          </c:spPr>
        </c:title>
        <c:numFmt formatCode="General" sourceLinked="0"/>
        <c:majorTickMark val="in"/>
        <c:minorTickMark val="none"/>
        <c:tickLblPos val="nextTo"/>
        <c:spPr>
          <a:noFill/>
        </c:spPr>
        <c:txPr>
          <a:bodyPr rot="-5400000" vert="horz"/>
          <a:lstStyle/>
          <a:p>
            <a:pPr>
              <a:defRPr/>
            </a:pPr>
            <a:endParaRPr lang="ja-JP"/>
          </a:p>
        </c:txPr>
        <c:crossAx val="105144320"/>
        <c:crossesAt val="0"/>
        <c:auto val="1"/>
        <c:lblAlgn val="ctr"/>
        <c:lblOffset val="100"/>
        <c:noMultiLvlLbl val="0"/>
      </c:catAx>
      <c:valAx>
        <c:axId val="105144320"/>
        <c:scaling>
          <c:orientation val="minMax"/>
          <c:max val="110"/>
          <c:min val="0"/>
        </c:scaling>
        <c:delete val="0"/>
        <c:axPos val="l"/>
        <c:majorGridlines>
          <c:spPr>
            <a:ln>
              <a:solidFill>
                <a:schemeClr val="bg1">
                  <a:lumMod val="85000"/>
                </a:schemeClr>
              </a:solidFill>
            </a:ln>
          </c:spPr>
        </c:majorGridlines>
        <c:title>
          <c:tx>
            <c:rich>
              <a:bodyPr/>
              <a:lstStyle/>
              <a:p>
                <a:pPr>
                  <a:defRPr sz="1200">
                    <a:latin typeface="Century" panose="02040604050505020304" pitchFamily="18" charset="0"/>
                    <a:ea typeface="ＭＳ 明朝" panose="02020609040205080304" pitchFamily="17" charset="-128"/>
                  </a:defRPr>
                </a:pPr>
                <a:r>
                  <a:rPr lang="ja-JP" sz="1200">
                    <a:latin typeface="Century" panose="02040604050505020304" pitchFamily="18" charset="0"/>
                    <a:ea typeface="ＭＳ 明朝" panose="02020609040205080304" pitchFamily="17" charset="-128"/>
                  </a:rPr>
                  <a:t>（百万トン</a:t>
                </a:r>
                <a:r>
                  <a:rPr lang="en-US" sz="1200">
                    <a:latin typeface="Century" panose="02040604050505020304" pitchFamily="18" charset="0"/>
                    <a:ea typeface="ＭＳ 明朝" panose="02020609040205080304" pitchFamily="17" charset="-128"/>
                  </a:rPr>
                  <a:t>CO</a:t>
                </a:r>
                <a:r>
                  <a:rPr lang="en-US" sz="1200" baseline="-25000">
                    <a:latin typeface="Century" panose="02040604050505020304" pitchFamily="18" charset="0"/>
                    <a:ea typeface="ＭＳ 明朝" panose="02020609040205080304" pitchFamily="17" charset="-128"/>
                  </a:rPr>
                  <a:t>2</a:t>
                </a:r>
                <a:r>
                  <a:rPr lang="ja-JP" sz="1200">
                    <a:latin typeface="Century" panose="02040604050505020304" pitchFamily="18" charset="0"/>
                    <a:ea typeface="ＭＳ 明朝" panose="02020609040205080304" pitchFamily="17" charset="-128"/>
                  </a:rPr>
                  <a:t>換算）</a:t>
                </a:r>
              </a:p>
            </c:rich>
          </c:tx>
          <c:layout>
            <c:manualLayout>
              <c:xMode val="edge"/>
              <c:yMode val="edge"/>
              <c:x val="4.9454678555292007E-3"/>
              <c:y val="0.35482341428723696"/>
            </c:manualLayout>
          </c:layout>
          <c:overlay val="0"/>
          <c:spPr>
            <a:noFill/>
          </c:spPr>
        </c:title>
        <c:numFmt formatCode="#,##0_ " sourceLinked="0"/>
        <c:majorTickMark val="out"/>
        <c:minorTickMark val="none"/>
        <c:tickLblPos val="nextTo"/>
        <c:spPr>
          <a:noFill/>
          <a:ln>
            <a:noFill/>
          </a:ln>
        </c:spPr>
        <c:crossAx val="105121664"/>
        <c:crosses val="autoZero"/>
        <c:crossBetween val="midCat"/>
        <c:majorUnit val="10"/>
      </c:valAx>
      <c:spPr>
        <a:noFill/>
      </c:spPr>
    </c:plotArea>
    <c:legend>
      <c:legendPos val="r"/>
      <c:layout>
        <c:manualLayout>
          <c:xMode val="edge"/>
          <c:yMode val="edge"/>
          <c:x val="0.7239074358681058"/>
          <c:y val="0.28559025619607803"/>
          <c:w val="0.21661623600986402"/>
          <c:h val="0.53269717314140053"/>
        </c:manualLayout>
      </c:layout>
      <c:overlay val="0"/>
      <c:spPr>
        <a:noFill/>
      </c:spPr>
      <c:txPr>
        <a:bodyPr/>
        <a:lstStyle/>
        <a:p>
          <a:pPr>
            <a:defRPr sz="1200" baseline="0">
              <a:latin typeface="Century" panose="02040604050505020304" pitchFamily="18" charset="0"/>
              <a:ea typeface="ＭＳ 明朝" panose="02020609040205080304" pitchFamily="17" charset="-128"/>
            </a:defRPr>
          </a:pPr>
          <a:endParaRPr lang="ja-JP"/>
        </a:p>
      </c:txPr>
    </c:legend>
    <c:plotVisOnly val="1"/>
    <c:dispBlanksAs val="gap"/>
    <c:showDLblsOverMax val="0"/>
  </c:chart>
  <c:spPr>
    <a:noFill/>
    <a:ln>
      <a:noFill/>
    </a:ln>
  </c:spPr>
  <c:txPr>
    <a:bodyPr/>
    <a:lstStyle/>
    <a:p>
      <a:pPr>
        <a:defRPr sz="1600"/>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Ref>
              <c:f>'2) 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 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 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2C2-42C8-8DD1-4EAA489C9FDD}"/>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Ref>
              <c:f>'2) 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 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 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2C2-42C8-8DD1-4EAA489C9FDD}"/>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Ref>
              <c:f>'2) 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 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 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2C2-42C8-8DD1-4EAA489C9FDD}"/>
            </c:ext>
          </c:extLst>
        </c:ser>
        <c:dLbls>
          <c:showLegendKey val="0"/>
          <c:showVal val="0"/>
          <c:showCatName val="0"/>
          <c:showSerName val="0"/>
          <c:showPercent val="0"/>
          <c:showBubbleSize val="0"/>
        </c:dLbls>
        <c:marker val="1"/>
        <c:smooth val="0"/>
        <c:axId val="107634048"/>
        <c:axId val="107644032"/>
      </c:lineChart>
      <c:catAx>
        <c:axId val="10763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07644032"/>
        <c:crosses val="autoZero"/>
        <c:auto val="1"/>
        <c:lblAlgn val="ctr"/>
        <c:lblOffset val="100"/>
        <c:tickLblSkip val="1"/>
        <c:tickMarkSkip val="1"/>
        <c:noMultiLvlLbl val="0"/>
      </c:catAx>
      <c:valAx>
        <c:axId val="107644032"/>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07634048"/>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600">
                <a:latin typeface="Century" panose="02040604050505020304" pitchFamily="18" charset="0"/>
                <a:ea typeface="ＭＳ 明朝" panose="02020609040205080304" pitchFamily="17" charset="-128"/>
              </a:rPr>
              <a:t>部門別 </a:t>
            </a:r>
            <a:r>
              <a:rPr lang="en-US" altLang="ja-JP" sz="1600">
                <a:latin typeface="Century" panose="02040604050505020304" pitchFamily="18" charset="0"/>
                <a:ea typeface="ＭＳ 明朝" panose="02020609040205080304" pitchFamily="17" charset="-128"/>
              </a:rPr>
              <a:t>CO</a:t>
            </a:r>
            <a:r>
              <a:rPr lang="en-US" altLang="ja-JP" sz="1600" baseline="-25000">
                <a:latin typeface="Century" panose="02040604050505020304" pitchFamily="18" charset="0"/>
                <a:ea typeface="ＭＳ 明朝" panose="02020609040205080304" pitchFamily="17" charset="-128"/>
              </a:rPr>
              <a:t>2 </a:t>
            </a:r>
            <a:r>
              <a:rPr lang="ja-JP" altLang="en-US" sz="1600">
                <a:latin typeface="Century" panose="02040604050505020304" pitchFamily="18" charset="0"/>
                <a:ea typeface="ＭＳ 明朝" panose="02020609040205080304" pitchFamily="17" charset="-128"/>
              </a:rPr>
              <a:t>排出量の推移</a:t>
            </a:r>
            <a:r>
              <a:rPr lang="ja-JP" altLang="ja-JP" sz="1600" b="1" i="0" u="none" strike="noStrike" baseline="0">
                <a:effectLst/>
                <a:latin typeface="Century" panose="02040604050505020304" pitchFamily="18" charset="0"/>
                <a:ea typeface="ＭＳ 明朝" panose="02020609040205080304" pitchFamily="17" charset="-128"/>
              </a:rPr>
              <a:t>（</a:t>
            </a:r>
            <a:r>
              <a:rPr lang="en-US" altLang="ja-JP" sz="1600" b="1" i="0" u="none" strike="noStrike" baseline="0">
                <a:effectLst/>
                <a:latin typeface="Century" panose="02040604050505020304" pitchFamily="18" charset="0"/>
                <a:ea typeface="ＭＳ 明朝" panose="02020609040205080304" pitchFamily="17" charset="-128"/>
              </a:rPr>
              <a:t>1990-2016</a:t>
            </a:r>
            <a:r>
              <a:rPr lang="ja-JP" altLang="ja-JP" sz="1600" b="1" i="0" u="none" strike="noStrike" baseline="0">
                <a:effectLst/>
                <a:latin typeface="Century" panose="02040604050505020304" pitchFamily="18" charset="0"/>
                <a:ea typeface="ＭＳ 明朝" panose="02020609040205080304" pitchFamily="17" charset="-128"/>
              </a:rPr>
              <a:t>年度（速報値））</a:t>
            </a:r>
            <a:endParaRPr lang="ja-JP" altLang="en-US" sz="1600">
              <a:latin typeface="Century" panose="02040604050505020304" pitchFamily="18" charset="0"/>
              <a:ea typeface="ＭＳ 明朝" panose="02020609040205080304" pitchFamily="17" charset="-128"/>
            </a:endParaRPr>
          </a:p>
        </c:rich>
      </c:tx>
      <c:layout>
        <c:manualLayout>
          <c:xMode val="edge"/>
          <c:yMode val="edge"/>
          <c:x val="0.11955379982644142"/>
          <c:y val="1.5042391858749572E-2"/>
        </c:manualLayout>
      </c:layout>
      <c:overlay val="0"/>
      <c:spPr>
        <a:noFill/>
      </c:spPr>
    </c:title>
    <c:autoTitleDeleted val="0"/>
    <c:plotArea>
      <c:layout>
        <c:manualLayout>
          <c:layoutTarget val="inner"/>
          <c:xMode val="edge"/>
          <c:yMode val="edge"/>
          <c:x val="0.10153923611111118"/>
          <c:y val="0.12141771771771764"/>
          <c:w val="0.54073863733410754"/>
          <c:h val="0.72568678678678677"/>
        </c:manualLayout>
      </c:layout>
      <c:lineChart>
        <c:grouping val="standard"/>
        <c:varyColors val="0"/>
        <c:ser>
          <c:idx val="0"/>
          <c:order val="0"/>
          <c:tx>
            <c:strRef>
              <c:f>'3) Allocated_CO2-Sector'!$X$35:$Y$35</c:f>
              <c:strCache>
                <c:ptCount val="2"/>
                <c:pt idx="0">
                  <c:v>エネルギー転換部門</c:v>
                </c:pt>
              </c:strCache>
            </c:strRef>
          </c:tx>
          <c:spPr>
            <a:ln w="47625">
              <a:solidFill>
                <a:srgbClr val="CCFFCC"/>
              </a:solidFill>
            </a:ln>
          </c:spPr>
          <c:marker>
            <c:symbol val="diamond"/>
            <c:size val="9"/>
            <c:spPr>
              <a:solidFill>
                <a:srgbClr val="CCFFCC"/>
              </a:solidFill>
              <a:ln>
                <a:solidFill>
                  <a:srgbClr val="99FF99"/>
                </a:solidFill>
              </a:ln>
            </c:spPr>
          </c:marker>
          <c:dPt>
            <c:idx val="1"/>
            <c:bubble3D val="0"/>
            <c:spPr>
              <a:ln w="47625">
                <a:solidFill>
                  <a:srgbClr val="CCFFCC"/>
                </a:solidFill>
              </a:ln>
            </c:spPr>
            <c:extLst>
              <c:ext xmlns:c16="http://schemas.microsoft.com/office/drawing/2014/chart" uri="{C3380CC4-5D6E-409C-BE32-E72D297353CC}">
                <c16:uniqueId val="{00000001-9F05-4E41-B44C-D573AC893C10}"/>
              </c:ext>
            </c:extLst>
          </c:dPt>
          <c:dLbls>
            <c:dLbl>
              <c:idx val="0"/>
              <c:layout>
                <c:manualLayout>
                  <c:x val="-1.5746408523832318E-2"/>
                  <c:y val="-1.5862764824195883E-2"/>
                </c:manualLayout>
              </c:layout>
              <c:numFmt formatCode="#,##0.0_);[Red]\(#,##0.0\)" sourceLinked="0"/>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01-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03-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04-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05-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06-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07-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08-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09-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0A-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0B-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0C-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0D-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0E-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0F-9F05-4E41-B44C-D573AC893C10}"/>
                </c:ext>
              </c:extLst>
            </c:dLbl>
            <c:dLbl>
              <c:idx val="15"/>
              <c:layout>
                <c:manualLayout>
                  <c:x val="-2.2962035641984457E-2"/>
                  <c:y val="-2.2122679885020459E-2"/>
                </c:manualLayout>
              </c:layout>
              <c:numFmt formatCode="#,##0.0_);[Red]\(#,##0.0\)" sourceLinked="0"/>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11-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12-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13-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14-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15-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16-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17-9F05-4E41-B44C-D573AC893C10}"/>
                </c:ext>
              </c:extLst>
            </c:dLbl>
            <c:dLbl>
              <c:idx val="23"/>
              <c:layout>
                <c:manualLayout>
                  <c:x val="-1.9635926913142521E-2"/>
                  <c:y val="-2.1204146429393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19-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1A-9F05-4E41-B44C-D573AC893C10}"/>
                </c:ext>
              </c:extLst>
            </c:dLbl>
            <c:dLbl>
              <c:idx val="26"/>
              <c:layout>
                <c:manualLayout>
                  <c:x val="0"/>
                  <c:y val="-6.3332896153499765E-3"/>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E7-46EE-97CC-739C3013B911}"/>
                </c:ext>
              </c:extLst>
            </c:dLbl>
            <c:numFmt formatCode="#,##0.0_);[Red]\(#,##0.0\)" sourceLinked="0"/>
            <c:spPr>
              <a:noFill/>
              <a:ln>
                <a:noFill/>
              </a:ln>
              <a:effectLst/>
            </c:spPr>
            <c:txPr>
              <a:bodyPr wrap="square" lIns="38100" tIns="19050" rIns="38100" bIns="19050" anchor="ctr">
                <a:spAutoFit/>
              </a:bodyPr>
              <a:lstStyle/>
              <a:p>
                <a:pPr>
                  <a:defRPr>
                    <a:latin typeface="Century" panose="020406040505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Allocated_CO2-Sector'!$AA$35:$BA$35</c:f>
              <c:numCache>
                <c:formatCode>#,##0_ </c:formatCode>
                <c:ptCount val="27"/>
                <c:pt idx="0">
                  <c:v>99.782075612056843</c:v>
                </c:pt>
                <c:pt idx="1">
                  <c:v>98.400514984870227</c:v>
                </c:pt>
                <c:pt idx="2">
                  <c:v>96.720176389786403</c:v>
                </c:pt>
                <c:pt idx="3">
                  <c:v>96.908588531106673</c:v>
                </c:pt>
                <c:pt idx="4">
                  <c:v>96.62006266461961</c:v>
                </c:pt>
                <c:pt idx="5">
                  <c:v>95.709690221320145</c:v>
                </c:pt>
                <c:pt idx="6">
                  <c:v>96.576959927148224</c:v>
                </c:pt>
                <c:pt idx="7">
                  <c:v>99.559732972662147</c:v>
                </c:pt>
                <c:pt idx="8">
                  <c:v>87.358633124646843</c:v>
                </c:pt>
                <c:pt idx="9">
                  <c:v>90.558419441848528</c:v>
                </c:pt>
                <c:pt idx="10">
                  <c:v>90.201457008608131</c:v>
                </c:pt>
                <c:pt idx="11">
                  <c:v>87.870565519012899</c:v>
                </c:pt>
                <c:pt idx="12">
                  <c:v>93.957141255459618</c:v>
                </c:pt>
                <c:pt idx="13">
                  <c:v>96.090218115250764</c:v>
                </c:pt>
                <c:pt idx="14">
                  <c:v>95.894053195636801</c:v>
                </c:pt>
                <c:pt idx="15">
                  <c:v>100.16369867177993</c:v>
                </c:pt>
                <c:pt idx="16">
                  <c:v>101.02314846706055</c:v>
                </c:pt>
                <c:pt idx="17">
                  <c:v>107.35563903583763</c:v>
                </c:pt>
                <c:pt idx="18">
                  <c:v>104.12532238369727</c:v>
                </c:pt>
                <c:pt idx="19">
                  <c:v>103.4104006151034</c:v>
                </c:pt>
                <c:pt idx="20">
                  <c:v>105.11853006350444</c:v>
                </c:pt>
                <c:pt idx="21">
                  <c:v>107.5085161042424</c:v>
                </c:pt>
                <c:pt idx="22">
                  <c:v>110.80939853755604</c:v>
                </c:pt>
                <c:pt idx="23">
                  <c:v>100.28459871964812</c:v>
                </c:pt>
                <c:pt idx="24">
                  <c:v>93.974269143651455</c:v>
                </c:pt>
                <c:pt idx="25">
                  <c:v>82.032665774666469</c:v>
                </c:pt>
                <c:pt idx="26">
                  <c:v>112.6151785148916</c:v>
                </c:pt>
              </c:numCache>
            </c:numRef>
          </c:val>
          <c:smooth val="0"/>
          <c:extLst>
            <c:ext xmlns:c16="http://schemas.microsoft.com/office/drawing/2014/chart" uri="{C3380CC4-5D6E-409C-BE32-E72D297353CC}">
              <c16:uniqueId val="{0000001B-9F05-4E41-B44C-D573AC893C10}"/>
            </c:ext>
          </c:extLst>
        </c:ser>
        <c:ser>
          <c:idx val="1"/>
          <c:order val="1"/>
          <c:tx>
            <c:strRef>
              <c:f>'3) Allocated_CO2-Sector'!$X$36:$Y$36</c:f>
              <c:strCache>
                <c:ptCount val="2"/>
                <c:pt idx="0">
                  <c:v>産業部門</c:v>
                </c:pt>
              </c:strCache>
            </c:strRef>
          </c:tx>
          <c:spPr>
            <a:ln w="34925" cmpd="sng">
              <a:solidFill>
                <a:srgbClr val="CCFFFF"/>
              </a:solidFill>
            </a:ln>
          </c:spPr>
          <c:marker>
            <c:symbol val="square"/>
            <c:size val="7"/>
            <c:spPr>
              <a:solidFill>
                <a:srgbClr val="CCFFFF"/>
              </a:solidFill>
              <a:ln>
                <a:solidFill>
                  <a:srgbClr val="66CCFF">
                    <a:alpha val="96863"/>
                  </a:srgbClr>
                </a:solidFill>
              </a:ln>
            </c:spPr>
          </c:marker>
          <c:dLbls>
            <c:dLbl>
              <c:idx val="0"/>
              <c:layout>
                <c:manualLayout>
                  <c:x val="-1.7078375913688309E-2"/>
                  <c:y val="-3.3153751960509271E-2"/>
                </c:manualLayout>
              </c:layout>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1D-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1E-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1F-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20-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21-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22-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23-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24-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25-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26-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27-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28-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29-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2A-9F05-4E41-B44C-D573AC893C10}"/>
                </c:ext>
              </c:extLst>
            </c:dLbl>
            <c:dLbl>
              <c:idx val="15"/>
              <c:layout>
                <c:manualLayout>
                  <c:x val="-2.0793048157705801E-2"/>
                  <c:y val="-2.5962487295027068E-2"/>
                </c:manualLayout>
              </c:layout>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2C-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2D-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2E-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2F-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30-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31-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32-9F05-4E41-B44C-D573AC893C10}"/>
                </c:ext>
              </c:extLst>
            </c:dLbl>
            <c:dLbl>
              <c:idx val="23"/>
              <c:layout>
                <c:manualLayout>
                  <c:x val="-2.0801982294147803E-2"/>
                  <c:y val="-2.4027259893592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34-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35-9F05-4E41-B44C-D573AC893C10}"/>
                </c:ext>
              </c:extLst>
            </c:dLbl>
            <c:dLbl>
              <c:idx val="26"/>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656-4D5D-AA71-01C0B7DD99FA}"/>
                </c:ext>
              </c:extLst>
            </c:dLbl>
            <c:spPr>
              <a:noFill/>
              <a:ln>
                <a:noFill/>
              </a:ln>
              <a:effectLst/>
            </c:spPr>
            <c:txPr>
              <a:bodyPr wrap="square" lIns="38100" tIns="19050" rIns="38100" bIns="19050" anchor="ctr">
                <a:spAutoFit/>
              </a:bodyPr>
              <a:lstStyle/>
              <a:p>
                <a:pPr>
                  <a:defRPr>
                    <a:latin typeface="Century" panose="020406040505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Allocated_CO2-Sector'!$AA$36:$BA$36</c:f>
              <c:numCache>
                <c:formatCode>#,##0_ </c:formatCode>
                <c:ptCount val="27"/>
                <c:pt idx="0">
                  <c:v>501.96409454122369</c:v>
                </c:pt>
                <c:pt idx="1">
                  <c:v>495.66078924764207</c:v>
                </c:pt>
                <c:pt idx="2">
                  <c:v>486.99953111451617</c:v>
                </c:pt>
                <c:pt idx="3">
                  <c:v>474.59566108291421</c:v>
                </c:pt>
                <c:pt idx="4">
                  <c:v>491.49462433935156</c:v>
                </c:pt>
                <c:pt idx="5">
                  <c:v>488.32037375200792</c:v>
                </c:pt>
                <c:pt idx="6">
                  <c:v>491.12365382110829</c:v>
                </c:pt>
                <c:pt idx="7">
                  <c:v>483.22705190500477</c:v>
                </c:pt>
                <c:pt idx="8">
                  <c:v>454.93005231278994</c:v>
                </c:pt>
                <c:pt idx="9">
                  <c:v>465.23478629617171</c:v>
                </c:pt>
                <c:pt idx="10">
                  <c:v>476.51629895608454</c:v>
                </c:pt>
                <c:pt idx="11">
                  <c:v>464.63301879959033</c:v>
                </c:pt>
                <c:pt idx="12">
                  <c:v>473.78201294286794</c:v>
                </c:pt>
                <c:pt idx="13">
                  <c:v>475.44276219222581</c:v>
                </c:pt>
                <c:pt idx="14">
                  <c:v>472.39517292728897</c:v>
                </c:pt>
                <c:pt idx="15">
                  <c:v>468.42527460444973</c:v>
                </c:pt>
                <c:pt idx="16">
                  <c:v>461.33090613614132</c:v>
                </c:pt>
                <c:pt idx="17">
                  <c:v>472.90173350444621</c:v>
                </c:pt>
                <c:pt idx="18">
                  <c:v>425.82036858254401</c:v>
                </c:pt>
                <c:pt idx="19">
                  <c:v>397.21288491758855</c:v>
                </c:pt>
                <c:pt idx="20">
                  <c:v>424.32182529543638</c:v>
                </c:pt>
                <c:pt idx="21">
                  <c:v>438.84592392072034</c:v>
                </c:pt>
                <c:pt idx="22">
                  <c:v>448.74753297370626</c:v>
                </c:pt>
                <c:pt idx="23">
                  <c:v>462.53621711753414</c:v>
                </c:pt>
                <c:pt idx="24">
                  <c:v>445.44482382833314</c:v>
                </c:pt>
                <c:pt idx="25">
                  <c:v>435.01584246459817</c:v>
                </c:pt>
                <c:pt idx="26">
                  <c:v>417.67109394061265</c:v>
                </c:pt>
              </c:numCache>
            </c:numRef>
          </c:val>
          <c:smooth val="0"/>
          <c:extLst>
            <c:ext xmlns:c16="http://schemas.microsoft.com/office/drawing/2014/chart" uri="{C3380CC4-5D6E-409C-BE32-E72D297353CC}">
              <c16:uniqueId val="{00000036-9F05-4E41-B44C-D573AC893C10}"/>
            </c:ext>
          </c:extLst>
        </c:ser>
        <c:ser>
          <c:idx val="2"/>
          <c:order val="2"/>
          <c:tx>
            <c:strRef>
              <c:f>'3) Allocated_CO2-Sector'!$X$37:$Y$37</c:f>
              <c:strCache>
                <c:ptCount val="2"/>
                <c:pt idx="0">
                  <c:v>運輸部門</c:v>
                </c:pt>
              </c:strCache>
            </c:strRef>
          </c:tx>
          <c:spPr>
            <a:ln>
              <a:solidFill>
                <a:srgbClr val="CCCCFF"/>
              </a:solidFill>
            </a:ln>
          </c:spPr>
          <c:marker>
            <c:symbol val="diamond"/>
            <c:size val="9"/>
            <c:spPr>
              <a:solidFill>
                <a:srgbClr val="CCCCFF"/>
              </a:solidFill>
              <a:ln>
                <a:solidFill>
                  <a:srgbClr val="9999FF"/>
                </a:solidFill>
              </a:ln>
            </c:spPr>
          </c:marker>
          <c:dLbls>
            <c:dLbl>
              <c:idx val="0"/>
              <c:layout>
                <c:manualLayout>
                  <c:x val="-1.7701441922527823E-2"/>
                  <c:y val="-1.8582831981961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37-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39-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3A-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3B-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3C-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3D-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3E-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3F-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40-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41-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42-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43-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44-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45-9F05-4E41-B44C-D573AC893C10}"/>
                </c:ext>
              </c:extLst>
            </c:dLbl>
            <c:dLbl>
              <c:idx val="15"/>
              <c:layout>
                <c:manualLayout>
                  <c:x val="-1.9600893052263414E-2"/>
                  <c:y val="-2.2377926770497682E-2"/>
                </c:manualLayout>
              </c:layout>
              <c:tx>
                <c:rich>
                  <a:bodyPr/>
                  <a:lstStyle/>
                  <a:p>
                    <a:fld id="{EB011492-7463-48C9-A978-CC679FFBBBB5}" type="VALUE">
                      <a:rPr lang="en-US" altLang="ja-JP" sz="100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6-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47-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48-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49-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4A-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4B-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4C-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4D-9F05-4E41-B44C-D573AC893C10}"/>
                </c:ext>
              </c:extLst>
            </c:dLbl>
            <c:dLbl>
              <c:idx val="23"/>
              <c:layout>
                <c:manualLayout>
                  <c:x val="-2.2076853449344722E-2"/>
                  <c:y val="-1.845580075937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4F-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50-9F05-4E41-B44C-D573AC893C10}"/>
                </c:ext>
              </c:extLst>
            </c:dLbl>
            <c:dLbl>
              <c:idx val="26"/>
              <c:layout>
                <c:manualLayout>
                  <c:x val="0"/>
                  <c:y val="1.8999868846049619E-2"/>
                </c:manualLayout>
              </c:layout>
              <c:tx>
                <c:rich>
                  <a:bodyPr wrap="square" lIns="38100" tIns="19050" rIns="38100" bIns="19050" anchor="ctr">
                    <a:spAutoFit/>
                  </a:bodyPr>
                  <a:lstStyle/>
                  <a:p>
                    <a:pPr>
                      <a:defRPr sz="1200" baseline="0">
                        <a:latin typeface="Century" panose="02040604050505020304" pitchFamily="18" charset="0"/>
                      </a:defRPr>
                    </a:pPr>
                    <a:fld id="{843C390B-6424-4A4A-894A-A554EE92C7FD}" type="VALUE">
                      <a:rPr lang="ja-JP" altLang="en-US" sz="1200" baseline="0"/>
                      <a:pPr>
                        <a:defRPr sz="1200" baseline="0">
                          <a:latin typeface="Century" panose="02040604050505020304" pitchFamily="18" charset="0"/>
                        </a:defRPr>
                      </a:pPr>
                      <a:t>[値]</a:t>
                    </a:fld>
                    <a:endParaRPr lang="ja-JP" altLang="en-US"/>
                  </a:p>
                </c:rich>
              </c:tx>
              <c:numFmt formatCode="###&quot;百万トン&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AB6-4A6E-91FE-B7A5CE4250BF}"/>
                </c:ext>
              </c:extLst>
            </c:dLbl>
            <c:spPr>
              <a:noFill/>
              <a:ln>
                <a:noFill/>
              </a:ln>
              <a:effectLst/>
            </c:spPr>
            <c:txPr>
              <a:bodyPr wrap="square" lIns="38100" tIns="19050" rIns="38100" bIns="19050" anchor="ctr">
                <a:spAutoFit/>
              </a:bodyPr>
              <a:lstStyle/>
              <a:p>
                <a:pPr>
                  <a:defRPr sz="1000">
                    <a:latin typeface="Century" panose="020406040505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Allocated_CO2-Sector'!$AA$37:$BA$37</c:f>
              <c:numCache>
                <c:formatCode>#,##0_ </c:formatCode>
                <c:ptCount val="27"/>
                <c:pt idx="0">
                  <c:v>207.47683285266953</c:v>
                </c:pt>
                <c:pt idx="1">
                  <c:v>219.44618343828026</c:v>
                </c:pt>
                <c:pt idx="2">
                  <c:v>226.19215015290706</c:v>
                </c:pt>
                <c:pt idx="3">
                  <c:v>229.66482698551093</c:v>
                </c:pt>
                <c:pt idx="4">
                  <c:v>239.46035735843691</c:v>
                </c:pt>
                <c:pt idx="5">
                  <c:v>248.54511396637776</c:v>
                </c:pt>
                <c:pt idx="6">
                  <c:v>255.15771850347625</c:v>
                </c:pt>
                <c:pt idx="7">
                  <c:v>256.67004392306569</c:v>
                </c:pt>
                <c:pt idx="8">
                  <c:v>254.638115089358</c:v>
                </c:pt>
                <c:pt idx="9">
                  <c:v>258.9728641203294</c:v>
                </c:pt>
                <c:pt idx="10">
                  <c:v>258.64087399970219</c:v>
                </c:pt>
                <c:pt idx="11">
                  <c:v>262.76117241970189</c:v>
                </c:pt>
                <c:pt idx="12">
                  <c:v>259.55467586916319</c:v>
                </c:pt>
                <c:pt idx="13">
                  <c:v>255.95224376746981</c:v>
                </c:pt>
                <c:pt idx="14">
                  <c:v>249.83206619980453</c:v>
                </c:pt>
                <c:pt idx="15">
                  <c:v>244.57217196607743</c:v>
                </c:pt>
                <c:pt idx="16">
                  <c:v>240.2840098446483</c:v>
                </c:pt>
                <c:pt idx="17">
                  <c:v>239.60665598323524</c:v>
                </c:pt>
                <c:pt idx="18">
                  <c:v>231.73840668418944</c:v>
                </c:pt>
                <c:pt idx="19">
                  <c:v>227.7585613230205</c:v>
                </c:pt>
                <c:pt idx="20">
                  <c:v>228.38971264950467</c:v>
                </c:pt>
                <c:pt idx="21">
                  <c:v>224.79839230679602</c:v>
                </c:pt>
                <c:pt idx="22">
                  <c:v>226.60269224577215</c:v>
                </c:pt>
                <c:pt idx="23">
                  <c:v>223.92219096903628</c:v>
                </c:pt>
                <c:pt idx="24">
                  <c:v>218.57821048928318</c:v>
                </c:pt>
                <c:pt idx="25">
                  <c:v>217.14651356006837</c:v>
                </c:pt>
                <c:pt idx="26">
                  <c:v>215.35644215953863</c:v>
                </c:pt>
              </c:numCache>
            </c:numRef>
          </c:val>
          <c:smooth val="0"/>
          <c:extLst>
            <c:ext xmlns:c16="http://schemas.microsoft.com/office/drawing/2014/chart" uri="{C3380CC4-5D6E-409C-BE32-E72D297353CC}">
              <c16:uniqueId val="{00000051-9F05-4E41-B44C-D573AC893C10}"/>
            </c:ext>
          </c:extLst>
        </c:ser>
        <c:ser>
          <c:idx val="3"/>
          <c:order val="3"/>
          <c:tx>
            <c:strRef>
              <c:f>'3) Allocated_CO2-Sector'!$X$38:$Y$38</c:f>
              <c:strCache>
                <c:ptCount val="2"/>
                <c:pt idx="0">
                  <c:v>業務その他部門</c:v>
                </c:pt>
              </c:strCache>
            </c:strRef>
          </c:tx>
          <c:spPr>
            <a:ln>
              <a:solidFill>
                <a:srgbClr val="99FF99"/>
              </a:solidFill>
            </a:ln>
          </c:spPr>
          <c:marker>
            <c:symbol val="circle"/>
            <c:size val="7"/>
            <c:spPr>
              <a:solidFill>
                <a:srgbClr val="99FF99"/>
              </a:solidFill>
              <a:ln>
                <a:solidFill>
                  <a:srgbClr val="66FF66"/>
                </a:solidFill>
              </a:ln>
            </c:spPr>
          </c:marker>
          <c:dLbls>
            <c:dLbl>
              <c:idx val="0"/>
              <c:layout>
                <c:manualLayout>
                  <c:x val="-1.6643361117813227E-2"/>
                  <c:y val="-1.7570579687292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52-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54-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55-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56-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57-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58-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59-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5A-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5B-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5C-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5D-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5E-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5F-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60-9F05-4E41-B44C-D573AC893C10}"/>
                </c:ext>
              </c:extLst>
            </c:dLbl>
            <c:dLbl>
              <c:idx val="15"/>
              <c:layout>
                <c:manualLayout>
                  <c:x val="-2.2141098924882082E-2"/>
                  <c:y val="1.88323047209569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62-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63-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64-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65-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66-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67-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68-9F05-4E41-B44C-D573AC893C10}"/>
                </c:ext>
              </c:extLst>
            </c:dLbl>
            <c:dLbl>
              <c:idx val="23"/>
              <c:layout>
                <c:manualLayout>
                  <c:x val="-2.1967937291597465E-2"/>
                  <c:y val="-1.74435484647063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6A-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6B-9F05-4E41-B44C-D573AC893C10}"/>
                </c:ext>
              </c:extLst>
            </c:dLbl>
            <c:dLbl>
              <c:idx val="26"/>
              <c:layout>
                <c:manualLayout>
                  <c:x val="1.4898997673697218E-3"/>
                  <c:y val="-1.4360775759824369E-2"/>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CF-4BFE-8F65-6605C1929B75}"/>
                </c:ext>
              </c:extLst>
            </c:dLbl>
            <c:spPr>
              <a:noFill/>
              <a:ln>
                <a:noFill/>
              </a:ln>
              <a:effectLst/>
            </c:spPr>
            <c:txPr>
              <a:bodyPr wrap="square" lIns="38100" tIns="19050" rIns="38100" bIns="19050" anchor="ctr">
                <a:spAutoFit/>
              </a:bodyPr>
              <a:lstStyle/>
              <a:p>
                <a:pPr>
                  <a:defRPr sz="1000" baseline="0">
                    <a:latin typeface="Century" panose="02040604050505020304" pitchFamily="18" charset="0"/>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Allocated_CO2-Sector'!$AA$38:$BA$38</c:f>
              <c:numCache>
                <c:formatCode>#,##0_ </c:formatCode>
                <c:ptCount val="27"/>
                <c:pt idx="0">
                  <c:v>130.27895439213265</c:v>
                </c:pt>
                <c:pt idx="1">
                  <c:v>134.54457143230076</c:v>
                </c:pt>
                <c:pt idx="2">
                  <c:v>139.0778264162447</c:v>
                </c:pt>
                <c:pt idx="3">
                  <c:v>143.69543423103363</c:v>
                </c:pt>
                <c:pt idx="4">
                  <c:v>157.64592791485481</c:v>
                </c:pt>
                <c:pt idx="5">
                  <c:v>162.42814017131744</c:v>
                </c:pt>
                <c:pt idx="6">
                  <c:v>160.36416685987282</c:v>
                </c:pt>
                <c:pt idx="7">
                  <c:v>164.33294496677502</c:v>
                </c:pt>
                <c:pt idx="8">
                  <c:v>173.17113075519129</c:v>
                </c:pt>
                <c:pt idx="9">
                  <c:v>183.88615872056141</c:v>
                </c:pt>
                <c:pt idx="10">
                  <c:v>188.14773741726884</c:v>
                </c:pt>
                <c:pt idx="11">
                  <c:v>188.68036258833862</c:v>
                </c:pt>
                <c:pt idx="12">
                  <c:v>198.17905259967608</c:v>
                </c:pt>
                <c:pt idx="13">
                  <c:v>203.93723492716953</c:v>
                </c:pt>
                <c:pt idx="14">
                  <c:v>212.03318090805706</c:v>
                </c:pt>
                <c:pt idx="15">
                  <c:v>217.29151234373992</c:v>
                </c:pt>
                <c:pt idx="16">
                  <c:v>214.81249082819892</c:v>
                </c:pt>
                <c:pt idx="17">
                  <c:v>223.81608497379762</c:v>
                </c:pt>
                <c:pt idx="18">
                  <c:v>215.16334551812591</c:v>
                </c:pt>
                <c:pt idx="19">
                  <c:v>191.75641669195116</c:v>
                </c:pt>
                <c:pt idx="20">
                  <c:v>198.26743023335194</c:v>
                </c:pt>
                <c:pt idx="21">
                  <c:v>218.53387510619342</c:v>
                </c:pt>
                <c:pt idx="22">
                  <c:v>224.63908617571329</c:v>
                </c:pt>
                <c:pt idx="23">
                  <c:v>243.77909045247523</c:v>
                </c:pt>
                <c:pt idx="24">
                  <c:v>237.54464412090314</c:v>
                </c:pt>
                <c:pt idx="25">
                  <c:v>231.28044384408582</c:v>
                </c:pt>
                <c:pt idx="26">
                  <c:v>218.93630048449626</c:v>
                </c:pt>
              </c:numCache>
            </c:numRef>
          </c:val>
          <c:smooth val="0"/>
          <c:extLst>
            <c:ext xmlns:c16="http://schemas.microsoft.com/office/drawing/2014/chart" uri="{C3380CC4-5D6E-409C-BE32-E72D297353CC}">
              <c16:uniqueId val="{0000006C-9F05-4E41-B44C-D573AC893C10}"/>
            </c:ext>
          </c:extLst>
        </c:ser>
        <c:ser>
          <c:idx val="4"/>
          <c:order val="4"/>
          <c:tx>
            <c:strRef>
              <c:f>'3) Allocated_CO2-Sector'!$X$39:$Y$39</c:f>
              <c:strCache>
                <c:ptCount val="2"/>
                <c:pt idx="0">
                  <c:v>家庭部門</c:v>
                </c:pt>
              </c:strCache>
            </c:strRef>
          </c:tx>
          <c:spPr>
            <a:ln>
              <a:solidFill>
                <a:srgbClr val="FFCC99"/>
              </a:solidFill>
            </a:ln>
          </c:spPr>
          <c:marker>
            <c:symbol val="square"/>
            <c:size val="7"/>
            <c:spPr>
              <a:solidFill>
                <a:srgbClr val="FFCC99"/>
              </a:solidFill>
              <a:ln>
                <a:solidFill>
                  <a:srgbClr val="FF9966"/>
                </a:solidFill>
              </a:ln>
            </c:spPr>
          </c:marker>
          <c:dLbls>
            <c:dLbl>
              <c:idx val="0"/>
              <c:layout>
                <c:manualLayout>
                  <c:x val="-1.6643361117813227E-2"/>
                  <c:y val="1.1328579286063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6D-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6F-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70-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71-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72-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73-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74-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75-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76-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77-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78-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79-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7A-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7B-9F05-4E41-B44C-D573AC893C10}"/>
                </c:ext>
              </c:extLst>
            </c:dLbl>
            <c:dLbl>
              <c:idx val="15"/>
              <c:layout>
                <c:manualLayout>
                  <c:x val="-2.0875764207460314E-2"/>
                  <c:y val="1.9092733532763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C-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7D-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7E-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7F-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80-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81-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82-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83-9F05-4E41-B44C-D573AC893C10}"/>
                </c:ext>
              </c:extLst>
            </c:dLbl>
            <c:dLbl>
              <c:idx val="23"/>
              <c:layout>
                <c:manualLayout>
                  <c:x val="-2.0856390181243637E-2"/>
                  <c:y val="2.1204146429393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4-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85-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86-9F05-4E41-B44C-D573AC893C10}"/>
                </c:ext>
              </c:extLst>
            </c:dLbl>
            <c:dLbl>
              <c:idx val="26"/>
              <c:layout>
                <c:manualLayout>
                  <c:x val="0"/>
                  <c:y val="8.4443861537997888E-3"/>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56-4D5D-AA71-01C0B7DD99FA}"/>
                </c:ext>
              </c:extLst>
            </c:dLbl>
            <c:spPr>
              <a:noFill/>
              <a:ln>
                <a:noFill/>
              </a:ln>
              <a:effectLst/>
            </c:spPr>
            <c:txPr>
              <a:bodyPr wrap="square" lIns="38100" tIns="19050" rIns="38100" bIns="19050" anchor="ctr">
                <a:spAutoFit/>
              </a:bodyPr>
              <a:lstStyle/>
              <a:p>
                <a:pPr>
                  <a:defRPr baseline="0">
                    <a:latin typeface="Century" panose="020406040505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Allocated_CO2-Sector'!$AA$39:$BA$39</c:f>
              <c:numCache>
                <c:formatCode>#,##0_ </c:formatCode>
                <c:ptCount val="27"/>
                <c:pt idx="0">
                  <c:v>130.5622176473118</c:v>
                </c:pt>
                <c:pt idx="1">
                  <c:v>132.53450209652894</c:v>
                </c:pt>
                <c:pt idx="2">
                  <c:v>139.60025552740049</c:v>
                </c:pt>
                <c:pt idx="3">
                  <c:v>139.15966233824062</c:v>
                </c:pt>
                <c:pt idx="4">
                  <c:v>148.7387654955163</c:v>
                </c:pt>
                <c:pt idx="5">
                  <c:v>150.50604957547841</c:v>
                </c:pt>
                <c:pt idx="6">
                  <c:v>152.84879907272833</c:v>
                </c:pt>
                <c:pt idx="7">
                  <c:v>146.73737248101386</c:v>
                </c:pt>
                <c:pt idx="8">
                  <c:v>145.74716611034529</c:v>
                </c:pt>
                <c:pt idx="9">
                  <c:v>152.7279626109349</c:v>
                </c:pt>
                <c:pt idx="10">
                  <c:v>158.71000150741452</c:v>
                </c:pt>
                <c:pt idx="11">
                  <c:v>155.39063446834214</c:v>
                </c:pt>
                <c:pt idx="12">
                  <c:v>166.2543603056549</c:v>
                </c:pt>
                <c:pt idx="13">
                  <c:v>169.35683478089265</c:v>
                </c:pt>
                <c:pt idx="14">
                  <c:v>167.44432007572303</c:v>
                </c:pt>
                <c:pt idx="15">
                  <c:v>175.266570895141</c:v>
                </c:pt>
                <c:pt idx="16">
                  <c:v>166.46850961839502</c:v>
                </c:pt>
                <c:pt idx="17">
                  <c:v>177.94537805931921</c:v>
                </c:pt>
                <c:pt idx="18">
                  <c:v>169.86897288144451</c:v>
                </c:pt>
                <c:pt idx="19">
                  <c:v>160.65221331605278</c:v>
                </c:pt>
                <c:pt idx="20">
                  <c:v>174.54091899356001</c:v>
                </c:pt>
                <c:pt idx="21">
                  <c:v>189.02488455690536</c:v>
                </c:pt>
                <c:pt idx="22">
                  <c:v>206.80316281795007</c:v>
                </c:pt>
                <c:pt idx="23">
                  <c:v>204.74955567443234</c:v>
                </c:pt>
                <c:pt idx="24">
                  <c:v>190.73129075650166</c:v>
                </c:pt>
                <c:pt idx="25">
                  <c:v>184.32090694177333</c:v>
                </c:pt>
                <c:pt idx="26">
                  <c:v>178.98811108576885</c:v>
                </c:pt>
              </c:numCache>
            </c:numRef>
          </c:val>
          <c:smooth val="0"/>
          <c:extLst>
            <c:ext xmlns:c16="http://schemas.microsoft.com/office/drawing/2014/chart" uri="{C3380CC4-5D6E-409C-BE32-E72D297353CC}">
              <c16:uniqueId val="{00000087-9F05-4E41-B44C-D573AC893C10}"/>
            </c:ext>
          </c:extLst>
        </c:ser>
        <c:ser>
          <c:idx val="5"/>
          <c:order val="5"/>
          <c:tx>
            <c:strRef>
              <c:f>'3) Allocated_CO2-Sector'!$X$40:$Y$40</c:f>
              <c:strCache>
                <c:ptCount val="2"/>
                <c:pt idx="0">
                  <c:v>工業プロセス及び製品の使用</c:v>
                </c:pt>
              </c:strCache>
            </c:strRef>
          </c:tx>
          <c:spPr>
            <a:ln w="28575">
              <a:solidFill>
                <a:srgbClr val="C0C0C0"/>
              </a:solidFill>
            </a:ln>
          </c:spPr>
          <c:marker>
            <c:symbol val="circle"/>
            <c:size val="9"/>
            <c:spPr>
              <a:solidFill>
                <a:srgbClr val="C0C0C0"/>
              </a:solidFill>
              <a:ln>
                <a:solidFill>
                  <a:srgbClr val="969696"/>
                </a:solidFill>
              </a:ln>
            </c:spPr>
          </c:marker>
          <c:dLbls>
            <c:dLbl>
              <c:idx val="0"/>
              <c:layout>
                <c:manualLayout>
                  <c:x val="-1.5819807672568839E-2"/>
                  <c:y val="-1.9879053839474289E-2"/>
                </c:manualLayout>
              </c:layout>
              <c:spPr/>
              <c:txPr>
                <a:bodyPr/>
                <a:lstStyle/>
                <a:p>
                  <a:pPr>
                    <a:defRPr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89-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88-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8A-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8B-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8C-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8D-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8E-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8F-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90-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91-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92-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93-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94-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95-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96-9F05-4E41-B44C-D573AC893C10}"/>
                </c:ext>
              </c:extLst>
            </c:dLbl>
            <c:dLbl>
              <c:idx val="15"/>
              <c:layout>
                <c:manualLayout>
                  <c:x val="-1.7862597041032862E-2"/>
                  <c:y val="-1.774301203587364E-2"/>
                </c:manualLayout>
              </c:layout>
              <c:spPr/>
              <c:txPr>
                <a:bodyPr/>
                <a:lstStyle/>
                <a:p>
                  <a:pPr>
                    <a:defRPr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98-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99-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9A-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9B-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9C-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9D-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9E-9F05-4E41-B44C-D573AC893C10}"/>
                </c:ext>
              </c:extLst>
            </c:dLbl>
            <c:dLbl>
              <c:idx val="23"/>
              <c:layout>
                <c:manualLayout>
                  <c:x val="-1.8160389030446544E-2"/>
                  <c:y val="-2.1916883382228511E-2"/>
                </c:manualLayout>
              </c:layout>
              <c:spPr/>
              <c:txPr>
                <a:bodyPr/>
                <a:lstStyle/>
                <a:p>
                  <a:pPr>
                    <a:defRPr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A0-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A1-9F05-4E41-B44C-D573AC893C10}"/>
                </c:ext>
              </c:extLst>
            </c:dLbl>
            <c:dLbl>
              <c:idx val="26"/>
              <c:layout>
                <c:manualLayout>
                  <c:x val="5.4429708231906217E-3"/>
                  <c:y val="-1.2666579230699799E-2"/>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56-4D5D-AA71-01C0B7DD99FA}"/>
                </c:ext>
              </c:extLst>
            </c:dLbl>
            <c:spPr>
              <a:noFill/>
              <a:ln>
                <a:noFill/>
              </a:ln>
              <a:effectLst/>
            </c:spPr>
            <c:txPr>
              <a:bodyPr wrap="square" lIns="38100" tIns="19050" rIns="38100" bIns="19050" anchor="ctr">
                <a:spAutoFit/>
              </a:bodyPr>
              <a:lstStyle/>
              <a:p>
                <a:pPr>
                  <a:defRPr baseline="0">
                    <a:latin typeface="Century" panose="020406040505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Allocated_CO2-Sector'!$AA$40:$BA$40</c:f>
              <c:numCache>
                <c:formatCode>#,##0_ </c:formatCode>
                <c:ptCount val="27"/>
                <c:pt idx="0">
                  <c:v>65.09743597412475</c:v>
                </c:pt>
                <c:pt idx="1">
                  <c:v>66.220898023044768</c:v>
                </c:pt>
                <c:pt idx="2">
                  <c:v>66.14951926019144</c:v>
                </c:pt>
                <c:pt idx="3">
                  <c:v>64.863514874937081</c:v>
                </c:pt>
                <c:pt idx="4">
                  <c:v>66.439762202855093</c:v>
                </c:pt>
                <c:pt idx="5">
                  <c:v>66.774087991480073</c:v>
                </c:pt>
                <c:pt idx="6">
                  <c:v>67.297676358663068</c:v>
                </c:pt>
                <c:pt idx="7">
                  <c:v>64.691798465169498</c:v>
                </c:pt>
                <c:pt idx="8">
                  <c:v>58.609944120293193</c:v>
                </c:pt>
                <c:pt idx="9">
                  <c:v>58.899072792361238</c:v>
                </c:pt>
                <c:pt idx="10">
                  <c:v>59.357428232750529</c:v>
                </c:pt>
                <c:pt idx="11">
                  <c:v>58.040999759272914</c:v>
                </c:pt>
                <c:pt idx="12">
                  <c:v>55.351055784133834</c:v>
                </c:pt>
                <c:pt idx="13">
                  <c:v>54.560852773661779</c:v>
                </c:pt>
                <c:pt idx="14">
                  <c:v>54.543233901614755</c:v>
                </c:pt>
                <c:pt idx="15">
                  <c:v>55.644149587924282</c:v>
                </c:pt>
                <c:pt idx="16">
                  <c:v>55.893472805397273</c:v>
                </c:pt>
                <c:pt idx="17">
                  <c:v>55.092648974189999</c:v>
                </c:pt>
                <c:pt idx="18">
                  <c:v>50.793224618314177</c:v>
                </c:pt>
                <c:pt idx="19">
                  <c:v>45.234705405729784</c:v>
                </c:pt>
                <c:pt idx="20">
                  <c:v>46.316103039967025</c:v>
                </c:pt>
                <c:pt idx="21">
                  <c:v>46.226848067470428</c:v>
                </c:pt>
                <c:pt idx="22">
                  <c:v>46.289082298431168</c:v>
                </c:pt>
                <c:pt idx="23">
                  <c:v>48.045037218961255</c:v>
                </c:pt>
                <c:pt idx="24">
                  <c:v>47.449360601658668</c:v>
                </c:pt>
                <c:pt idx="25">
                  <c:v>46.13615521128051</c:v>
                </c:pt>
                <c:pt idx="26">
                  <c:v>45.690958446637687</c:v>
                </c:pt>
              </c:numCache>
            </c:numRef>
          </c:val>
          <c:smooth val="0"/>
          <c:extLst>
            <c:ext xmlns:c16="http://schemas.microsoft.com/office/drawing/2014/chart" uri="{C3380CC4-5D6E-409C-BE32-E72D297353CC}">
              <c16:uniqueId val="{000000A2-9F05-4E41-B44C-D573AC893C10}"/>
            </c:ext>
          </c:extLst>
        </c:ser>
        <c:ser>
          <c:idx val="6"/>
          <c:order val="6"/>
          <c:tx>
            <c:strRef>
              <c:f>'3) Allocated_CO2-Sector'!$X$41:$Y$41</c:f>
              <c:strCache>
                <c:ptCount val="2"/>
                <c:pt idx="0">
                  <c:v>廃棄物</c:v>
                </c:pt>
              </c:strCache>
            </c:strRef>
          </c:tx>
          <c:spPr>
            <a:ln>
              <a:solidFill>
                <a:schemeClr val="tx2">
                  <a:lumMod val="40000"/>
                  <a:lumOff val="60000"/>
                </a:schemeClr>
              </a:solidFill>
            </a:ln>
          </c:spPr>
          <c:marker>
            <c:symbol val="square"/>
            <c:size val="7"/>
            <c:spPr>
              <a:solidFill>
                <a:schemeClr val="tx2">
                  <a:lumMod val="40000"/>
                  <a:lumOff val="60000"/>
                </a:schemeClr>
              </a:solidFill>
              <a:ln>
                <a:solidFill>
                  <a:schemeClr val="tx2">
                    <a:lumMod val="60000"/>
                    <a:lumOff val="40000"/>
                  </a:schemeClr>
                </a:solidFill>
              </a:ln>
            </c:spPr>
          </c:marker>
          <c:dLbls>
            <c:dLbl>
              <c:idx val="0"/>
              <c:layout>
                <c:manualLayout>
                  <c:x val="-1.3630246914403094E-2"/>
                  <c:y val="-1.5862764824195883E-2"/>
                </c:manualLayout>
              </c:layout>
              <c:spPr/>
              <c:txPr>
                <a:bodyPr/>
                <a:lstStyle/>
                <a:p>
                  <a:pPr>
                    <a:defRPr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9F05-4E41-B44C-D573AC893C10}"/>
                </c:ext>
              </c:extLst>
            </c:dLbl>
            <c:dLbl>
              <c:idx val="1"/>
              <c:delete val="1"/>
              <c:extLst>
                <c:ext xmlns:c15="http://schemas.microsoft.com/office/drawing/2012/chart" uri="{CE6537A1-D6FC-4f65-9D91-7224C49458BB}"/>
                <c:ext xmlns:c16="http://schemas.microsoft.com/office/drawing/2014/chart" uri="{C3380CC4-5D6E-409C-BE32-E72D297353CC}">
                  <c16:uniqueId val="{000000A3-9F05-4E41-B44C-D573AC893C10}"/>
                </c:ext>
              </c:extLst>
            </c:dLbl>
            <c:dLbl>
              <c:idx val="2"/>
              <c:delete val="1"/>
              <c:extLst>
                <c:ext xmlns:c15="http://schemas.microsoft.com/office/drawing/2012/chart" uri="{CE6537A1-D6FC-4f65-9D91-7224C49458BB}"/>
                <c:ext xmlns:c16="http://schemas.microsoft.com/office/drawing/2014/chart" uri="{C3380CC4-5D6E-409C-BE32-E72D297353CC}">
                  <c16:uniqueId val="{000000A5-9F05-4E41-B44C-D573AC893C10}"/>
                </c:ext>
              </c:extLst>
            </c:dLbl>
            <c:dLbl>
              <c:idx val="3"/>
              <c:delete val="1"/>
              <c:extLst>
                <c:ext xmlns:c15="http://schemas.microsoft.com/office/drawing/2012/chart" uri="{CE6537A1-D6FC-4f65-9D91-7224C49458BB}"/>
                <c:ext xmlns:c16="http://schemas.microsoft.com/office/drawing/2014/chart" uri="{C3380CC4-5D6E-409C-BE32-E72D297353CC}">
                  <c16:uniqueId val="{000000A6-9F05-4E41-B44C-D573AC893C10}"/>
                </c:ext>
              </c:extLst>
            </c:dLbl>
            <c:dLbl>
              <c:idx val="4"/>
              <c:delete val="1"/>
              <c:extLst>
                <c:ext xmlns:c15="http://schemas.microsoft.com/office/drawing/2012/chart" uri="{CE6537A1-D6FC-4f65-9D91-7224C49458BB}"/>
                <c:ext xmlns:c16="http://schemas.microsoft.com/office/drawing/2014/chart" uri="{C3380CC4-5D6E-409C-BE32-E72D297353CC}">
                  <c16:uniqueId val="{000000A7-9F05-4E41-B44C-D573AC893C10}"/>
                </c:ext>
              </c:extLst>
            </c:dLbl>
            <c:dLbl>
              <c:idx val="5"/>
              <c:delete val="1"/>
              <c:extLst>
                <c:ext xmlns:c15="http://schemas.microsoft.com/office/drawing/2012/chart" uri="{CE6537A1-D6FC-4f65-9D91-7224C49458BB}"/>
                <c:ext xmlns:c16="http://schemas.microsoft.com/office/drawing/2014/chart" uri="{C3380CC4-5D6E-409C-BE32-E72D297353CC}">
                  <c16:uniqueId val="{000000A8-9F05-4E41-B44C-D573AC893C10}"/>
                </c:ext>
              </c:extLst>
            </c:dLbl>
            <c:dLbl>
              <c:idx val="6"/>
              <c:delete val="1"/>
              <c:extLst>
                <c:ext xmlns:c15="http://schemas.microsoft.com/office/drawing/2012/chart" uri="{CE6537A1-D6FC-4f65-9D91-7224C49458BB}"/>
                <c:ext xmlns:c16="http://schemas.microsoft.com/office/drawing/2014/chart" uri="{C3380CC4-5D6E-409C-BE32-E72D297353CC}">
                  <c16:uniqueId val="{000000A9-9F05-4E41-B44C-D573AC893C10}"/>
                </c:ext>
              </c:extLst>
            </c:dLbl>
            <c:dLbl>
              <c:idx val="7"/>
              <c:delete val="1"/>
              <c:extLst>
                <c:ext xmlns:c15="http://schemas.microsoft.com/office/drawing/2012/chart" uri="{CE6537A1-D6FC-4f65-9D91-7224C49458BB}"/>
                <c:ext xmlns:c16="http://schemas.microsoft.com/office/drawing/2014/chart" uri="{C3380CC4-5D6E-409C-BE32-E72D297353CC}">
                  <c16:uniqueId val="{000000AA-9F05-4E41-B44C-D573AC893C10}"/>
                </c:ext>
              </c:extLst>
            </c:dLbl>
            <c:dLbl>
              <c:idx val="8"/>
              <c:delete val="1"/>
              <c:extLst>
                <c:ext xmlns:c15="http://schemas.microsoft.com/office/drawing/2012/chart" uri="{CE6537A1-D6FC-4f65-9D91-7224C49458BB}"/>
                <c:ext xmlns:c16="http://schemas.microsoft.com/office/drawing/2014/chart" uri="{C3380CC4-5D6E-409C-BE32-E72D297353CC}">
                  <c16:uniqueId val="{000000AB-9F05-4E41-B44C-D573AC893C10}"/>
                </c:ext>
              </c:extLst>
            </c:dLbl>
            <c:dLbl>
              <c:idx val="9"/>
              <c:delete val="1"/>
              <c:extLst>
                <c:ext xmlns:c15="http://schemas.microsoft.com/office/drawing/2012/chart" uri="{CE6537A1-D6FC-4f65-9D91-7224C49458BB}"/>
                <c:ext xmlns:c16="http://schemas.microsoft.com/office/drawing/2014/chart" uri="{C3380CC4-5D6E-409C-BE32-E72D297353CC}">
                  <c16:uniqueId val="{000000AC-9F05-4E41-B44C-D573AC893C10}"/>
                </c:ext>
              </c:extLst>
            </c:dLbl>
            <c:dLbl>
              <c:idx val="10"/>
              <c:delete val="1"/>
              <c:extLst>
                <c:ext xmlns:c15="http://schemas.microsoft.com/office/drawing/2012/chart" uri="{CE6537A1-D6FC-4f65-9D91-7224C49458BB}"/>
                <c:ext xmlns:c16="http://schemas.microsoft.com/office/drawing/2014/chart" uri="{C3380CC4-5D6E-409C-BE32-E72D297353CC}">
                  <c16:uniqueId val="{000000AD-9F05-4E41-B44C-D573AC893C10}"/>
                </c:ext>
              </c:extLst>
            </c:dLbl>
            <c:dLbl>
              <c:idx val="11"/>
              <c:delete val="1"/>
              <c:extLst>
                <c:ext xmlns:c15="http://schemas.microsoft.com/office/drawing/2012/chart" uri="{CE6537A1-D6FC-4f65-9D91-7224C49458BB}"/>
                <c:ext xmlns:c16="http://schemas.microsoft.com/office/drawing/2014/chart" uri="{C3380CC4-5D6E-409C-BE32-E72D297353CC}">
                  <c16:uniqueId val="{000000AE-9F05-4E41-B44C-D573AC893C10}"/>
                </c:ext>
              </c:extLst>
            </c:dLbl>
            <c:dLbl>
              <c:idx val="12"/>
              <c:delete val="1"/>
              <c:extLst>
                <c:ext xmlns:c15="http://schemas.microsoft.com/office/drawing/2012/chart" uri="{CE6537A1-D6FC-4f65-9D91-7224C49458BB}"/>
                <c:ext xmlns:c16="http://schemas.microsoft.com/office/drawing/2014/chart" uri="{C3380CC4-5D6E-409C-BE32-E72D297353CC}">
                  <c16:uniqueId val="{000000AF-9F05-4E41-B44C-D573AC893C10}"/>
                </c:ext>
              </c:extLst>
            </c:dLbl>
            <c:dLbl>
              <c:idx val="13"/>
              <c:delete val="1"/>
              <c:extLst>
                <c:ext xmlns:c15="http://schemas.microsoft.com/office/drawing/2012/chart" uri="{CE6537A1-D6FC-4f65-9D91-7224C49458BB}"/>
                <c:ext xmlns:c16="http://schemas.microsoft.com/office/drawing/2014/chart" uri="{C3380CC4-5D6E-409C-BE32-E72D297353CC}">
                  <c16:uniqueId val="{000000B0-9F05-4E41-B44C-D573AC893C10}"/>
                </c:ext>
              </c:extLst>
            </c:dLbl>
            <c:dLbl>
              <c:idx val="14"/>
              <c:delete val="1"/>
              <c:extLst>
                <c:ext xmlns:c15="http://schemas.microsoft.com/office/drawing/2012/chart" uri="{CE6537A1-D6FC-4f65-9D91-7224C49458BB}"/>
                <c:ext xmlns:c16="http://schemas.microsoft.com/office/drawing/2014/chart" uri="{C3380CC4-5D6E-409C-BE32-E72D297353CC}">
                  <c16:uniqueId val="{000000B1-9F05-4E41-B44C-D573AC893C10}"/>
                </c:ext>
              </c:extLst>
            </c:dLbl>
            <c:dLbl>
              <c:idx val="15"/>
              <c:layout>
                <c:manualLayout>
                  <c:x val="-1.829801488507438E-2"/>
                  <c:y val="-1.5518388805854818E-2"/>
                </c:manualLayout>
              </c:layout>
              <c:spPr/>
              <c:txPr>
                <a:bodyPr/>
                <a:lstStyle/>
                <a:p>
                  <a:pPr>
                    <a:defRPr baseline="0">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9F05-4E41-B44C-D573AC893C10}"/>
                </c:ext>
              </c:extLst>
            </c:dLbl>
            <c:dLbl>
              <c:idx val="16"/>
              <c:delete val="1"/>
              <c:extLst>
                <c:ext xmlns:c15="http://schemas.microsoft.com/office/drawing/2012/chart" uri="{CE6537A1-D6FC-4f65-9D91-7224C49458BB}"/>
                <c:ext xmlns:c16="http://schemas.microsoft.com/office/drawing/2014/chart" uri="{C3380CC4-5D6E-409C-BE32-E72D297353CC}">
                  <c16:uniqueId val="{000000B3-9F05-4E41-B44C-D573AC893C10}"/>
                </c:ext>
              </c:extLst>
            </c:dLbl>
            <c:dLbl>
              <c:idx val="17"/>
              <c:delete val="1"/>
              <c:extLst>
                <c:ext xmlns:c15="http://schemas.microsoft.com/office/drawing/2012/chart" uri="{CE6537A1-D6FC-4f65-9D91-7224C49458BB}"/>
                <c:ext xmlns:c16="http://schemas.microsoft.com/office/drawing/2014/chart" uri="{C3380CC4-5D6E-409C-BE32-E72D297353CC}">
                  <c16:uniqueId val="{000000B4-9F05-4E41-B44C-D573AC893C10}"/>
                </c:ext>
              </c:extLst>
            </c:dLbl>
            <c:dLbl>
              <c:idx val="18"/>
              <c:delete val="1"/>
              <c:extLst>
                <c:ext xmlns:c15="http://schemas.microsoft.com/office/drawing/2012/chart" uri="{CE6537A1-D6FC-4f65-9D91-7224C49458BB}"/>
                <c:ext xmlns:c16="http://schemas.microsoft.com/office/drawing/2014/chart" uri="{C3380CC4-5D6E-409C-BE32-E72D297353CC}">
                  <c16:uniqueId val="{000000B5-9F05-4E41-B44C-D573AC893C10}"/>
                </c:ext>
              </c:extLst>
            </c:dLbl>
            <c:dLbl>
              <c:idx val="19"/>
              <c:delete val="1"/>
              <c:extLst>
                <c:ext xmlns:c15="http://schemas.microsoft.com/office/drawing/2012/chart" uri="{CE6537A1-D6FC-4f65-9D91-7224C49458BB}"/>
                <c:ext xmlns:c16="http://schemas.microsoft.com/office/drawing/2014/chart" uri="{C3380CC4-5D6E-409C-BE32-E72D297353CC}">
                  <c16:uniqueId val="{000000B6-9F05-4E41-B44C-D573AC893C10}"/>
                </c:ext>
              </c:extLst>
            </c:dLbl>
            <c:dLbl>
              <c:idx val="20"/>
              <c:delete val="1"/>
              <c:extLst>
                <c:ext xmlns:c15="http://schemas.microsoft.com/office/drawing/2012/chart" uri="{CE6537A1-D6FC-4f65-9D91-7224C49458BB}"/>
                <c:ext xmlns:c16="http://schemas.microsoft.com/office/drawing/2014/chart" uri="{C3380CC4-5D6E-409C-BE32-E72D297353CC}">
                  <c16:uniqueId val="{000000B7-9F05-4E41-B44C-D573AC893C10}"/>
                </c:ext>
              </c:extLst>
            </c:dLbl>
            <c:dLbl>
              <c:idx val="21"/>
              <c:delete val="1"/>
              <c:extLst>
                <c:ext xmlns:c15="http://schemas.microsoft.com/office/drawing/2012/chart" uri="{CE6537A1-D6FC-4f65-9D91-7224C49458BB}"/>
                <c:ext xmlns:c16="http://schemas.microsoft.com/office/drawing/2014/chart" uri="{C3380CC4-5D6E-409C-BE32-E72D297353CC}">
                  <c16:uniqueId val="{000000B8-9F05-4E41-B44C-D573AC893C10}"/>
                </c:ext>
              </c:extLst>
            </c:dLbl>
            <c:dLbl>
              <c:idx val="22"/>
              <c:delete val="1"/>
              <c:extLst>
                <c:ext xmlns:c15="http://schemas.microsoft.com/office/drawing/2012/chart" uri="{CE6537A1-D6FC-4f65-9D91-7224C49458BB}"/>
                <c:ext xmlns:c16="http://schemas.microsoft.com/office/drawing/2014/chart" uri="{C3380CC4-5D6E-409C-BE32-E72D297353CC}">
                  <c16:uniqueId val="{000000B9-9F05-4E41-B44C-D573AC893C10}"/>
                </c:ext>
              </c:extLst>
            </c:dLbl>
            <c:dLbl>
              <c:idx val="23"/>
              <c:layout>
                <c:manualLayout>
                  <c:x val="-7.3226555177794894E-3"/>
                  <c:y val="-1.340514712412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A-9F05-4E41-B44C-D573AC893C10}"/>
                </c:ext>
              </c:extLst>
            </c:dLbl>
            <c:dLbl>
              <c:idx val="24"/>
              <c:delete val="1"/>
              <c:extLst>
                <c:ext xmlns:c15="http://schemas.microsoft.com/office/drawing/2012/chart" uri="{CE6537A1-D6FC-4f65-9D91-7224C49458BB}"/>
                <c:ext xmlns:c16="http://schemas.microsoft.com/office/drawing/2014/chart" uri="{C3380CC4-5D6E-409C-BE32-E72D297353CC}">
                  <c16:uniqueId val="{000000BB-9F05-4E41-B44C-D573AC893C10}"/>
                </c:ext>
              </c:extLst>
            </c:dLbl>
            <c:dLbl>
              <c:idx val="25"/>
              <c:delete val="1"/>
              <c:extLst>
                <c:ext xmlns:c15="http://schemas.microsoft.com/office/drawing/2012/chart" uri="{CE6537A1-D6FC-4f65-9D91-7224C49458BB}"/>
                <c:ext xmlns:c16="http://schemas.microsoft.com/office/drawing/2014/chart" uri="{C3380CC4-5D6E-409C-BE32-E72D297353CC}">
                  <c16:uniqueId val="{000000BC-9F05-4E41-B44C-D573AC893C10}"/>
                </c:ext>
              </c:extLst>
            </c:dLbl>
            <c:dLbl>
              <c:idx val="26"/>
              <c:layout>
                <c:manualLayout>
                  <c:x val="7.6201591524667905E-3"/>
                  <c:y val="-2.1110965384499663E-3"/>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B6-4A6E-91FE-B7A5CE4250BF}"/>
                </c:ext>
              </c:extLst>
            </c:dLbl>
            <c:spPr>
              <a:noFill/>
              <a:ln>
                <a:noFill/>
              </a:ln>
              <a:effectLst/>
            </c:spPr>
            <c:txPr>
              <a:bodyPr wrap="square" lIns="38100" tIns="19050" rIns="38100" bIns="19050" anchor="ctr">
                <a:spAutoFit/>
              </a:bodyPr>
              <a:lstStyle/>
              <a:p>
                <a:pPr>
                  <a:defRPr baseline="0">
                    <a:latin typeface="Century" panose="02040604050505020304" pitchFamily="18" charset="0"/>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Allocated_CO2-Sector'!$AA$41:$BA$41</c:f>
              <c:numCache>
                <c:formatCode>#,##0_ </c:formatCode>
                <c:ptCount val="27"/>
                <c:pt idx="0">
                  <c:v>24.004789495147605</c:v>
                </c:pt>
                <c:pt idx="1">
                  <c:v>24.193303079771095</c:v>
                </c:pt>
                <c:pt idx="2">
                  <c:v>25.997784883166442</c:v>
                </c:pt>
                <c:pt idx="3">
                  <c:v>25.019816501809952</c:v>
                </c:pt>
                <c:pt idx="4">
                  <c:v>28.598436990483407</c:v>
                </c:pt>
                <c:pt idx="5">
                  <c:v>29.139666356417248</c:v>
                </c:pt>
                <c:pt idx="6">
                  <c:v>29.649884515558579</c:v>
                </c:pt>
                <c:pt idx="7">
                  <c:v>31.207113724399004</c:v>
                </c:pt>
                <c:pt idx="8">
                  <c:v>31.447885947133283</c:v>
                </c:pt>
                <c:pt idx="9">
                  <c:v>31.365707267695381</c:v>
                </c:pt>
                <c:pt idx="10">
                  <c:v>32.856496577069208</c:v>
                </c:pt>
                <c:pt idx="11">
                  <c:v>32.522541455449932</c:v>
                </c:pt>
                <c:pt idx="12">
                  <c:v>32.76772216385082</c:v>
                </c:pt>
                <c:pt idx="13">
                  <c:v>33.515749112426711</c:v>
                </c:pt>
                <c:pt idx="14">
                  <c:v>32.703600998426424</c:v>
                </c:pt>
                <c:pt idx="15">
                  <c:v>31.657635765383382</c:v>
                </c:pt>
                <c:pt idx="16">
                  <c:v>29.911656708535389</c:v>
                </c:pt>
                <c:pt idx="17">
                  <c:v>30.488157264612141</c:v>
                </c:pt>
                <c:pt idx="18">
                  <c:v>31.86148352838077</c:v>
                </c:pt>
                <c:pt idx="19">
                  <c:v>28.202776998201294</c:v>
                </c:pt>
                <c:pt idx="20">
                  <c:v>28.719830988225869</c:v>
                </c:pt>
                <c:pt idx="21">
                  <c:v>28.039636165409298</c:v>
                </c:pt>
                <c:pt idx="22">
                  <c:v>29.845585203940114</c:v>
                </c:pt>
                <c:pt idx="23">
                  <c:v>29.388674072565461</c:v>
                </c:pt>
                <c:pt idx="24">
                  <c:v>28.528100336765824</c:v>
                </c:pt>
                <c:pt idx="25">
                  <c:v>28.8496971374399</c:v>
                </c:pt>
                <c:pt idx="26">
                  <c:v>29.007582967093676</c:v>
                </c:pt>
              </c:numCache>
            </c:numRef>
          </c:val>
          <c:smooth val="0"/>
          <c:extLst>
            <c:ext xmlns:c16="http://schemas.microsoft.com/office/drawing/2014/chart" uri="{C3380CC4-5D6E-409C-BE32-E72D297353CC}">
              <c16:uniqueId val="{000000BD-9F05-4E41-B44C-D573AC893C10}"/>
            </c:ext>
          </c:extLst>
        </c:ser>
        <c:ser>
          <c:idx val="7"/>
          <c:order val="7"/>
          <c:tx>
            <c:strRef>
              <c:f>'3) Allocated_CO2-Sector'!$X$42:$Y$42</c:f>
              <c:strCache>
                <c:ptCount val="2"/>
                <c:pt idx="0">
                  <c:v>その他（農業・間接CO2等）</c:v>
                </c:pt>
              </c:strCache>
            </c:strRef>
          </c:tx>
          <c:spPr>
            <a:ln>
              <a:solidFill>
                <a:srgbClr val="99FF33"/>
              </a:solidFill>
            </a:ln>
          </c:spPr>
          <c:marker>
            <c:symbol val="diamond"/>
            <c:size val="10"/>
            <c:spPr>
              <a:solidFill>
                <a:srgbClr val="99FF33"/>
              </a:solidFill>
              <a:ln>
                <a:solidFill>
                  <a:srgbClr val="669900"/>
                </a:solidFill>
              </a:ln>
            </c:spPr>
          </c:marker>
          <c:dLbls>
            <c:dLbl>
              <c:idx val="0"/>
              <c:layout>
                <c:manualLayout>
                  <c:x val="-1.7330363819835E-2"/>
                  <c:y val="-8.3646654807459538E-3"/>
                </c:manualLayout>
              </c:layout>
              <c:numFmt formatCode="#,##0.0_);[Red]\(#,##0.0\)" sourceLinked="0"/>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9F05-4E41-B44C-D573AC893C10}"/>
                </c:ext>
              </c:extLst>
            </c:dLbl>
            <c:dLbl>
              <c:idx val="15"/>
              <c:layout>
                <c:manualLayout>
                  <c:x val="-2.0521209489337812E-2"/>
                  <c:y val="-1.9004344675089661E-2"/>
                </c:manualLayout>
              </c:layout>
              <c:numFmt formatCode="#,##0.0_);[Red]\(#,##0.0\)" sourceLinked="0"/>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F-9F05-4E41-B44C-D573AC893C10}"/>
                </c:ext>
              </c:extLst>
            </c:dLbl>
            <c:dLbl>
              <c:idx val="23"/>
              <c:layout>
                <c:manualLayout>
                  <c:x val="-2.1918950116500236E-2"/>
                  <c:y val="-1.7013300524336916E-2"/>
                </c:manualLayout>
              </c:layout>
              <c:numFmt formatCode="#,##0.0_);[Red]\(#,##0.0\)" sourceLinked="0"/>
              <c:spPr/>
              <c:txPr>
                <a:bodyPr/>
                <a:lstStyle/>
                <a:p>
                  <a:pPr>
                    <a:defRPr>
                      <a:latin typeface="Century" panose="02040604050505020304" pitchFamily="18" charset="0"/>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0-9F05-4E41-B44C-D573AC893C10}"/>
                </c:ext>
              </c:extLst>
            </c:dLbl>
            <c:dLbl>
              <c:idx val="26"/>
              <c:layout>
                <c:manualLayout>
                  <c:x val="4.3543766585524175E-3"/>
                  <c:y val="-1.5481195775205096E-16"/>
                </c:manualLayout>
              </c:layout>
              <c:numFmt formatCode="##.#&quot;百万トン&quot;" sourceLinked="0"/>
              <c:spPr>
                <a:noFill/>
                <a:ln>
                  <a:noFill/>
                </a:ln>
                <a:effectLst/>
              </c:spPr>
              <c:txPr>
                <a:bodyPr wrap="square" lIns="38100" tIns="19050" rIns="38100" bIns="19050" anchor="ctr">
                  <a:spAutoFit/>
                </a:bodyPr>
                <a:lstStyle/>
                <a:p>
                  <a:pPr>
                    <a:defRPr sz="1200" baseline="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CF-4BFE-8F65-6605C1929B75}"/>
                </c:ext>
              </c:extLst>
            </c:dLbl>
            <c:numFmt formatCode="#,##0.0_);[Red]\(#,##0.0\)" sourceLinked="0"/>
            <c:spPr>
              <a:noFill/>
              <a:ln>
                <a:noFill/>
              </a:ln>
              <a:effectLst/>
            </c:spPr>
            <c:txPr>
              <a:bodyPr wrap="square" lIns="38100" tIns="19050" rIns="38100" bIns="19050" anchor="ctr">
                <a:spAutoFit/>
              </a:bodyPr>
              <a:lstStyle/>
              <a:p>
                <a:pPr>
                  <a:defRPr>
                    <a:latin typeface="Century" panose="02040604050505020304" pitchFamily="18" charset="0"/>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'3) Allocated_CO2-Sector'!$AA$34:$BA$34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'3) Allocated_CO2-Sector'!$AA$42:$BA$42</c:f>
              <c:numCache>
                <c:formatCode>#,##0_ </c:formatCode>
                <c:ptCount val="27"/>
                <c:pt idx="0">
                  <c:v>6.4908857147027126</c:v>
                </c:pt>
                <c:pt idx="1">
                  <c:v>6.2824579839244965</c:v>
                </c:pt>
                <c:pt idx="2">
                  <c:v>6.0256454933875032</c:v>
                </c:pt>
                <c:pt idx="3">
                  <c:v>5.803803545580136</c:v>
                </c:pt>
                <c:pt idx="4">
                  <c:v>5.603342574986943</c:v>
                </c:pt>
                <c:pt idx="5">
                  <c:v>5.791663761202388</c:v>
                </c:pt>
                <c:pt idx="6">
                  <c:v>5.9027993575551791</c:v>
                </c:pt>
                <c:pt idx="7">
                  <c:v>5.8640104194399321</c:v>
                </c:pt>
                <c:pt idx="8">
                  <c:v>5.4429873773881621</c:v>
                </c:pt>
                <c:pt idx="9">
                  <c:v>5.4617737669612128</c:v>
                </c:pt>
                <c:pt idx="10">
                  <c:v>5.5305050426025479</c:v>
                </c:pt>
                <c:pt idx="11">
                  <c:v>5.0787763894091018</c:v>
                </c:pt>
                <c:pt idx="12">
                  <c:v>4.8365086618101358</c:v>
                </c:pt>
                <c:pt idx="13">
                  <c:v>4.672479509120401</c:v>
                </c:pt>
                <c:pt idx="14">
                  <c:v>4.5246941348259773</c:v>
                </c:pt>
                <c:pt idx="15">
                  <c:v>4.464516986347852</c:v>
                </c:pt>
                <c:pt idx="16">
                  <c:v>4.3990050826640106</c:v>
                </c:pt>
                <c:pt idx="17">
                  <c:v>4.4230764142924963</c:v>
                </c:pt>
                <c:pt idx="18">
                  <c:v>4.0028770501933693</c:v>
                </c:pt>
                <c:pt idx="19">
                  <c:v>3.6645075599263937</c:v>
                </c:pt>
                <c:pt idx="20">
                  <c:v>3.5594345015173712</c:v>
                </c:pt>
                <c:pt idx="21">
                  <c:v>3.4486935777181187</c:v>
                </c:pt>
                <c:pt idx="22">
                  <c:v>3.4590049552727686</c:v>
                </c:pt>
                <c:pt idx="23">
                  <c:v>3.465379243945172</c:v>
                </c:pt>
                <c:pt idx="24">
                  <c:v>3.3686283972201707</c:v>
                </c:pt>
                <c:pt idx="25">
                  <c:v>3.3161501169921719</c:v>
                </c:pt>
                <c:pt idx="26">
                  <c:v>3.2889878683281477</c:v>
                </c:pt>
              </c:numCache>
            </c:numRef>
          </c:val>
          <c:smooth val="0"/>
          <c:extLst>
            <c:ext xmlns:c16="http://schemas.microsoft.com/office/drawing/2014/chart" uri="{C3380CC4-5D6E-409C-BE32-E72D297353CC}">
              <c16:uniqueId val="{000000C2-9F05-4E41-B44C-D573AC893C10}"/>
            </c:ext>
          </c:extLst>
        </c:ser>
        <c:dLbls>
          <c:showLegendKey val="0"/>
          <c:showVal val="0"/>
          <c:showCatName val="0"/>
          <c:showSerName val="0"/>
          <c:showPercent val="0"/>
          <c:showBubbleSize val="0"/>
        </c:dLbls>
        <c:marker val="1"/>
        <c:smooth val="0"/>
        <c:axId val="108272256"/>
        <c:axId val="108364160"/>
      </c:lineChart>
      <c:lineChart>
        <c:grouping val="standard"/>
        <c:varyColors val="0"/>
        <c:ser>
          <c:idx val="8"/>
          <c:order val="8"/>
          <c:tx>
            <c:strRef>
              <c:f>'3) Allocated_CO2-Sector'!$X$57</c:f>
              <c:strCache>
                <c:ptCount val="1"/>
                <c:pt idx="0">
                  <c:v>■2005年度比</c:v>
                </c:pt>
              </c:strCache>
            </c:strRef>
          </c:tx>
          <c:spPr>
            <a:ln>
              <a:noFill/>
            </a:ln>
          </c:spPr>
          <c:marker>
            <c:symbol val="none"/>
          </c:marker>
          <c:dLbls>
            <c:dLbl>
              <c:idx val="0"/>
              <c:layout>
                <c:manualLayout>
                  <c:x val="0.60086767895878512"/>
                  <c:y val="0.519329748458691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2CA-495F-B99F-F8DFA0BA3E19}"/>
                </c:ext>
              </c:extLst>
            </c:dLbl>
            <c:dLbl>
              <c:idx val="1"/>
              <c:layout>
                <c:manualLayout>
                  <c:x val="0.58893709327548804"/>
                  <c:y val="-0.261775970767795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2CA-495F-B99F-F8DFA0BA3E19}"/>
                </c:ext>
              </c:extLst>
            </c:dLbl>
            <c:dLbl>
              <c:idx val="2"/>
              <c:layout>
                <c:manualLayout>
                  <c:x val="0.56616052060737532"/>
                  <c:y val="8.4443861537998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2CA-495F-B99F-F8DFA0BA3E19}"/>
                </c:ext>
              </c:extLst>
            </c:dLbl>
            <c:dLbl>
              <c:idx val="3"/>
              <c:layout>
                <c:manualLayout>
                  <c:x val="0.54446854663774402"/>
                  <c:y val="0.17944320576824715"/>
                </c:manualLayout>
              </c:layout>
              <c:numFmt formatCode="\(\+\ 0.#%;[Black]\(\-\ 0.#%"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2CA-495F-B99F-F8DFA0BA3E19}"/>
                </c:ext>
              </c:extLst>
            </c:dLbl>
            <c:dLbl>
              <c:idx val="4"/>
              <c:layout>
                <c:manualLayout>
                  <c:x val="0.52603036876355747"/>
                  <c:y val="0.27866474307539557"/>
                </c:manualLayout>
              </c:layout>
              <c:numFmt formatCode="\(\+\ #.#%;[Black]\(\-\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2CA-495F-B99F-F8DFA0BA3E19}"/>
                </c:ext>
              </c:extLst>
            </c:dLbl>
            <c:dLbl>
              <c:idx val="5"/>
              <c:layout>
                <c:manualLayout>
                  <c:x val="0.50216919739696309"/>
                  <c:y val="0.120332502691648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2CA-495F-B99F-F8DFA0BA3E19}"/>
                </c:ext>
              </c:extLst>
            </c:dLbl>
            <c:dLbl>
              <c:idx val="6"/>
              <c:layout>
                <c:manualLayout>
                  <c:x val="0.48373101952277642"/>
                  <c:y val="0.30822009461369509"/>
                </c:manualLayout>
              </c:layout>
              <c:numFmt formatCode="\(\+\ #.#%;[Black]\(\-\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2CA-495F-B99F-F8DFA0BA3E19}"/>
                </c:ext>
              </c:extLst>
            </c:dLbl>
            <c:dLbl>
              <c:idx val="7"/>
              <c:layout>
                <c:manualLayout>
                  <c:x val="0.45986984815618204"/>
                  <c:y val="5.6999606538148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2CA-495F-B99F-F8DFA0BA3E19}"/>
                </c:ext>
              </c:extLst>
            </c:dLbl>
            <c:numFmt formatCode="\(\+##.#%;[Black]\(\-##.#%"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 Allocated_CO2-Sector'!$BA$59:$BA$66</c:f>
              <c:numCache>
                <c:formatCode>#,##0.0%;[Red]\-#,##0.0%</c:formatCode>
                <c:ptCount val="8"/>
                <c:pt idx="0">
                  <c:v>0.12431130248008437</c:v>
                </c:pt>
                <c:pt idx="1">
                  <c:v>-0.10835064505581005</c:v>
                </c:pt>
                <c:pt idx="2">
                  <c:v>-0.11945647606462384</c:v>
                </c:pt>
                <c:pt idx="3">
                  <c:v>7.5695001752043023E-3</c:v>
                </c:pt>
                <c:pt idx="4">
                  <c:v>2.1233599605565256E-2</c:v>
                </c:pt>
                <c:pt idx="5">
                  <c:v>-0.17887219438153845</c:v>
                </c:pt>
                <c:pt idx="6">
                  <c:v>-8.3709750719523246E-2</c:v>
                </c:pt>
                <c:pt idx="7">
                  <c:v>-0.26330488194229784</c:v>
                </c:pt>
              </c:numCache>
            </c:numRef>
          </c:val>
          <c:smooth val="0"/>
          <c:extLst>
            <c:ext xmlns:c16="http://schemas.microsoft.com/office/drawing/2014/chart" uri="{C3380CC4-5D6E-409C-BE32-E72D297353CC}">
              <c16:uniqueId val="{00000003-52CA-495F-B99F-F8DFA0BA3E19}"/>
            </c:ext>
          </c:extLst>
        </c:ser>
        <c:ser>
          <c:idx val="9"/>
          <c:order val="9"/>
          <c:tx>
            <c:strRef>
              <c:f>'3) Allocated_CO2-Sector'!$X$69</c:f>
              <c:strCache>
                <c:ptCount val="1"/>
                <c:pt idx="0">
                  <c:v>■2013年度比</c:v>
                </c:pt>
              </c:strCache>
            </c:strRef>
          </c:tx>
          <c:spPr>
            <a:ln>
              <a:noFill/>
            </a:ln>
          </c:spPr>
          <c:marker>
            <c:symbol val="none"/>
          </c:marker>
          <c:dLbls>
            <c:dLbl>
              <c:idx val="0"/>
              <c:layout>
                <c:manualLayout>
                  <c:x val="0.65292841648590016"/>
                  <c:y val="0.519329748458691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2CA-495F-B99F-F8DFA0BA3E19}"/>
                </c:ext>
              </c:extLst>
            </c:dLbl>
            <c:dLbl>
              <c:idx val="1"/>
              <c:layout>
                <c:manualLayout>
                  <c:x val="0.63665943600867658"/>
                  <c:y val="-0.24277610192174615"/>
                </c:manualLayout>
              </c:layout>
              <c:numFmt formatCode="&quot;／&quot;\+\ #.#%\);[Black]&quot;／&quot;\-\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2CA-495F-B99F-F8DFA0BA3E19}"/>
                </c:ext>
              </c:extLst>
            </c:dLbl>
            <c:dLbl>
              <c:idx val="2"/>
              <c:layout>
                <c:manualLayout>
                  <c:x val="0.61388286334056397"/>
                  <c:y val="0.14355456461459765"/>
                </c:manualLayout>
              </c:layout>
              <c:numFmt formatCode="&quot;／&quot;\+\ #.#%\);[Black]&quot;／&quot;\-\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2CA-495F-B99F-F8DFA0BA3E19}"/>
                </c:ext>
              </c:extLst>
            </c:dLbl>
            <c:dLbl>
              <c:idx val="3"/>
              <c:layout>
                <c:manualLayout>
                  <c:x val="0.59219088937093278"/>
                  <c:y val="2.11109653844996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2CA-495F-B99F-F8DFA0BA3E19}"/>
                </c:ext>
              </c:extLst>
            </c:dLbl>
            <c:dLbl>
              <c:idx val="4"/>
              <c:layout>
                <c:manualLayout>
                  <c:x val="0.57483731019522777"/>
                  <c:y val="4.0110834230549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CA-495F-B99F-F8DFA0BA3E19}"/>
                </c:ext>
              </c:extLst>
            </c:dLbl>
            <c:dLbl>
              <c:idx val="5"/>
              <c:layout>
                <c:manualLayout>
                  <c:x val="0.5488069414316703"/>
                  <c:y val="0.33144215653664472"/>
                </c:manualLayout>
              </c:layout>
              <c:numFmt formatCode="&quot;／&quot;\+\ #.#%\);[Black]&quot;／&quot;\-\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CA-495F-B99F-F8DFA0BA3E19}"/>
                </c:ext>
              </c:extLst>
            </c:dLbl>
            <c:dLbl>
              <c:idx val="6"/>
              <c:layout>
                <c:manualLayout>
                  <c:x val="0.52711496746203901"/>
                  <c:y val="0.42221930768999327"/>
                </c:manualLayout>
              </c:layout>
              <c:numFmt formatCode="&quot;／&quot;\+\ #.#%\);[Black]&quot;／&quot;\-\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CA-495F-B99F-F8DFA0BA3E19}"/>
                </c:ext>
              </c:extLst>
            </c:dLbl>
            <c:dLbl>
              <c:idx val="7"/>
              <c:layout>
                <c:manualLayout>
                  <c:x val="0.50759219088937091"/>
                  <c:y val="0.40110834230549364"/>
                </c:manualLayout>
              </c:layout>
              <c:numFmt formatCode="&quot;／&quot;\+\ #.#%\);[Black]&quot;／&quot;\-\ #.#%\)"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2CA-495F-B99F-F8DFA0BA3E19}"/>
                </c:ext>
              </c:extLst>
            </c:dLbl>
            <c:numFmt formatCode="&quot;／&quot;\+##.#%\);[Black]&quot;／&quot;\-##.#%\)" sourceLinked="0"/>
            <c:spPr>
              <a:noFill/>
              <a:ln>
                <a:noFill/>
              </a:ln>
              <a:effectLst/>
            </c:spPr>
            <c:txPr>
              <a:bodyPr wrap="square" lIns="38100" tIns="19050" rIns="38100" bIns="19050" anchor="ctr">
                <a:spAutoFit/>
              </a:bodyPr>
              <a:lstStyle/>
              <a:p>
                <a:pPr>
                  <a:defRPr sz="1200">
                    <a:latin typeface="Century" panose="020406040505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 Allocated_CO2-Sector'!$BA$71:$BA$78</c:f>
              <c:numCache>
                <c:formatCode>#,##0.0%;[Red]\-#,##0.0%</c:formatCode>
                <c:ptCount val="8"/>
                <c:pt idx="0">
                  <c:v>0.12295586712885376</c:v>
                </c:pt>
                <c:pt idx="1">
                  <c:v>-9.699807607826938E-2</c:v>
                </c:pt>
                <c:pt idx="2">
                  <c:v>-3.8253237753832603E-2</c:v>
                </c:pt>
                <c:pt idx="3">
                  <c:v>-0.10190697619664013</c:v>
                </c:pt>
                <c:pt idx="4">
                  <c:v>-0.12581929422902483</c:v>
                </c:pt>
                <c:pt idx="5">
                  <c:v>-4.8997334763110967E-2</c:v>
                </c:pt>
                <c:pt idx="6">
                  <c:v>-1.2967277956494661E-2</c:v>
                </c:pt>
                <c:pt idx="7">
                  <c:v>-5.0901030796332458E-2</c:v>
                </c:pt>
              </c:numCache>
            </c:numRef>
          </c:val>
          <c:smooth val="0"/>
          <c:extLst>
            <c:ext xmlns:c16="http://schemas.microsoft.com/office/drawing/2014/chart" uri="{C3380CC4-5D6E-409C-BE32-E72D297353CC}">
              <c16:uniqueId val="{00000004-52CA-495F-B99F-F8DFA0BA3E19}"/>
            </c:ext>
          </c:extLst>
        </c:ser>
        <c:dLbls>
          <c:showLegendKey val="0"/>
          <c:showVal val="0"/>
          <c:showCatName val="0"/>
          <c:showSerName val="0"/>
          <c:showPercent val="0"/>
          <c:showBubbleSize val="0"/>
        </c:dLbls>
        <c:marker val="1"/>
        <c:smooth val="0"/>
        <c:axId val="401289600"/>
        <c:axId val="401283040"/>
      </c:lineChart>
      <c:catAx>
        <c:axId val="108272256"/>
        <c:scaling>
          <c:orientation val="minMax"/>
        </c:scaling>
        <c:delete val="0"/>
        <c:axPos val="b"/>
        <c:numFmt formatCode="General" sourceLinked="1"/>
        <c:majorTickMark val="out"/>
        <c:minorTickMark val="none"/>
        <c:tickLblPos val="nextTo"/>
        <c:spPr>
          <a:noFill/>
          <a:ln/>
        </c:spPr>
        <c:txPr>
          <a:bodyPr rot="-5400000" vert="horz" anchor="t" anchorCtr="1"/>
          <a:lstStyle/>
          <a:p>
            <a:pPr>
              <a:defRPr sz="1200">
                <a:latin typeface="Century" panose="02040604050505020304" pitchFamily="18" charset="0"/>
                <a:ea typeface="ＭＳ 明朝" panose="02020609040205080304" pitchFamily="17" charset="-128"/>
              </a:defRPr>
            </a:pPr>
            <a:endParaRPr lang="ja-JP"/>
          </a:p>
        </c:txPr>
        <c:crossAx val="108364160"/>
        <c:crossesAt val="0"/>
        <c:auto val="1"/>
        <c:lblAlgn val="ctr"/>
        <c:lblOffset val="100"/>
        <c:noMultiLvlLbl val="0"/>
      </c:catAx>
      <c:valAx>
        <c:axId val="108364160"/>
        <c:scaling>
          <c:orientation val="minMax"/>
          <c:max val="530"/>
          <c:min val="0"/>
        </c:scaling>
        <c:delete val="0"/>
        <c:axPos val="l"/>
        <c:numFmt formatCode="#,##0_ " sourceLinked="0"/>
        <c:majorTickMark val="out"/>
        <c:minorTickMark val="none"/>
        <c:tickLblPos val="nextTo"/>
        <c:spPr>
          <a:noFill/>
        </c:spPr>
        <c:txPr>
          <a:bodyPr/>
          <a:lstStyle/>
          <a:p>
            <a:pPr>
              <a:defRPr sz="1200">
                <a:latin typeface="Century" panose="02040604050505020304" pitchFamily="18" charset="0"/>
                <a:ea typeface="ＭＳ 明朝" panose="02020609040205080304" pitchFamily="17" charset="-128"/>
              </a:defRPr>
            </a:pPr>
            <a:endParaRPr lang="ja-JP"/>
          </a:p>
        </c:txPr>
        <c:crossAx val="108272256"/>
        <c:crosses val="autoZero"/>
        <c:crossBetween val="between"/>
        <c:majorUnit val="100"/>
      </c:valAx>
      <c:valAx>
        <c:axId val="401283040"/>
        <c:scaling>
          <c:orientation val="minMax"/>
        </c:scaling>
        <c:delete val="0"/>
        <c:axPos val="r"/>
        <c:numFmt formatCode="#,##0.0%;[Red]\-#,##0.0%" sourceLinked="1"/>
        <c:majorTickMark val="out"/>
        <c:minorTickMark val="none"/>
        <c:tickLblPos val="none"/>
        <c:spPr>
          <a:noFill/>
          <a:ln>
            <a:noFill/>
          </a:ln>
        </c:spPr>
        <c:txPr>
          <a:bodyPr/>
          <a:lstStyle/>
          <a:p>
            <a:pPr>
              <a:defRPr>
                <a:noFill/>
              </a:defRPr>
            </a:pPr>
            <a:endParaRPr lang="ja-JP"/>
          </a:p>
        </c:txPr>
        <c:crossAx val="401289600"/>
        <c:crosses val="max"/>
        <c:crossBetween val="between"/>
      </c:valAx>
      <c:catAx>
        <c:axId val="401289600"/>
        <c:scaling>
          <c:orientation val="minMax"/>
        </c:scaling>
        <c:delete val="1"/>
        <c:axPos val="b"/>
        <c:numFmt formatCode="General" sourceLinked="1"/>
        <c:majorTickMark val="out"/>
        <c:minorTickMark val="none"/>
        <c:tickLblPos val="nextTo"/>
        <c:crossAx val="401283040"/>
        <c:crosses val="autoZero"/>
        <c:auto val="1"/>
        <c:lblAlgn val="ctr"/>
        <c:lblOffset val="100"/>
        <c:noMultiLvlLbl val="0"/>
      </c:catAx>
    </c:plotArea>
    <c:plotVisOnly val="1"/>
    <c:dispBlanksAs val="gap"/>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horizontalDpi="1200"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62239813651527"/>
          <c:y val="0.27183236175525782"/>
          <c:w val="0.54491124179617678"/>
          <c:h val="0.54491124179617678"/>
        </c:manualLayout>
      </c:layout>
      <c:doughnutChart>
        <c:varyColors val="1"/>
        <c:ser>
          <c:idx val="2"/>
          <c:order val="0"/>
          <c:tx>
            <c:strRef>
              <c:f>'リンク切時非表示（グラフの添え物）'!$D$8</c:f>
              <c:strCache>
                <c:ptCount val="1"/>
                <c:pt idx="0">
                  <c:v>1990年度　　　　　　　　　　　　　　　　　　　　　　　　　　　　　　　　　　　　　　　　　　　　　　　　　　　　　　　　　　　　　　　　　（平成2年度）</c:v>
                </c:pt>
              </c:strCache>
            </c:strRef>
          </c:tx>
          <c:spPr>
            <a:noFill/>
            <a:ln>
              <a:noFill/>
            </a:ln>
          </c:spPr>
          <c:dLbls>
            <c:dLbl>
              <c:idx val="0"/>
              <c:layout>
                <c:manualLayout>
                  <c:x val="8.6754090498744056E-8"/>
                  <c:y val="-7.6684065089249936E-2"/>
                </c:manualLayout>
              </c:layout>
              <c:tx>
                <c:rich>
                  <a:bodyPr wrap="square" lIns="38100" tIns="19050" rIns="38100" bIns="19050" anchor="ctr">
                    <a:noAutofit/>
                  </a:bodyPr>
                  <a:lstStyle/>
                  <a:p>
                    <a:pPr>
                      <a:defRPr sz="1050" baseline="0">
                        <a:latin typeface="Century" panose="02040604050505020304" pitchFamily="18" charset="0"/>
                        <a:ea typeface="ＭＳ 明朝" panose="02020609040205080304" pitchFamily="17" charset="-128"/>
                      </a:defRPr>
                    </a:pPr>
                    <a:fld id="{5D2F8853-6344-4BDE-9E4F-E34597049F17}" type="SERIESNAME">
                      <a:rPr lang="ja-JP" altLang="en-US" sz="1050" b="1" baseline="0">
                        <a:latin typeface="Century" panose="02040604050505020304" pitchFamily="18" charset="0"/>
                        <a:ea typeface="ＭＳ 明朝" panose="02020609040205080304" pitchFamily="17" charset="-128"/>
                      </a:rPr>
                      <a:pPr>
                        <a:defRPr sz="1050" baseline="0">
                          <a:latin typeface="Century" panose="02040604050505020304" pitchFamily="18" charset="0"/>
                          <a:ea typeface="ＭＳ 明朝" panose="02020609040205080304" pitchFamily="17" charset="-128"/>
                        </a:defRPr>
                      </a:pPr>
                      <a:t>[系列名]</a:t>
                    </a:fld>
                    <a:endParaRPr lang="ja-JP" altLang="en-US" sz="1050" b="1" baseline="0">
                      <a:latin typeface="Century" panose="02040604050505020304" pitchFamily="18" charset="0"/>
                      <a:ea typeface="ＭＳ 明朝" panose="02020609040205080304" pitchFamily="17" charset="-128"/>
                    </a:endParaRPr>
                  </a:p>
                  <a:p>
                    <a:pPr>
                      <a:defRPr sz="1050" baseline="0">
                        <a:latin typeface="Century" panose="02040604050505020304" pitchFamily="18" charset="0"/>
                        <a:ea typeface="ＭＳ 明朝" panose="02020609040205080304" pitchFamily="17" charset="-128"/>
                      </a:defRPr>
                    </a:pPr>
                    <a:fld id="{DF1055CE-199F-4639-B86B-4C500749A7DE}" type="VALUE">
                      <a:rPr lang="ja-JP" altLang="en-US" sz="1050" baseline="0">
                        <a:latin typeface="Century" panose="02040604050505020304" pitchFamily="18" charset="0"/>
                        <a:ea typeface="ＭＳ 明朝" panose="02020609040205080304" pitchFamily="17" charset="-128"/>
                      </a:rPr>
                      <a:pPr>
                        <a:defRPr sz="1050" baseline="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5966679141904875"/>
                      <c:h val="0.13145858213638309"/>
                    </c:manualLayout>
                  </c15:layout>
                  <c15:dlblFieldTable/>
                  <c15:showDataLabelsRange val="0"/>
                </c:ext>
                <c:ext xmlns:c16="http://schemas.microsoft.com/office/drawing/2014/chart" uri="{C3380CC4-5D6E-409C-BE32-E72D297353CC}">
                  <c16:uniqueId val="{00000021-1BC0-45D9-87CE-759F90CE70A3}"/>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'リンク切時非表示（グラフの添え物）'!$D$10</c:f>
              <c:numCache>
                <c:formatCode>##"億"#,###"万トン"</c:formatCode>
                <c:ptCount val="1"/>
                <c:pt idx="0">
                  <c:v>116600</c:v>
                </c:pt>
              </c:numCache>
            </c:numRef>
          </c:val>
          <c:extLst>
            <c:ext xmlns:c16="http://schemas.microsoft.com/office/drawing/2014/chart" uri="{C3380CC4-5D6E-409C-BE32-E72D297353CC}">
              <c16:uniqueId val="{00000020-1BC0-45D9-87CE-759F90CE70A3}"/>
            </c:ext>
          </c:extLst>
        </c:ser>
        <c:ser>
          <c:idx val="1"/>
          <c:order val="1"/>
          <c:tx>
            <c:strRef>
              <c:f>'4) CO2-Share'!$B$4</c:f>
              <c:strCache>
                <c:ptCount val="1"/>
                <c:pt idx="0">
                  <c:v>■【電気・熱配分前】</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13-56E1-4D82-B402-AA95FD09B368}"/>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15-56E1-4D82-B402-AA95FD09B368}"/>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17-56E1-4D82-B402-AA95FD09B368}"/>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19-56E1-4D82-B402-AA95FD09B368}"/>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1B-56E1-4D82-B402-AA95FD09B368}"/>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1D-56E1-4D82-B402-AA95FD09B368}"/>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1F-56E1-4D82-B402-AA95FD09B368}"/>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20-56E1-4D82-B402-AA95FD09B368}"/>
              </c:ext>
            </c:extLst>
          </c:dPt>
          <c:dLbls>
            <c:dLbl>
              <c:idx val="0"/>
              <c:layout>
                <c:manualLayout>
                  <c:x val="7.9327940352051401E-2"/>
                  <c:y val="-0.12871986167520846"/>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56E1-4D82-B402-AA95FD09B368}"/>
                </c:ext>
              </c:extLst>
            </c:dLbl>
            <c:dLbl>
              <c:idx val="1"/>
              <c:layout>
                <c:manualLayout>
                  <c:x val="0.29747977632019323"/>
                  <c:y val="-0.18897171182105071"/>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56E1-4D82-B402-AA95FD09B368}"/>
                </c:ext>
              </c:extLst>
            </c:dLbl>
            <c:dLbl>
              <c:idx val="2"/>
              <c:layout>
                <c:manualLayout>
                  <c:x val="-0.17187720409611174"/>
                  <c:y val="0.23826868012219427"/>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56E1-4D82-B402-AA95FD09B368}"/>
                </c:ext>
              </c:extLst>
            </c:dLbl>
            <c:dLbl>
              <c:idx val="3"/>
              <c:layout>
                <c:manualLayout>
                  <c:x val="-0.24679803665082714"/>
                  <c:y val="0.1834942708987013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56E1-4D82-B402-AA95FD09B368}"/>
                </c:ext>
              </c:extLst>
            </c:dLbl>
            <c:dLbl>
              <c:idx val="4"/>
              <c:layout>
                <c:manualLayout>
                  <c:x val="-0.28646200682685291"/>
                  <c:y val="4.6558247839969015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B-56E1-4D82-B402-AA95FD09B368}"/>
                </c:ext>
              </c:extLst>
            </c:dLbl>
            <c:dLbl>
              <c:idx val="5"/>
              <c:layout>
                <c:manualLayout>
                  <c:x val="-0.2974797763201934"/>
                  <c:y val="-4.6558247839969064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D-56E1-4D82-B402-AA95FD09B368}"/>
                </c:ext>
              </c:extLst>
            </c:dLbl>
            <c:dLbl>
              <c:idx val="6"/>
              <c:layout>
                <c:manualLayout>
                  <c:x val="-0.22696605156281424"/>
                  <c:y val="-0.1588457867481296"/>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F-56E1-4D82-B402-AA95FD09B368}"/>
                </c:ext>
              </c:extLst>
            </c:dLbl>
            <c:dLbl>
              <c:idx val="7"/>
              <c:layout>
                <c:manualLayout>
                  <c:x val="-2.2035538986680992E-3"/>
                  <c:y val="-0.19171043228222537"/>
                </c:manualLayout>
              </c:layout>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0-56E1-4D82-B402-AA95FD09B368}"/>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CO2-Share'!$D$6:$D$13</c:f>
              <c:numCache>
                <c:formatCode>0%</c:formatCode>
                <c:ptCount val="8"/>
                <c:pt idx="0">
                  <c:v>0.29849944007253215</c:v>
                </c:pt>
                <c:pt idx="1">
                  <c:v>0.3284332226488263</c:v>
                </c:pt>
                <c:pt idx="2">
                  <c:v>0.17225694025544311</c:v>
                </c:pt>
                <c:pt idx="3">
                  <c:v>6.8997341629888007E-2</c:v>
                </c:pt>
                <c:pt idx="4">
                  <c:v>4.9805151086207811E-2</c:v>
                </c:pt>
                <c:pt idx="5">
                  <c:v>5.5846119389601913E-2</c:v>
                </c:pt>
                <c:pt idx="6">
                  <c:v>2.0593350874850633E-2</c:v>
                </c:pt>
                <c:pt idx="7" formatCode="0.0%">
                  <c:v>5.5684340426500646E-3</c:v>
                </c:pt>
              </c:numCache>
            </c:numRef>
          </c:val>
          <c:extLst>
            <c:ext xmlns:c16="http://schemas.microsoft.com/office/drawing/2014/chart" uri="{C3380CC4-5D6E-409C-BE32-E72D297353CC}">
              <c16:uniqueId val="{00000021-56E1-4D82-B402-AA95FD09B368}"/>
            </c:ext>
          </c:extLst>
        </c:ser>
        <c:ser>
          <c:idx val="0"/>
          <c:order val="2"/>
          <c:tx>
            <c:strRef>
              <c:f>'4) CO2-Share'!$B$17</c:f>
              <c:strCache>
                <c:ptCount val="1"/>
                <c:pt idx="0">
                  <c:v>■【電気・熱配分後】</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15-D34F-4CFB-AD50-73F270D9CF3B}"/>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12-D34F-4CFB-AD50-73F270D9CF3B}"/>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19-D34F-4CFB-AD50-73F270D9CF3B}"/>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20-D34F-4CFB-AD50-73F270D9CF3B}"/>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27-D34F-4CFB-AD50-73F270D9CF3B}"/>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2E-D34F-4CFB-AD50-73F270D9CF3B}"/>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45-D34F-4CFB-AD50-73F270D9CF3B}"/>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61-D34F-4CFB-AD50-73F270D9CF3B}"/>
              </c:ext>
            </c:extLst>
          </c:dPt>
          <c:dLbls>
            <c:dLbl>
              <c:idx val="0"/>
              <c:layout>
                <c:manualLayout>
                  <c:x val="0.14243016079365731"/>
                  <c:y val="-7.7634161559801768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485810398461298"/>
                      <c:h val="0.1248767575979455"/>
                    </c:manualLayout>
                  </c15:layout>
                </c:ext>
                <c:ext xmlns:c16="http://schemas.microsoft.com/office/drawing/2014/chart" uri="{C3380CC4-5D6E-409C-BE32-E72D297353CC}">
                  <c16:uniqueId val="{00000015-D34F-4CFB-AD50-73F270D9CF3B}"/>
                </c:ext>
              </c:extLst>
            </c:dLbl>
            <c:dLbl>
              <c:idx val="1"/>
              <c:layout>
                <c:manualLayout>
                  <c:x val="0.14601071608486613"/>
                  <c:y val="-0.17394942482549067"/>
                </c:manualLayout>
              </c:layout>
              <c:numFmt formatCode="0%" sourceLinked="0"/>
              <c:spPr>
                <a:noFill/>
                <a:ln>
                  <a:noFill/>
                </a:ln>
                <a:effectLst/>
              </c:spPr>
              <c:txPr>
                <a:bodyPr wrap="square" lIns="38100" tIns="19050" rIns="38100" bIns="19050" anchor="ctr">
                  <a:noAutofit/>
                </a:bodyPr>
                <a:lstStyle/>
                <a:p>
                  <a:pPr>
                    <a:defRPr>
                      <a:solidFill>
                        <a:schemeClr val="dk1"/>
                      </a:solidFill>
                      <a:latin typeface="Century" panose="02040604050505020304" pitchFamily="18" charset="0"/>
                      <a:ea typeface="ＭＳ 明朝" panose="02020609040205080304" pitchFamily="17"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781790513375024"/>
                      <c:h val="0.13715120289347396"/>
                    </c:manualLayout>
                  </c15:layout>
                </c:ext>
                <c:ext xmlns:c16="http://schemas.microsoft.com/office/drawing/2014/chart" uri="{C3380CC4-5D6E-409C-BE32-E72D297353CC}">
                  <c16:uniqueId val="{00000012-D34F-4CFB-AD50-73F270D9CF3B}"/>
                </c:ext>
              </c:extLst>
            </c:dLbl>
            <c:dLbl>
              <c:idx val="2"/>
              <c:layout>
                <c:manualLayout>
                  <c:x val="-0.18729715265051541"/>
                  <c:y val="1.5836080352530642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614467151105179"/>
                      <c:h val="0.12052295047398259"/>
                    </c:manualLayout>
                  </c15:layout>
                </c:ext>
                <c:ext xmlns:c16="http://schemas.microsoft.com/office/drawing/2014/chart" uri="{C3380CC4-5D6E-409C-BE32-E72D297353CC}">
                  <c16:uniqueId val="{00000019-D34F-4CFB-AD50-73F270D9CF3B}"/>
                </c:ext>
              </c:extLst>
            </c:dLbl>
            <c:dLbl>
              <c:idx val="3"/>
              <c:layout>
                <c:manualLayout>
                  <c:x val="-0.17467484727670815"/>
                  <c:y val="1.9048062580234622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8736001164914876"/>
                      <c:h val="0.1130556505586878"/>
                    </c:manualLayout>
                  </c15:layout>
                </c:ext>
                <c:ext xmlns:c16="http://schemas.microsoft.com/office/drawing/2014/chart" uri="{C3380CC4-5D6E-409C-BE32-E72D297353CC}">
                  <c16:uniqueId val="{00000020-D34F-4CFB-AD50-73F270D9CF3B}"/>
                </c:ext>
              </c:extLst>
            </c:dLbl>
            <c:dLbl>
              <c:idx val="4"/>
              <c:layout>
                <c:manualLayout>
                  <c:x val="-0.22671931872451176"/>
                  <c:y val="1.209821461432975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D34F-4CFB-AD50-73F270D9CF3B}"/>
                </c:ext>
              </c:extLst>
            </c:dLbl>
            <c:dLbl>
              <c:idx val="5"/>
              <c:layout>
                <c:manualLayout>
                  <c:x val="-0.27586165651429528"/>
                  <c:y val="-4.8502840258361997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339346470737681"/>
                      <c:h val="0.12003214586184814"/>
                    </c:manualLayout>
                  </c15:layout>
                </c:ext>
                <c:ext xmlns:c16="http://schemas.microsoft.com/office/drawing/2014/chart" uri="{C3380CC4-5D6E-409C-BE32-E72D297353CC}">
                  <c16:uniqueId val="{0000002E-D34F-4CFB-AD50-73F270D9CF3B}"/>
                </c:ext>
              </c:extLst>
            </c:dLbl>
            <c:dLbl>
              <c:idx val="6"/>
              <c:layout>
                <c:manualLayout>
                  <c:x val="-0.22084520347377859"/>
                  <c:y val="-0.16760122330938698"/>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6999836735549126"/>
                      <c:h val="0.11397080632681135"/>
                    </c:manualLayout>
                  </c15:layout>
                </c:ext>
                <c:ext xmlns:c16="http://schemas.microsoft.com/office/drawing/2014/chart" uri="{C3380CC4-5D6E-409C-BE32-E72D297353CC}">
                  <c16:uniqueId val="{00000045-D34F-4CFB-AD50-73F270D9CF3B}"/>
                </c:ext>
              </c:extLst>
            </c:dLbl>
            <c:dLbl>
              <c:idx val="7"/>
              <c:layout>
                <c:manualLayout>
                  <c:x val="7.2877060122352316E-3"/>
                  <c:y val="-0.19116027769105765"/>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099928320794564"/>
                      <c:h val="0.12215016153035779"/>
                    </c:manualLayout>
                  </c15:layout>
                </c:ext>
                <c:ext xmlns:c16="http://schemas.microsoft.com/office/drawing/2014/chart" uri="{C3380CC4-5D6E-409C-BE32-E72D297353CC}">
                  <c16:uniqueId val="{00000061-D34F-4CFB-AD50-73F270D9CF3B}"/>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CO2-Share'!$D$19:$D$26</c:f>
              <c:numCache>
                <c:formatCode>0%</c:formatCode>
                <c:ptCount val="8"/>
                <c:pt idx="0">
                  <c:v>8.5601554411270125E-2</c:v>
                </c:pt>
                <c:pt idx="1">
                  <c:v>0.43062750987896359</c:v>
                </c:pt>
                <c:pt idx="2">
                  <c:v>0.17799128037350401</c:v>
                </c:pt>
                <c:pt idx="3">
                  <c:v>0.11176437185371593</c:v>
                </c:pt>
                <c:pt idx="4">
                  <c:v>0.11200737917544379</c:v>
                </c:pt>
                <c:pt idx="5">
                  <c:v>5.584611938960192E-2</c:v>
                </c:pt>
                <c:pt idx="6">
                  <c:v>2.0593350874850636E-2</c:v>
                </c:pt>
                <c:pt idx="7" formatCode="0.0%">
                  <c:v>5.5684340426500663E-3</c:v>
                </c:pt>
              </c:numCache>
            </c:numRef>
          </c:val>
          <c:extLst>
            <c:ext xmlns:c16="http://schemas.microsoft.com/office/drawing/2014/chart" uri="{C3380CC4-5D6E-409C-BE32-E72D297353CC}">
              <c16:uniqueId val="{00000023-56E1-4D82-B402-AA95FD09B368}"/>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347532534240125"/>
          <c:y val="0.20337470472772173"/>
          <c:w val="0.5949031511389905"/>
          <c:h val="0.62388564827857296"/>
        </c:manualLayout>
      </c:layout>
      <c:doughnutChart>
        <c:varyColors val="1"/>
        <c:ser>
          <c:idx val="2"/>
          <c:order val="0"/>
          <c:tx>
            <c:strRef>
              <c:f>'リンク切時非表示（グラフの添え物）'!$G$8</c:f>
              <c:strCache>
                <c:ptCount val="1"/>
                <c:pt idx="0">
                  <c:v>2016年度
（平成28年度）</c:v>
                </c:pt>
              </c:strCache>
            </c:strRef>
          </c:tx>
          <c:spPr>
            <a:noFill/>
            <a:ln>
              <a:noFill/>
            </a:ln>
          </c:spPr>
          <c:dLbls>
            <c:dLbl>
              <c:idx val="0"/>
              <c:layout>
                <c:manualLayout>
                  <c:x val="1.980205584022272E-3"/>
                  <c:y val="-9.3246216042629684E-2"/>
                </c:manualLayout>
              </c:layout>
              <c:tx>
                <c:rich>
                  <a:bodyPr wrap="square" lIns="38100" tIns="19050" rIns="38100" bIns="19050" anchor="ctr">
                    <a:noAutofit/>
                  </a:bodyPr>
                  <a:lstStyle/>
                  <a:p>
                    <a:pPr>
                      <a:defRPr sz="1300">
                        <a:latin typeface="Century" panose="02040604050505020304" pitchFamily="18" charset="0"/>
                        <a:ea typeface="ＭＳ 明朝" panose="02020609040205080304" pitchFamily="17" charset="-128"/>
                      </a:defRPr>
                    </a:pPr>
                    <a:fld id="{5323B1F6-C2A7-4FB0-BB92-B08310C8A257}" type="SERIESNAME">
                      <a:rPr lang="ja-JP" altLang="en-US" b="1">
                        <a:latin typeface="Century" panose="02040604050505020304" pitchFamily="18" charset="0"/>
                        <a:ea typeface="ＭＳ 明朝" panose="02020609040205080304" pitchFamily="17" charset="-128"/>
                      </a:rPr>
                      <a:pPr>
                        <a:defRPr sz="1300">
                          <a:latin typeface="Century" panose="02040604050505020304" pitchFamily="18" charset="0"/>
                          <a:ea typeface="ＭＳ 明朝" panose="02020609040205080304" pitchFamily="17" charset="-128"/>
                        </a:defRPr>
                      </a:pPr>
                      <a:t>[系列名]</a:t>
                    </a:fld>
                    <a:endParaRPr lang="ja-JP" altLang="en-US" b="1" baseline="0">
                      <a:latin typeface="Century" panose="02040604050505020304" pitchFamily="18" charset="0"/>
                      <a:ea typeface="ＭＳ 明朝" panose="02020609040205080304" pitchFamily="17" charset="-128"/>
                    </a:endParaRPr>
                  </a:p>
                  <a:p>
                    <a:pPr>
                      <a:defRPr sz="1300">
                        <a:latin typeface="Century" panose="02040604050505020304" pitchFamily="18" charset="0"/>
                        <a:ea typeface="ＭＳ 明朝" panose="02020609040205080304" pitchFamily="17" charset="-128"/>
                      </a:defRPr>
                    </a:pPr>
                    <a:fld id="{FB223CCD-79D3-4334-A4F1-BFEB963E5D0F}" type="VALUE">
                      <a:rPr lang="ja-JP" altLang="en-US">
                        <a:latin typeface="Century" panose="02040604050505020304" pitchFamily="18" charset="0"/>
                        <a:ea typeface="ＭＳ 明朝" panose="02020609040205080304" pitchFamily="17" charset="-128"/>
                      </a:rPr>
                      <a:pPr>
                        <a:defRPr sz="130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5741659141142248"/>
                      <c:h val="0.12344034456729273"/>
                    </c:manualLayout>
                  </c15:layout>
                  <c15:dlblFieldTable/>
                  <c15:showDataLabelsRange val="0"/>
                </c:ext>
                <c:ext xmlns:c16="http://schemas.microsoft.com/office/drawing/2014/chart" uri="{C3380CC4-5D6E-409C-BE32-E72D297353CC}">
                  <c16:uniqueId val="{00000022-E637-4C73-9901-324D9B65948A}"/>
                </c:ext>
              </c:extLst>
            </c:dLbl>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'リンク切時非表示（グラフの添え物）'!$G$10</c:f>
              <c:numCache>
                <c:formatCode>##"億"#,###"万トン"</c:formatCode>
                <c:ptCount val="1"/>
                <c:pt idx="0">
                  <c:v>122200</c:v>
                </c:pt>
              </c:numCache>
            </c:numRef>
          </c:val>
          <c:extLst>
            <c:ext xmlns:c16="http://schemas.microsoft.com/office/drawing/2014/chart" uri="{C3380CC4-5D6E-409C-BE32-E72D297353CC}">
              <c16:uniqueId val="{00000021-E637-4C73-9901-324D9B65948A}"/>
            </c:ext>
          </c:extLst>
        </c:ser>
        <c:ser>
          <c:idx val="1"/>
          <c:order val="1"/>
          <c:tx>
            <c:strRef>
              <c:f>'4) CO2-Share'!$B$4</c:f>
              <c:strCache>
                <c:ptCount val="1"/>
                <c:pt idx="0">
                  <c:v>■【電気・熱配分前】</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01-B52F-47C1-ACF9-65C23219CE71}"/>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03-B52F-47C1-ACF9-65C23219CE71}"/>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05-B52F-47C1-ACF9-65C23219CE71}"/>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07-B52F-47C1-ACF9-65C23219CE71}"/>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09-B52F-47C1-ACF9-65C23219CE71}"/>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0B-B52F-47C1-ACF9-65C23219CE71}"/>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0D-B52F-47C1-ACF9-65C23219CE71}"/>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0F-B52F-47C1-ACF9-65C23219CE71}"/>
              </c:ext>
            </c:extLst>
          </c:dPt>
          <c:dLbls>
            <c:dLbl>
              <c:idx val="0"/>
              <c:layout>
                <c:manualLayout>
                  <c:x val="-3.1682042019867386E-2"/>
                  <c:y val="-0.24865680920030195"/>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52F-47C1-ACF9-65C23219CE71}"/>
                </c:ext>
              </c:extLst>
            </c:dLbl>
            <c:dLbl>
              <c:idx val="1"/>
              <c:layout>
                <c:manualLayout>
                  <c:x val="0.42374731201572624"/>
                  <c:y val="-0.13320900492873319"/>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52F-47C1-ACF9-65C23219CE71}"/>
                </c:ext>
              </c:extLst>
            </c:dLbl>
            <c:dLbl>
              <c:idx val="2"/>
              <c:layout>
                <c:manualLayout>
                  <c:x val="-3.9602552524834233E-3"/>
                  <c:y val="0.426268815771946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B52F-47C1-ACF9-65C23219CE71}"/>
                </c:ext>
              </c:extLst>
            </c:dLbl>
            <c:dLbl>
              <c:idx val="3"/>
              <c:layout>
                <c:manualLayout>
                  <c:x val="-0.22177429413907168"/>
                  <c:y val="0.36410461347187068"/>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B52F-47C1-ACF9-65C23219CE71}"/>
                </c:ext>
              </c:extLst>
            </c:dLbl>
            <c:dLbl>
              <c:idx val="4"/>
              <c:layout>
                <c:manualLayout>
                  <c:x val="-0.23365505989652197"/>
                  <c:y val="-1.9981350739309976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B52F-47C1-ACF9-65C23219CE71}"/>
                </c:ext>
              </c:extLst>
            </c:dLbl>
            <c:dLbl>
              <c:idx val="5"/>
              <c:layout>
                <c:manualLayout>
                  <c:x val="-0.2494960809064557"/>
                  <c:y val="-0.10212690377869547"/>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B52F-47C1-ACF9-65C23219CE71}"/>
                </c:ext>
              </c:extLst>
            </c:dLbl>
            <c:dLbl>
              <c:idx val="6"/>
              <c:layout>
                <c:manualLayout>
                  <c:x val="-0.1386089338369198"/>
                  <c:y val="-0.17317170640735313"/>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B52F-47C1-ACF9-65C23219CE71}"/>
                </c:ext>
              </c:extLst>
            </c:dLbl>
            <c:dLbl>
              <c:idx val="7"/>
              <c:layout>
                <c:manualLayout>
                  <c:x val="1.9801276262416388E-3"/>
                  <c:y val="-0.2131344078859731"/>
                </c:manualLayout>
              </c:layout>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B52F-47C1-ACF9-65C23219CE71}"/>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CO2-Share'!$J$6:$J$13</c:f>
              <c:numCache>
                <c:formatCode>0%</c:formatCode>
                <c:ptCount val="8"/>
                <c:pt idx="0">
                  <c:v>0.4096878303706678</c:v>
                </c:pt>
                <c:pt idx="1">
                  <c:v>0.24380950046069955</c:v>
                </c:pt>
                <c:pt idx="2">
                  <c:v>0.16962863319047383</c:v>
                </c:pt>
                <c:pt idx="3">
                  <c:v>6.7406706149412562E-2</c:v>
                </c:pt>
                <c:pt idx="4">
                  <c:v>4.5624480936961281E-2</c:v>
                </c:pt>
                <c:pt idx="5">
                  <c:v>3.7403941151659965E-2</c:v>
                </c:pt>
                <c:pt idx="6">
                  <c:v>2.3746447068301951E-2</c:v>
                </c:pt>
                <c:pt idx="7" formatCode="0.0%">
                  <c:v>2.6924606718229716E-3</c:v>
                </c:pt>
              </c:numCache>
            </c:numRef>
          </c:val>
          <c:extLst>
            <c:ext xmlns:c16="http://schemas.microsoft.com/office/drawing/2014/chart" uri="{C3380CC4-5D6E-409C-BE32-E72D297353CC}">
              <c16:uniqueId val="{00000010-B52F-47C1-ACF9-65C23219CE71}"/>
            </c:ext>
          </c:extLst>
        </c:ser>
        <c:ser>
          <c:idx val="0"/>
          <c:order val="2"/>
          <c:tx>
            <c:strRef>
              <c:f>'4) CO2-Share'!$B$17</c:f>
              <c:strCache>
                <c:ptCount val="1"/>
                <c:pt idx="0">
                  <c:v>■【電気・熱配分後】</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12-B52F-47C1-ACF9-65C23219CE71}"/>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14-B52F-47C1-ACF9-65C23219CE71}"/>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16-B52F-47C1-ACF9-65C23219CE71}"/>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18-B52F-47C1-ACF9-65C23219CE71}"/>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1A-B52F-47C1-ACF9-65C23219CE71}"/>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1C-B52F-47C1-ACF9-65C23219CE71}"/>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1E-B52F-47C1-ACF9-65C23219CE71}"/>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20-B52F-47C1-ACF9-65C23219CE71}"/>
              </c:ext>
            </c:extLst>
          </c:dPt>
          <c:dLbls>
            <c:dLbl>
              <c:idx val="0"/>
              <c:layout>
                <c:manualLayout>
                  <c:x val="7.3118792623096354E-2"/>
                  <c:y val="-9.9797104112826635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041038401544975"/>
                      <c:h val="9.2159127150123588E-2"/>
                    </c:manualLayout>
                  </c15:layout>
                </c:ext>
                <c:ext xmlns:c16="http://schemas.microsoft.com/office/drawing/2014/chart" uri="{C3380CC4-5D6E-409C-BE32-E72D297353CC}">
                  <c16:uniqueId val="{00000012-B52F-47C1-ACF9-65C23219CE71}"/>
                </c:ext>
              </c:extLst>
            </c:dLbl>
            <c:dLbl>
              <c:idx val="1"/>
              <c:layout>
                <c:manualLayout>
                  <c:x val="0.14373381772945115"/>
                  <c:y val="-2.4800366802140272E-2"/>
                </c:manualLayout>
              </c:layout>
              <c:numFmt formatCode="0%" sourceLinked="0"/>
              <c:spPr>
                <a:noFill/>
                <a:ln>
                  <a:noFill/>
                </a:ln>
                <a:effectLst/>
              </c:spPr>
              <c:txPr>
                <a:bodyPr wrap="square" lIns="38100" tIns="19050" rIns="38100" bIns="19050" anchor="ctr">
                  <a:noAutofit/>
                </a:bodyPr>
                <a:lstStyle/>
                <a:p>
                  <a:pPr>
                    <a:defRPr>
                      <a:solidFill>
                        <a:schemeClr val="dk1"/>
                      </a:solidFill>
                      <a:latin typeface="Century" panose="02040604050505020304" pitchFamily="18" charset="0"/>
                      <a:ea typeface="ＭＳ 明朝" panose="02020609040205080304" pitchFamily="17"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518210937538979"/>
                      <c:h val="9.2451594609685384E-2"/>
                    </c:manualLayout>
                  </c15:layout>
                </c:ext>
                <c:ext xmlns:c16="http://schemas.microsoft.com/office/drawing/2014/chart" uri="{C3380CC4-5D6E-409C-BE32-E72D297353CC}">
                  <c16:uniqueId val="{00000014-B52F-47C1-ACF9-65C23219CE71}"/>
                </c:ext>
              </c:extLst>
            </c:dLbl>
            <c:dLbl>
              <c:idx val="2"/>
              <c:layout>
                <c:manualLayout>
                  <c:x val="-0.14664202075493793"/>
                  <c:y val="0.108033167095643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B52F-47C1-ACF9-65C23219CE71}"/>
                </c:ext>
              </c:extLst>
            </c:dLbl>
            <c:dLbl>
              <c:idx val="3"/>
              <c:layout>
                <c:manualLayout>
                  <c:x val="-0.12988218179895433"/>
                  <c:y val="9.551050129198779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982154479886493"/>
                      <c:h val="0.11963777957687942"/>
                    </c:manualLayout>
                  </c15:layout>
                </c:ext>
                <c:ext xmlns:c16="http://schemas.microsoft.com/office/drawing/2014/chart" uri="{C3380CC4-5D6E-409C-BE32-E72D297353CC}">
                  <c16:uniqueId val="{00000018-B52F-47C1-ACF9-65C23219CE71}"/>
                </c:ext>
              </c:extLst>
            </c:dLbl>
            <c:dLbl>
              <c:idx val="4"/>
              <c:layout>
                <c:manualLayout>
                  <c:x val="-0.13949232485267227"/>
                  <c:y val="-5.560543480592114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B52F-47C1-ACF9-65C23219CE71}"/>
                </c:ext>
              </c:extLst>
            </c:dLbl>
            <c:dLbl>
              <c:idx val="5"/>
              <c:layout>
                <c:manualLayout>
                  <c:x val="-0.23186649662540276"/>
                  <c:y val="-8.565411342814717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B52F-47C1-ACF9-65C23219CE71}"/>
                </c:ext>
              </c:extLst>
            </c:dLbl>
            <c:dLbl>
              <c:idx val="6"/>
              <c:layout>
                <c:manualLayout>
                  <c:x val="-0.13458032183624424"/>
                  <c:y val="-0.15843926401591926"/>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279711374677865"/>
                      <c:h val="9.8718718401049288E-2"/>
                    </c:manualLayout>
                  </c15:layout>
                </c:ext>
                <c:ext xmlns:c16="http://schemas.microsoft.com/office/drawing/2014/chart" uri="{C3380CC4-5D6E-409C-BE32-E72D297353CC}">
                  <c16:uniqueId val="{0000001E-B52F-47C1-ACF9-65C23219CE71}"/>
                </c:ext>
              </c:extLst>
            </c:dLbl>
            <c:dLbl>
              <c:idx val="7"/>
              <c:layout>
                <c:manualLayout>
                  <c:x val="1.7190869640206629E-3"/>
                  <c:y val="-0.19458214275563518"/>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88477648092638"/>
                      <c:h val="9.4717470615754848E-2"/>
                    </c:manualLayout>
                  </c15:layout>
                </c:ext>
                <c:ext xmlns:c16="http://schemas.microsoft.com/office/drawing/2014/chart" uri="{C3380CC4-5D6E-409C-BE32-E72D297353CC}">
                  <c16:uniqueId val="{00000020-B52F-47C1-ACF9-65C23219CE71}"/>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CO2-Share'!$J$19:$J$26</c:f>
              <c:numCache>
                <c:formatCode>0%</c:formatCode>
                <c:ptCount val="8"/>
                <c:pt idx="0">
                  <c:v>9.2190044883259797E-2</c:v>
                </c:pt>
                <c:pt idx="1">
                  <c:v>0.34191764737764546</c:v>
                </c:pt>
                <c:pt idx="2">
                  <c:v>0.17629701724409791</c:v>
                </c:pt>
                <c:pt idx="3">
                  <c:v>0.17922759289123338</c:v>
                </c:pt>
                <c:pt idx="4">
                  <c:v>0.14652484871197832</c:v>
                </c:pt>
                <c:pt idx="5">
                  <c:v>3.7403941151659965E-2</c:v>
                </c:pt>
                <c:pt idx="6">
                  <c:v>2.3746447068301951E-2</c:v>
                </c:pt>
                <c:pt idx="7" formatCode="0.0%">
                  <c:v>2.6924606718229716E-3</c:v>
                </c:pt>
              </c:numCache>
            </c:numRef>
          </c:val>
          <c:extLst>
            <c:ext xmlns:c16="http://schemas.microsoft.com/office/drawing/2014/chart" uri="{C3380CC4-5D6E-409C-BE32-E72D297353CC}">
              <c16:uniqueId val="{00000021-B52F-47C1-ACF9-65C23219CE71}"/>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prstDash val="sysDash"/>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353338934121881"/>
          <c:y val="0.20558922309526101"/>
          <c:w val="0.54491124179617678"/>
          <c:h val="0.54491124179617678"/>
        </c:manualLayout>
      </c:layout>
      <c:doughnutChart>
        <c:varyColors val="1"/>
        <c:ser>
          <c:idx val="2"/>
          <c:order val="0"/>
          <c:tx>
            <c:strRef>
              <c:f>'リンク切時非表示（グラフの添え物）'!$E$8</c:f>
              <c:strCache>
                <c:ptCount val="1"/>
                <c:pt idx="0">
                  <c:v>2005年度                                                                                                                                                                                                                     （平成17年度）</c:v>
                </c:pt>
              </c:strCache>
            </c:strRef>
          </c:tx>
          <c:dPt>
            <c:idx val="0"/>
            <c:bubble3D val="0"/>
            <c:spPr>
              <a:noFill/>
              <a:ln>
                <a:noFill/>
              </a:ln>
            </c:spPr>
            <c:extLst>
              <c:ext xmlns:c16="http://schemas.microsoft.com/office/drawing/2014/chart" uri="{C3380CC4-5D6E-409C-BE32-E72D297353CC}">
                <c16:uniqueId val="{00000021-7E67-45EB-956B-CC0DE41B46F9}"/>
              </c:ext>
            </c:extLst>
          </c:dPt>
          <c:dLbls>
            <c:dLbl>
              <c:idx val="0"/>
              <c:layout>
                <c:manualLayout>
                  <c:x val="2.2954119234178286E-3"/>
                  <c:y val="-7.6684172912890189E-2"/>
                </c:manualLayout>
              </c:layout>
              <c:tx>
                <c:rich>
                  <a:bodyPr wrap="square" lIns="38100" tIns="19050" rIns="38100" bIns="19050" anchor="ctr">
                    <a:spAutoFit/>
                  </a:bodyPr>
                  <a:lstStyle/>
                  <a:p>
                    <a:pPr>
                      <a:defRPr sz="1050" baseline="0">
                        <a:latin typeface="Century" panose="02040604050505020304" pitchFamily="18" charset="0"/>
                        <a:ea typeface="ＭＳ 明朝" panose="02020609040205080304" pitchFamily="17" charset="-128"/>
                      </a:defRPr>
                    </a:pPr>
                    <a:fld id="{F53F0350-496D-4DDA-90B6-975FA605D191}" type="SERIESNAME">
                      <a:rPr lang="ja-JP" altLang="en-US" b="1"/>
                      <a:pPr>
                        <a:defRPr sz="1050" baseline="0">
                          <a:latin typeface="Century" panose="02040604050505020304" pitchFamily="18" charset="0"/>
                          <a:ea typeface="ＭＳ 明朝" panose="02020609040205080304" pitchFamily="17" charset="-128"/>
                        </a:defRPr>
                      </a:pPr>
                      <a:t>[系列名]</a:t>
                    </a:fld>
                    <a:endParaRPr lang="ja-JP" altLang="en-US" b="1" baseline="0"/>
                  </a:p>
                  <a:p>
                    <a:pPr>
                      <a:defRPr sz="1050" baseline="0">
                        <a:latin typeface="Century" panose="02040604050505020304" pitchFamily="18" charset="0"/>
                        <a:ea typeface="ＭＳ 明朝" panose="02020609040205080304" pitchFamily="17" charset="-128"/>
                      </a:defRPr>
                    </a:pPr>
                    <a:fld id="{039FD706-8900-46FA-8C14-2477F8CEB836}" type="VALUE">
                      <a:rPr lang="ja-JP" altLang="en-US"/>
                      <a:pPr>
                        <a:defRPr sz="1050" baseline="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3028909899840514"/>
                      <c:h val="0.12036676426862578"/>
                    </c:manualLayout>
                  </c15:layout>
                  <c15:dlblFieldTable/>
                  <c15:showDataLabelsRange val="0"/>
                </c:ext>
                <c:ext xmlns:c16="http://schemas.microsoft.com/office/drawing/2014/chart" uri="{C3380CC4-5D6E-409C-BE32-E72D297353CC}">
                  <c16:uniqueId val="{00000021-7E67-45EB-956B-CC0DE41B46F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'リンク切時非表示（グラフの添え物）'!$E$10</c:f>
              <c:numCache>
                <c:formatCode>##"億"#,###"万トン"</c:formatCode>
                <c:ptCount val="1"/>
                <c:pt idx="0">
                  <c:v>129700</c:v>
                </c:pt>
              </c:numCache>
            </c:numRef>
          </c:val>
          <c:extLst>
            <c:ext xmlns:c16="http://schemas.microsoft.com/office/drawing/2014/chart" uri="{C3380CC4-5D6E-409C-BE32-E72D297353CC}">
              <c16:uniqueId val="{00000020-7E67-45EB-956B-CC0DE41B46F9}"/>
            </c:ext>
          </c:extLst>
        </c:ser>
        <c:ser>
          <c:idx val="1"/>
          <c:order val="1"/>
          <c:tx>
            <c:strRef>
              <c:f>'4) CO2-Share'!$B$4</c:f>
              <c:strCache>
                <c:ptCount val="1"/>
                <c:pt idx="0">
                  <c:v>■【電気・熱配分前】</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01-628E-451A-A27B-93BF518FC3E8}"/>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03-628E-451A-A27B-93BF518FC3E8}"/>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05-628E-451A-A27B-93BF518FC3E8}"/>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07-628E-451A-A27B-93BF518FC3E8}"/>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09-628E-451A-A27B-93BF518FC3E8}"/>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0B-628E-451A-A27B-93BF518FC3E8}"/>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0D-628E-451A-A27B-93BF518FC3E8}"/>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0F-628E-451A-A27B-93BF518FC3E8}"/>
              </c:ext>
            </c:extLst>
          </c:dPt>
          <c:dLbls>
            <c:dLbl>
              <c:idx val="0"/>
              <c:layout>
                <c:manualLayout>
                  <c:x val="7.5748593472788256E-2"/>
                  <c:y val="-0.17527810951517747"/>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28E-451A-A27B-93BF518FC3E8}"/>
                </c:ext>
              </c:extLst>
            </c:dLbl>
            <c:dLbl>
              <c:idx val="1"/>
              <c:layout>
                <c:manualLayout>
                  <c:x val="0.29381272619748205"/>
                  <c:y val="-0.16980066859282816"/>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28E-451A-A27B-93BF518FC3E8}"/>
                </c:ext>
              </c:extLst>
            </c:dLbl>
            <c:dLbl>
              <c:idx val="2"/>
              <c:layout>
                <c:manualLayout>
                  <c:x val="-0.14002012732848754"/>
                  <c:y val="0.29852053026803654"/>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28E-451A-A27B-93BF518FC3E8}"/>
                </c:ext>
              </c:extLst>
            </c:dLbl>
            <c:dLbl>
              <c:idx val="3"/>
              <c:layout>
                <c:manualLayout>
                  <c:x val="-0.22265495657152937"/>
                  <c:y val="0.2410074005833689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628E-451A-A27B-93BF518FC3E8}"/>
                </c:ext>
              </c:extLst>
            </c:dLbl>
            <c:dLbl>
              <c:idx val="4"/>
              <c:layout>
                <c:manualLayout>
                  <c:x val="-0.23642742811203635"/>
                  <c:y val="8.2161613835239386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628E-451A-A27B-93BF518FC3E8}"/>
                </c:ext>
              </c:extLst>
            </c:dLbl>
            <c:dLbl>
              <c:idx val="5"/>
              <c:layout>
                <c:manualLayout>
                  <c:x val="-0.31676684543166034"/>
                  <c:y val="-2.738720461174653E-2"/>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28E-451A-A27B-93BF518FC3E8}"/>
                </c:ext>
              </c:extLst>
            </c:dLbl>
            <c:dLbl>
              <c:idx val="6"/>
              <c:layout>
                <c:manualLayout>
                  <c:x val="-0.21117789695444023"/>
                  <c:y val="-0.13419730259755774"/>
                </c:manualLayout>
              </c:layou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628E-451A-A27B-93BF518FC3E8}"/>
                </c:ext>
              </c:extLst>
            </c:dLbl>
            <c:dLbl>
              <c:idx val="7"/>
              <c:layout>
                <c:manualLayout>
                  <c:x val="0"/>
                  <c:y val="-0.16432322767047888"/>
                </c:manualLayout>
              </c:layout>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628E-451A-A27B-93BF518FC3E8}"/>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CO2-Share'!$F$6:$F$13</c:f>
              <c:numCache>
                <c:formatCode>0%</c:formatCode>
                <c:ptCount val="8"/>
                <c:pt idx="0">
                  <c:v>0.32701715192599451</c:v>
                </c:pt>
                <c:pt idx="1">
                  <c:v>0.28414714278941</c:v>
                </c:pt>
                <c:pt idx="2">
                  <c:v>0.18296910037153782</c:v>
                </c:pt>
                <c:pt idx="3">
                  <c:v>8.1019098375726489E-2</c:v>
                </c:pt>
                <c:pt idx="4">
                  <c:v>5.4121243962672268E-2</c:v>
                </c:pt>
                <c:pt idx="5">
                  <c:v>4.2886142670678917E-2</c:v>
                </c:pt>
                <c:pt idx="6">
                  <c:v>2.4399220656707771E-2</c:v>
                </c:pt>
                <c:pt idx="7" formatCode="0.0%">
                  <c:v>3.4408992472720759E-3</c:v>
                </c:pt>
              </c:numCache>
            </c:numRef>
          </c:val>
          <c:extLst>
            <c:ext xmlns:c16="http://schemas.microsoft.com/office/drawing/2014/chart" uri="{C3380CC4-5D6E-409C-BE32-E72D297353CC}">
              <c16:uniqueId val="{00000010-628E-451A-A27B-93BF518FC3E8}"/>
            </c:ext>
          </c:extLst>
        </c:ser>
        <c:ser>
          <c:idx val="0"/>
          <c:order val="2"/>
          <c:tx>
            <c:strRef>
              <c:f>'4) CO2-Share'!$B$17</c:f>
              <c:strCache>
                <c:ptCount val="1"/>
                <c:pt idx="0">
                  <c:v>■【電気・熱配分後】</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12-628E-451A-A27B-93BF518FC3E8}"/>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14-628E-451A-A27B-93BF518FC3E8}"/>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16-628E-451A-A27B-93BF518FC3E8}"/>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18-628E-451A-A27B-93BF518FC3E8}"/>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1A-628E-451A-A27B-93BF518FC3E8}"/>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1C-628E-451A-A27B-93BF518FC3E8}"/>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1E-628E-451A-A27B-93BF518FC3E8}"/>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20-628E-451A-A27B-93BF518FC3E8}"/>
              </c:ext>
            </c:extLst>
          </c:dPt>
          <c:dLbls>
            <c:dLbl>
              <c:idx val="0"/>
              <c:layout>
                <c:manualLayout>
                  <c:x val="0.15475492075600863"/>
                  <c:y val="-0.10376645586387154"/>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390208770233339"/>
                      <c:h val="0.11669735894682472"/>
                    </c:manualLayout>
                  </c15:layout>
                </c:ext>
                <c:ext xmlns:c16="http://schemas.microsoft.com/office/drawing/2014/chart" uri="{C3380CC4-5D6E-409C-BE32-E72D297353CC}">
                  <c16:uniqueId val="{00000012-628E-451A-A27B-93BF518FC3E8}"/>
                </c:ext>
              </c:extLst>
            </c:dLbl>
            <c:dLbl>
              <c:idx val="1"/>
              <c:layout>
                <c:manualLayout>
                  <c:x val="0.1260027643442774"/>
                  <c:y val="-8.8377880433639228E-2"/>
                </c:manualLayout>
              </c:layout>
              <c:numFmt formatCode="0%" sourceLinked="0"/>
              <c:spPr>
                <a:noFill/>
                <a:ln>
                  <a:noFill/>
                </a:ln>
                <a:effectLst/>
              </c:spPr>
              <c:txPr>
                <a:bodyPr wrap="square" lIns="38100" tIns="19050" rIns="38100" bIns="19050" anchor="ctr">
                  <a:noAutofit/>
                </a:bodyPr>
                <a:lstStyle/>
                <a:p>
                  <a:pPr>
                    <a:defRPr>
                      <a:solidFill>
                        <a:schemeClr val="dk1"/>
                      </a:solidFill>
                      <a:latin typeface="Century" panose="02040604050505020304" pitchFamily="18" charset="0"/>
                      <a:ea typeface="ＭＳ 明朝" panose="02020609040205080304" pitchFamily="17"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293400649731595"/>
                      <c:h val="0.11785814112552291"/>
                    </c:manualLayout>
                  </c15:layout>
                </c:ext>
                <c:ext xmlns:c16="http://schemas.microsoft.com/office/drawing/2014/chart" uri="{C3380CC4-5D6E-409C-BE32-E72D297353CC}">
                  <c16:uniqueId val="{00000014-628E-451A-A27B-93BF518FC3E8}"/>
                </c:ext>
              </c:extLst>
            </c:dLbl>
            <c:dLbl>
              <c:idx val="2"/>
              <c:layout>
                <c:manualLayout>
                  <c:x val="-0.23509710135801998"/>
                  <c:y val="3.7809468564850783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3114646978138376"/>
                      <c:h val="0.12052298099683431"/>
                    </c:manualLayout>
                  </c15:layout>
                </c:ext>
                <c:ext xmlns:c16="http://schemas.microsoft.com/office/drawing/2014/chart" uri="{C3380CC4-5D6E-409C-BE32-E72D297353CC}">
                  <c16:uniqueId val="{00000016-628E-451A-A27B-93BF518FC3E8}"/>
                </c:ext>
              </c:extLst>
            </c:dLbl>
            <c:dLbl>
              <c:idx val="3"/>
              <c:layout>
                <c:manualLayout>
                  <c:x val="-0.15042419838605661"/>
                  <c:y val="2.036051180729409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1550021182856486"/>
                      <c:h val="0.12127183590449583"/>
                    </c:manualLayout>
                  </c15:layout>
                </c:ext>
                <c:ext xmlns:c16="http://schemas.microsoft.com/office/drawing/2014/chart" uri="{C3380CC4-5D6E-409C-BE32-E72D297353CC}">
                  <c16:uniqueId val="{00000018-628E-451A-A27B-93BF518FC3E8}"/>
                </c:ext>
              </c:extLst>
            </c:dLbl>
            <c:dLbl>
              <c:idx val="4"/>
              <c:layout>
                <c:manualLayout>
                  <c:x val="-0.16605681368040123"/>
                  <c:y val="3.663623486657344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628E-451A-A27B-93BF518FC3E8}"/>
                </c:ext>
              </c:extLst>
            </c:dLbl>
            <c:dLbl>
              <c:idx val="5"/>
              <c:layout>
                <c:manualLayout>
                  <c:x val="-0.2926603962622516"/>
                  <c:y val="-3.496295475201485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888248503102241"/>
                      <c:h val="0.14528912046531506"/>
                    </c:manualLayout>
                  </c15:layout>
                </c:ext>
                <c:ext xmlns:c16="http://schemas.microsoft.com/office/drawing/2014/chart" uri="{C3380CC4-5D6E-409C-BE32-E72D297353CC}">
                  <c16:uniqueId val="{0000001C-628E-451A-A27B-93BF518FC3E8}"/>
                </c:ext>
              </c:extLst>
            </c:dLbl>
            <c:dLbl>
              <c:idx val="6"/>
              <c:layout>
                <c:manualLayout>
                  <c:x val="-0.20428892532986045"/>
                  <c:y val="-0.13999050249610051"/>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8494829601964544"/>
                      <c:h val="0.11942381237191572"/>
                    </c:manualLayout>
                  </c15:layout>
                </c:ext>
                <c:ext xmlns:c16="http://schemas.microsoft.com/office/drawing/2014/chart" uri="{C3380CC4-5D6E-409C-BE32-E72D297353CC}">
                  <c16:uniqueId val="{0000001E-628E-451A-A27B-93BF518FC3E8}"/>
                </c:ext>
              </c:extLst>
            </c:dLbl>
            <c:dLbl>
              <c:idx val="7"/>
              <c:layout>
                <c:manualLayout>
                  <c:x val="-9.5592527596721267E-4"/>
                  <c:y val="-0.16625268942088842"/>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917876256307736"/>
                      <c:h val="0.11669735894682472"/>
                    </c:manualLayout>
                  </c15:layout>
                </c:ext>
                <c:ext xmlns:c16="http://schemas.microsoft.com/office/drawing/2014/chart" uri="{C3380CC4-5D6E-409C-BE32-E72D297353CC}">
                  <c16:uniqueId val="{00000020-628E-451A-A27B-93BF518FC3E8}"/>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CO2-Share'!$F$19:$F$26</c:f>
              <c:numCache>
                <c:formatCode>0%</c:formatCode>
                <c:ptCount val="8"/>
                <c:pt idx="0">
                  <c:v>7.7198316507169198E-2</c:v>
                </c:pt>
                <c:pt idx="1">
                  <c:v>0.36102543225133638</c:v>
                </c:pt>
                <c:pt idx="2">
                  <c:v>0.18849703226466874</c:v>
                </c:pt>
                <c:pt idx="3">
                  <c:v>0.16747124124480386</c:v>
                </c:pt>
                <c:pt idx="4">
                  <c:v>0.13508171515736289</c:v>
                </c:pt>
                <c:pt idx="5">
                  <c:v>4.2886142670678924E-2</c:v>
                </c:pt>
                <c:pt idx="6">
                  <c:v>2.4399220656707774E-2</c:v>
                </c:pt>
                <c:pt idx="7" formatCode="0.0%">
                  <c:v>3.4408992472720768E-3</c:v>
                </c:pt>
              </c:numCache>
            </c:numRef>
          </c:val>
          <c:extLst>
            <c:ext xmlns:c16="http://schemas.microsoft.com/office/drawing/2014/chart" uri="{C3380CC4-5D6E-409C-BE32-E72D297353CC}">
              <c16:uniqueId val="{00000021-628E-451A-A27B-93BF518FC3E8}"/>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353338934121881"/>
          <c:y val="0.20558922309526101"/>
          <c:w val="0.54491124179617678"/>
          <c:h val="0.54491124179617678"/>
        </c:manualLayout>
      </c:layout>
      <c:doughnutChart>
        <c:varyColors val="1"/>
        <c:ser>
          <c:idx val="2"/>
          <c:order val="0"/>
          <c:tx>
            <c:strRef>
              <c:f>'リンク切時非表示（グラフの添え物）'!$F$8</c:f>
              <c:strCache>
                <c:ptCount val="1"/>
                <c:pt idx="0">
                  <c:v>2013年度
（平成25年度）</c:v>
                </c:pt>
              </c:strCache>
            </c:strRef>
          </c:tx>
          <c:spPr>
            <a:noFill/>
            <a:ln>
              <a:noFill/>
            </a:ln>
          </c:spPr>
          <c:dLbls>
            <c:dLbl>
              <c:idx val="0"/>
              <c:layout>
                <c:manualLayout>
                  <c:x val="0"/>
                  <c:y val="-8.4900334296414082E-2"/>
                </c:manualLayout>
              </c:layout>
              <c:tx>
                <c:rich>
                  <a:bodyPr wrap="square" lIns="38100" tIns="19050" rIns="38100" bIns="19050" anchor="ctr">
                    <a:spAutoFit/>
                  </a:bodyPr>
                  <a:lstStyle/>
                  <a:p>
                    <a:pPr>
                      <a:defRPr sz="1050">
                        <a:latin typeface="Century" panose="02040604050505020304" pitchFamily="18" charset="0"/>
                        <a:ea typeface="ＭＳ 明朝" panose="02020609040205080304" pitchFamily="17" charset="-128"/>
                      </a:defRPr>
                    </a:pPr>
                    <a:fld id="{FEAFBEFE-761E-461D-B8BF-EE82F52F032C}" type="SERIESNAME">
                      <a:rPr lang="ja-JP" altLang="en-US" b="1"/>
                      <a:pPr>
                        <a:defRPr sz="1050">
                          <a:latin typeface="Century" panose="02040604050505020304" pitchFamily="18" charset="0"/>
                          <a:ea typeface="ＭＳ 明朝" panose="02020609040205080304" pitchFamily="17" charset="-128"/>
                        </a:defRPr>
                      </a:pPr>
                      <a:t>[系列名]</a:t>
                    </a:fld>
                    <a:endParaRPr lang="ja-JP" altLang="en-US" b="1" baseline="0"/>
                  </a:p>
                  <a:p>
                    <a:pPr>
                      <a:defRPr sz="1050">
                        <a:latin typeface="Century" panose="02040604050505020304" pitchFamily="18" charset="0"/>
                        <a:ea typeface="ＭＳ 明朝" panose="02020609040205080304" pitchFamily="17" charset="-128"/>
                      </a:defRPr>
                    </a:pPr>
                    <a:fld id="{58A0134D-7451-4CF6-90B0-A52441A26781}" type="VALUE">
                      <a:rPr lang="ja-JP" altLang="en-US"/>
                      <a:pPr>
                        <a:defRPr sz="1050">
                          <a:latin typeface="Century" panose="02040604050505020304" pitchFamily="18" charset="0"/>
                          <a:ea typeface="ＭＳ 明朝" panose="02020609040205080304" pitchFamily="17" charset="-128"/>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4705350450084462"/>
                      <c:h val="0.12036676426862578"/>
                    </c:manualLayout>
                  </c15:layout>
                  <c15:dlblFieldTable/>
                  <c15:showDataLabelsRange val="0"/>
                </c:ext>
                <c:ext xmlns:c16="http://schemas.microsoft.com/office/drawing/2014/chart" uri="{C3380CC4-5D6E-409C-BE32-E72D297353CC}">
                  <c16:uniqueId val="{00000021-F020-4FF2-9592-87AC2BFE2585}"/>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val>
            <c:numRef>
              <c:f>'リンク切時非表示（グラフの添え物）'!$F$10</c:f>
              <c:numCache>
                <c:formatCode>##"億"#,###"万トン"</c:formatCode>
                <c:ptCount val="1"/>
                <c:pt idx="0">
                  <c:v>131600</c:v>
                </c:pt>
              </c:numCache>
            </c:numRef>
          </c:val>
          <c:extLst>
            <c:ext xmlns:c16="http://schemas.microsoft.com/office/drawing/2014/chart" uri="{C3380CC4-5D6E-409C-BE32-E72D297353CC}">
              <c16:uniqueId val="{00000020-F020-4FF2-9592-87AC2BFE2585}"/>
            </c:ext>
          </c:extLst>
        </c:ser>
        <c:ser>
          <c:idx val="1"/>
          <c:order val="1"/>
          <c:tx>
            <c:strRef>
              <c:f>'4) CO2-Share'!$B$4</c:f>
              <c:strCache>
                <c:ptCount val="1"/>
                <c:pt idx="0">
                  <c:v>■【電気・熱配分前】</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01-AFB8-4419-97FD-573373D534A7}"/>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03-AFB8-4419-97FD-573373D534A7}"/>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05-AFB8-4419-97FD-573373D534A7}"/>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07-AFB8-4419-97FD-573373D534A7}"/>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09-AFB8-4419-97FD-573373D534A7}"/>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0B-AFB8-4419-97FD-573373D534A7}"/>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0D-AFB8-4419-97FD-573373D534A7}"/>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0F-AFB8-4419-97FD-573373D534A7}"/>
              </c:ext>
            </c:extLst>
          </c:dPt>
          <c:dLbls>
            <c:dLbl>
              <c:idx val="0"/>
              <c:layout>
                <c:manualLayout>
                  <c:x val="7.50285570712243E-2"/>
                  <c:y val="-0.2273137982774957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FB8-4419-97FD-573373D534A7}"/>
                </c:ext>
              </c:extLst>
            </c:dLbl>
            <c:dLbl>
              <c:idx val="1"/>
              <c:layout>
                <c:manualLayout>
                  <c:x val="0.35748900722171567"/>
                  <c:y val="-0.1451521844422563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FB8-4419-97FD-573373D534A7}"/>
                </c:ext>
              </c:extLst>
            </c:dLbl>
            <c:dLbl>
              <c:idx val="2"/>
              <c:layout>
                <c:manualLayout>
                  <c:x val="-7.9442001604825771E-2"/>
                  <c:y val="0.36698854179740281"/>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FB8-4419-97FD-573373D534A7}"/>
                </c:ext>
              </c:extLst>
            </c:dLbl>
            <c:dLbl>
              <c:idx val="3"/>
              <c:layout>
                <c:manualLayout>
                  <c:x val="-0.24053272708127793"/>
                  <c:y val="0.3067366916515604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FB8-4419-97FD-573373D534A7}"/>
                </c:ext>
              </c:extLst>
            </c:dLbl>
            <c:dLbl>
              <c:idx val="4"/>
              <c:layout>
                <c:manualLayout>
                  <c:x val="-0.29349406148449508"/>
                  <c:y val="0.11228753890816051"/>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FB8-4419-97FD-573373D534A7}"/>
                </c:ext>
              </c:extLst>
            </c:dLbl>
            <c:dLbl>
              <c:idx val="5"/>
              <c:layout>
                <c:manualLayout>
                  <c:x val="-0.26922011654968725"/>
                  <c:y val="1.369360230587323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FB8-4419-97FD-573373D534A7}"/>
                </c:ext>
              </c:extLst>
            </c:dLbl>
            <c:dLbl>
              <c:idx val="6"/>
              <c:layout>
                <c:manualLayout>
                  <c:x val="-0.17653778134405723"/>
                  <c:y val="-0.1232424207528591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AFB8-4419-97FD-573373D534A7}"/>
                </c:ext>
              </c:extLst>
            </c:dLbl>
            <c:dLbl>
              <c:idx val="7"/>
              <c:layout>
                <c:manualLayout>
                  <c:x val="4.4134445336013487E-3"/>
                  <c:y val="-0.17801682997635213"/>
                </c:manualLayout>
              </c:layout>
              <c:numFmt formatCode="\(0.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FB8-4419-97FD-573373D534A7}"/>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CO2-Share'!$H$6:$H$13</c:f>
              <c:numCache>
                <c:formatCode>0%</c:formatCode>
                <c:ptCount val="8"/>
                <c:pt idx="0">
                  <c:v>0.40486557098233672</c:v>
                </c:pt>
                <c:pt idx="1">
                  <c:v>0.25344854183651794</c:v>
                </c:pt>
                <c:pt idx="2">
                  <c:v>0.16320664895231854</c:v>
                </c:pt>
                <c:pt idx="3">
                  <c:v>7.116735431092E-2</c:v>
                </c:pt>
                <c:pt idx="4">
                  <c:v>4.5846385663271101E-2</c:v>
                </c:pt>
                <c:pt idx="5">
                  <c:v>3.6503650804716091E-2</c:v>
                </c:pt>
                <c:pt idx="6">
                  <c:v>2.2328922154214892E-2</c:v>
                </c:pt>
                <c:pt idx="7" formatCode="0.0%">
                  <c:v>2.632925295704882E-3</c:v>
                </c:pt>
              </c:numCache>
            </c:numRef>
          </c:val>
          <c:extLst>
            <c:ext xmlns:c16="http://schemas.microsoft.com/office/drawing/2014/chart" uri="{C3380CC4-5D6E-409C-BE32-E72D297353CC}">
              <c16:uniqueId val="{00000010-AFB8-4419-97FD-573373D534A7}"/>
            </c:ext>
          </c:extLst>
        </c:ser>
        <c:ser>
          <c:idx val="0"/>
          <c:order val="2"/>
          <c:tx>
            <c:strRef>
              <c:f>'4) CO2-Share'!$B$17</c:f>
              <c:strCache>
                <c:ptCount val="1"/>
                <c:pt idx="0">
                  <c:v>■【電気・熱配分後】</c:v>
                </c:pt>
              </c:strCache>
            </c:strRef>
          </c:tx>
          <c:spPr>
            <a:ln w="3175">
              <a:solidFill>
                <a:schemeClr val="tx1">
                  <a:lumMod val="75000"/>
                  <a:lumOff val="25000"/>
                </a:schemeClr>
              </a:solidFill>
            </a:ln>
          </c:spPr>
          <c:dPt>
            <c:idx val="0"/>
            <c:bubble3D val="0"/>
            <c:spPr>
              <a:solidFill>
                <a:schemeClr val="accent1"/>
              </a:solidFill>
              <a:ln w="3175">
                <a:solidFill>
                  <a:schemeClr val="tx1">
                    <a:lumMod val="75000"/>
                    <a:lumOff val="25000"/>
                  </a:schemeClr>
                </a:solidFill>
              </a:ln>
            </c:spPr>
            <c:extLst>
              <c:ext xmlns:c16="http://schemas.microsoft.com/office/drawing/2014/chart" uri="{C3380CC4-5D6E-409C-BE32-E72D297353CC}">
                <c16:uniqueId val="{00000012-AFB8-4419-97FD-573373D534A7}"/>
              </c:ext>
            </c:extLst>
          </c:dPt>
          <c:dPt>
            <c:idx val="1"/>
            <c:bubble3D val="0"/>
            <c:spPr>
              <a:solidFill>
                <a:schemeClr val="accent2"/>
              </a:solidFill>
              <a:ln w="3175">
                <a:solidFill>
                  <a:schemeClr val="tx1">
                    <a:lumMod val="75000"/>
                    <a:lumOff val="25000"/>
                  </a:schemeClr>
                </a:solidFill>
              </a:ln>
            </c:spPr>
            <c:extLst>
              <c:ext xmlns:c16="http://schemas.microsoft.com/office/drawing/2014/chart" uri="{C3380CC4-5D6E-409C-BE32-E72D297353CC}">
                <c16:uniqueId val="{00000014-AFB8-4419-97FD-573373D534A7}"/>
              </c:ext>
            </c:extLst>
          </c:dPt>
          <c:dPt>
            <c:idx val="2"/>
            <c:bubble3D val="0"/>
            <c:spPr>
              <a:solidFill>
                <a:schemeClr val="accent3"/>
              </a:solidFill>
              <a:ln w="3175">
                <a:solidFill>
                  <a:schemeClr val="tx1">
                    <a:lumMod val="75000"/>
                    <a:lumOff val="25000"/>
                  </a:schemeClr>
                </a:solidFill>
              </a:ln>
            </c:spPr>
            <c:extLst>
              <c:ext xmlns:c16="http://schemas.microsoft.com/office/drawing/2014/chart" uri="{C3380CC4-5D6E-409C-BE32-E72D297353CC}">
                <c16:uniqueId val="{00000016-AFB8-4419-97FD-573373D534A7}"/>
              </c:ext>
            </c:extLst>
          </c:dPt>
          <c:dPt>
            <c:idx val="3"/>
            <c:bubble3D val="0"/>
            <c:spPr>
              <a:solidFill>
                <a:srgbClr val="7030A0"/>
              </a:solidFill>
              <a:ln w="3175">
                <a:solidFill>
                  <a:schemeClr val="tx1">
                    <a:lumMod val="75000"/>
                    <a:lumOff val="25000"/>
                  </a:schemeClr>
                </a:solidFill>
              </a:ln>
            </c:spPr>
            <c:extLst>
              <c:ext xmlns:c16="http://schemas.microsoft.com/office/drawing/2014/chart" uri="{C3380CC4-5D6E-409C-BE32-E72D297353CC}">
                <c16:uniqueId val="{00000018-AFB8-4419-97FD-573373D534A7}"/>
              </c:ext>
            </c:extLst>
          </c:dPt>
          <c:dPt>
            <c:idx val="4"/>
            <c:bubble3D val="0"/>
            <c:spPr>
              <a:solidFill>
                <a:schemeClr val="accent5">
                  <a:lumMod val="75000"/>
                </a:schemeClr>
              </a:solidFill>
              <a:ln w="3175">
                <a:solidFill>
                  <a:schemeClr val="tx1">
                    <a:lumMod val="75000"/>
                    <a:lumOff val="25000"/>
                  </a:schemeClr>
                </a:solidFill>
              </a:ln>
            </c:spPr>
            <c:extLst>
              <c:ext xmlns:c16="http://schemas.microsoft.com/office/drawing/2014/chart" uri="{C3380CC4-5D6E-409C-BE32-E72D297353CC}">
                <c16:uniqueId val="{0000001A-AFB8-4419-97FD-573373D534A7}"/>
              </c:ext>
            </c:extLst>
          </c:dPt>
          <c:dPt>
            <c:idx val="5"/>
            <c:bubble3D val="0"/>
            <c:spPr>
              <a:solidFill>
                <a:srgbClr val="FF9933"/>
              </a:solidFill>
              <a:ln w="3175">
                <a:solidFill>
                  <a:schemeClr val="tx1">
                    <a:lumMod val="75000"/>
                    <a:lumOff val="25000"/>
                  </a:schemeClr>
                </a:solidFill>
              </a:ln>
            </c:spPr>
            <c:extLst>
              <c:ext xmlns:c16="http://schemas.microsoft.com/office/drawing/2014/chart" uri="{C3380CC4-5D6E-409C-BE32-E72D297353CC}">
                <c16:uniqueId val="{0000001C-AFB8-4419-97FD-573373D534A7}"/>
              </c:ext>
            </c:extLst>
          </c:dPt>
          <c:dPt>
            <c:idx val="6"/>
            <c:bubble3D val="0"/>
            <c:spPr>
              <a:solidFill>
                <a:schemeClr val="accent1">
                  <a:lumMod val="40000"/>
                  <a:lumOff val="60000"/>
                </a:schemeClr>
              </a:solidFill>
              <a:ln w="3175">
                <a:solidFill>
                  <a:schemeClr val="tx1">
                    <a:lumMod val="75000"/>
                    <a:lumOff val="25000"/>
                  </a:schemeClr>
                </a:solidFill>
              </a:ln>
            </c:spPr>
            <c:extLst>
              <c:ext xmlns:c16="http://schemas.microsoft.com/office/drawing/2014/chart" uri="{C3380CC4-5D6E-409C-BE32-E72D297353CC}">
                <c16:uniqueId val="{0000001E-AFB8-4419-97FD-573373D534A7}"/>
              </c:ext>
            </c:extLst>
          </c:dPt>
          <c:dPt>
            <c:idx val="7"/>
            <c:bubble3D val="0"/>
            <c:spPr>
              <a:solidFill>
                <a:srgbClr val="FF9900"/>
              </a:solidFill>
              <a:ln w="3175">
                <a:solidFill>
                  <a:schemeClr val="tx1">
                    <a:lumMod val="75000"/>
                    <a:lumOff val="25000"/>
                  </a:schemeClr>
                </a:solidFill>
              </a:ln>
            </c:spPr>
            <c:extLst>
              <c:ext xmlns:c16="http://schemas.microsoft.com/office/drawing/2014/chart" uri="{C3380CC4-5D6E-409C-BE32-E72D297353CC}">
                <c16:uniqueId val="{00000020-AFB8-4419-97FD-573373D534A7}"/>
              </c:ext>
            </c:extLst>
          </c:dPt>
          <c:dLbls>
            <c:dLbl>
              <c:idx val="0"/>
              <c:layout>
                <c:manualLayout>
                  <c:x val="0.16532304813120291"/>
                  <c:y val="-0.12285162983950848"/>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953977929962754"/>
                      <c:h val="0.11669735894682472"/>
                    </c:manualLayout>
                  </c15:layout>
                </c:ext>
                <c:ext xmlns:c16="http://schemas.microsoft.com/office/drawing/2014/chart" uri="{C3380CC4-5D6E-409C-BE32-E72D297353CC}">
                  <c16:uniqueId val="{00000012-AFB8-4419-97FD-573373D534A7}"/>
                </c:ext>
              </c:extLst>
            </c:dLbl>
            <c:dLbl>
              <c:idx val="1"/>
              <c:layout>
                <c:manualLayout>
                  <c:x val="0.13278877353992813"/>
                  <c:y val="-5.0161227258339908E-2"/>
                </c:manualLayout>
              </c:layout>
              <c:numFmt formatCode="0%" sourceLinked="0"/>
              <c:spPr>
                <a:noFill/>
                <a:ln>
                  <a:noFill/>
                </a:ln>
                <a:effectLst/>
              </c:spPr>
              <c:txPr>
                <a:bodyPr wrap="square" lIns="38100" tIns="19050" rIns="38100" bIns="19050" anchor="ctr">
                  <a:noAutofit/>
                </a:bodyPr>
                <a:lstStyle/>
                <a:p>
                  <a:pPr>
                    <a:defRPr>
                      <a:solidFill>
                        <a:schemeClr val="dk1"/>
                      </a:solidFill>
                      <a:latin typeface="Century" panose="02040604050505020304" pitchFamily="18" charset="0"/>
                      <a:ea typeface="ＭＳ 明朝" panose="02020609040205080304" pitchFamily="17"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3663869039132145"/>
                      <c:h val="0.16739619818027748"/>
                    </c:manualLayout>
                  </c15:layout>
                </c:ext>
                <c:ext xmlns:c16="http://schemas.microsoft.com/office/drawing/2014/chart" uri="{C3380CC4-5D6E-409C-BE32-E72D297353CC}">
                  <c16:uniqueId val="{00000014-AFB8-4419-97FD-573373D534A7}"/>
                </c:ext>
              </c:extLst>
            </c:dLbl>
            <c:dLbl>
              <c:idx val="2"/>
              <c:layout>
                <c:manualLayout>
                  <c:x val="-0.20473682318099348"/>
                  <c:y val="7.3253363091033821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154332404613253"/>
                      <c:h val="0.12052298099683431"/>
                    </c:manualLayout>
                  </c15:layout>
                </c:ext>
                <c:ext xmlns:c16="http://schemas.microsoft.com/office/drawing/2014/chart" uri="{C3380CC4-5D6E-409C-BE32-E72D297353CC}">
                  <c16:uniqueId val="{00000016-AFB8-4419-97FD-573373D534A7}"/>
                </c:ext>
              </c:extLst>
            </c:dLbl>
            <c:dLbl>
              <c:idx val="3"/>
              <c:layout>
                <c:manualLayout>
                  <c:x val="-0.17356980177658274"/>
                  <c:y val="4.0790534097198274E-2"/>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062201443681766"/>
                      <c:h val="0.12941443938321184"/>
                    </c:manualLayout>
                  </c15:layout>
                </c:ext>
                <c:ext xmlns:c16="http://schemas.microsoft.com/office/drawing/2014/chart" uri="{C3380CC4-5D6E-409C-BE32-E72D297353CC}">
                  <c16:uniqueId val="{00000018-AFB8-4419-97FD-573373D534A7}"/>
                </c:ext>
              </c:extLst>
            </c:dLbl>
            <c:dLbl>
              <c:idx val="4"/>
              <c:layout>
                <c:manualLayout>
                  <c:x val="-0.21672029389298608"/>
                  <c:y val="6.662722254257454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FB8-4419-97FD-573373D534A7}"/>
                </c:ext>
              </c:extLst>
            </c:dLbl>
            <c:dLbl>
              <c:idx val="5"/>
              <c:layout>
                <c:manualLayout>
                  <c:x val="-0.25909834347558774"/>
                  <c:y val="6.0263207949393443E-3"/>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479881678080541"/>
                      <c:h val="0.1145793125301359"/>
                    </c:manualLayout>
                  </c15:layout>
                </c:ext>
                <c:ext xmlns:c16="http://schemas.microsoft.com/office/drawing/2014/chart" uri="{C3380CC4-5D6E-409C-BE32-E72D297353CC}">
                  <c16:uniqueId val="{0000001C-AFB8-4419-97FD-573373D534A7}"/>
                </c:ext>
              </c:extLst>
            </c:dLbl>
            <c:dLbl>
              <c:idx val="6"/>
              <c:layout>
                <c:manualLayout>
                  <c:x val="-0.17394234218116833"/>
                  <c:y val="-0.12635823537064525"/>
                </c:manualLayout>
              </c:layout>
              <c:numFmt formatCode="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173156744972066"/>
                      <c:h val="0.11942381237191572"/>
                    </c:manualLayout>
                  </c15:layout>
                </c:ext>
                <c:ext xmlns:c16="http://schemas.microsoft.com/office/drawing/2014/chart" uri="{C3380CC4-5D6E-409C-BE32-E72D297353CC}">
                  <c16:uniqueId val="{0000001E-AFB8-4419-97FD-573373D534A7}"/>
                </c:ext>
              </c:extLst>
            </c:dLbl>
            <c:dLbl>
              <c:idx val="7"/>
              <c:layout>
                <c:manualLayout>
                  <c:x val="5.3689394679927293E-3"/>
                  <c:y val="-0.18124819523024541"/>
                </c:manualLayout>
              </c:layout>
              <c:numFmt formatCode="0.0%" sourceLinked="0"/>
              <c:spPr>
                <a:noFill/>
                <a:ln>
                  <a:noFill/>
                </a:ln>
                <a:effectLst/>
              </c:spPr>
              <c:txPr>
                <a:bodyPr wrap="square" lIns="38100" tIns="19050" rIns="38100" bIns="19050" anchor="ctr">
                  <a:no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5329991857716111"/>
                      <c:h val="0.11397088157902115"/>
                    </c:manualLayout>
                  </c15:layout>
                </c:ext>
                <c:ext xmlns:c16="http://schemas.microsoft.com/office/drawing/2014/chart" uri="{C3380CC4-5D6E-409C-BE32-E72D297353CC}">
                  <c16:uniqueId val="{00000020-AFB8-4419-97FD-573373D534A7}"/>
                </c:ext>
              </c:extLst>
            </c:dLbl>
            <c:numFmt formatCode="0%" sourceLinked="0"/>
            <c:spPr>
              <a:noFill/>
              <a:ln>
                <a:noFill/>
              </a:ln>
              <a:effectLst/>
            </c:spPr>
            <c:txPr>
              <a:bodyPr wrap="square" lIns="38100" tIns="19050" rIns="38100" bIns="19050" anchor="ctr">
                <a:spAutoFit/>
              </a:bodyPr>
              <a:lstStyle/>
              <a:p>
                <a:pPr>
                  <a:defRPr>
                    <a:latin typeface="Century" panose="02040604050505020304" pitchFamily="18" charset="0"/>
                    <a:ea typeface="ＭＳ 明朝" panose="02020609040205080304" pitchFamily="17" charset="-128"/>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Ref>
              <c:f>'4) CO2-Share'!$A$19:$A$26</c:f>
              <c:strCache>
                <c:ptCount val="8"/>
                <c:pt idx="0">
                  <c:v>エネルギー転換部門
（発電所等）</c:v>
                </c:pt>
                <c:pt idx="1">
                  <c:v>産業部門（工場等）</c:v>
                </c:pt>
                <c:pt idx="2">
                  <c:v>運輸部門
（自動車・船舶等）</c:v>
                </c:pt>
                <c:pt idx="3">
                  <c:v>業務その他部門
（商業･ｻｰﾋﾞｽ･事業所等）</c:v>
                </c:pt>
                <c:pt idx="4">
                  <c:v>家庭部門</c:v>
                </c:pt>
                <c:pt idx="5">
                  <c:v>工業プロセス
（石灰石消費等）</c:v>
                </c:pt>
                <c:pt idx="6">
                  <c:v>廃棄物　　　　　　　　　　　（ﾌﾟﾗｽﾁｯｸ・廃油の焼却）</c:v>
                </c:pt>
                <c:pt idx="7">
                  <c:v>その他　　　　　　　　　　（農業・間接CO2等）</c:v>
                </c:pt>
              </c:strCache>
            </c:strRef>
          </c:cat>
          <c:val>
            <c:numRef>
              <c:f>'4) CO2-Share'!$H$19:$H$26</c:f>
              <c:numCache>
                <c:formatCode>0%</c:formatCode>
                <c:ptCount val="8"/>
                <c:pt idx="0">
                  <c:v>7.619421660700422E-2</c:v>
                </c:pt>
                <c:pt idx="1">
                  <c:v>0.35142569413036773</c:v>
                </c:pt>
                <c:pt idx="2">
                  <c:v>0.17013156695682075</c:v>
                </c:pt>
                <c:pt idx="3">
                  <c:v>0.18521843891623588</c:v>
                </c:pt>
                <c:pt idx="4">
                  <c:v>0.15556458513493573</c:v>
                </c:pt>
                <c:pt idx="5">
                  <c:v>3.6503650804716091E-2</c:v>
                </c:pt>
                <c:pt idx="6">
                  <c:v>2.2328922154214892E-2</c:v>
                </c:pt>
                <c:pt idx="7" formatCode="0.0%">
                  <c:v>2.632925295704882E-3</c:v>
                </c:pt>
              </c:numCache>
            </c:numRef>
          </c:val>
          <c:extLst>
            <c:ext xmlns:c16="http://schemas.microsoft.com/office/drawing/2014/chart" uri="{C3380CC4-5D6E-409C-BE32-E72D297353CC}">
              <c16:uniqueId val="{00000021-AFB8-4419-97FD-573373D534A7}"/>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23</xdr:col>
      <xdr:colOff>676356</xdr:colOff>
      <xdr:row>96</xdr:row>
      <xdr:rowOff>23133</xdr:rowOff>
    </xdr:from>
    <xdr:to>
      <xdr:col>34</xdr:col>
      <xdr:colOff>244929</xdr:colOff>
      <xdr:row>128</xdr:row>
      <xdr:rowOff>54427</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27</xdr:col>
      <xdr:colOff>123825</xdr:colOff>
      <xdr:row>95</xdr:row>
      <xdr:rowOff>47625</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114925" y="2312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33</xdr:col>
      <xdr:colOff>510263</xdr:colOff>
      <xdr:row>95</xdr:row>
      <xdr:rowOff>127567</xdr:rowOff>
    </xdr:from>
    <xdr:to>
      <xdr:col>44</xdr:col>
      <xdr:colOff>63500</xdr:colOff>
      <xdr:row>125</xdr:row>
      <xdr:rowOff>130969</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349363</xdr:colOff>
      <xdr:row>95</xdr:row>
      <xdr:rowOff>54430</xdr:rowOff>
    </xdr:from>
    <xdr:to>
      <xdr:col>59</xdr:col>
      <xdr:colOff>959871</xdr:colOff>
      <xdr:row>128</xdr:row>
      <xdr:rowOff>39121</xdr:rowOff>
    </xdr:to>
    <xdr:graphicFrame macro="">
      <xdr:nvGraphicFramePr>
        <xdr:cNvPr id="5" name="グラフ 3">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0.38987</cdr:x>
      <cdr:y>0.2978</cdr:y>
    </cdr:from>
    <cdr:to>
      <cdr:x>0.62859</cdr:x>
      <cdr:y>0.33983</cdr:y>
    </cdr:to>
    <cdr:sp macro="" textlink="">
      <cdr:nvSpPr>
        <cdr:cNvPr id="20" name="テキスト ボックス 19"/>
        <cdr:cNvSpPr txBox="1"/>
      </cdr:nvSpPr>
      <cdr:spPr>
        <a:xfrm xmlns:a="http://schemas.openxmlformats.org/drawingml/2006/main">
          <a:off x="2500521" y="1703517"/>
          <a:ext cx="1531085" cy="24042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400" b="1">
              <a:latin typeface="+mn-ea"/>
              <a:ea typeface="+mn-ea"/>
            </a:rPr>
            <a:t>電気・熱配分前</a:t>
          </a:r>
        </a:p>
      </cdr:txBody>
    </cdr:sp>
  </cdr:relSizeAnchor>
  <cdr:relSizeAnchor xmlns:cdr="http://schemas.openxmlformats.org/drawingml/2006/chartDrawing">
    <cdr:from>
      <cdr:x>0.39059</cdr:x>
      <cdr:y>0.22661</cdr:y>
    </cdr:from>
    <cdr:to>
      <cdr:x>0.62931</cdr:x>
      <cdr:y>0.26864</cdr:y>
    </cdr:to>
    <cdr:sp macro="" textlink="">
      <cdr:nvSpPr>
        <cdr:cNvPr id="21" name="テキスト ボックス 1"/>
        <cdr:cNvSpPr txBox="1"/>
      </cdr:nvSpPr>
      <cdr:spPr>
        <a:xfrm xmlns:a="http://schemas.openxmlformats.org/drawingml/2006/main">
          <a:off x="2173942" y="1154206"/>
          <a:ext cx="1374961" cy="257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b="1">
              <a:latin typeface="ＭＳ Ｐゴシック" panose="020B0600070205080204" pitchFamily="50" charset="-128"/>
              <a:ea typeface="ＭＳ Ｐゴシック" panose="020B0600070205080204" pitchFamily="50" charset="-128"/>
            </a:rPr>
            <a:t>電気・熱配分後</a:t>
          </a:r>
        </a:p>
      </cdr:txBody>
    </cdr:sp>
  </cdr:relSizeAnchor>
  <cdr:relSizeAnchor xmlns:cdr="http://schemas.openxmlformats.org/drawingml/2006/chartDrawing">
    <cdr:from>
      <cdr:x>0.37937</cdr:x>
      <cdr:y>0.43783</cdr:y>
    </cdr:from>
    <cdr:to>
      <cdr:x>0.6614</cdr:x>
      <cdr:y>0.49644</cdr:y>
    </cdr:to>
    <cdr:sp macro="" textlink="">
      <cdr:nvSpPr>
        <cdr:cNvPr id="4" name="テキスト ボックス 3"/>
        <cdr:cNvSpPr txBox="1"/>
      </cdr:nvSpPr>
      <cdr:spPr>
        <a:xfrm xmlns:a="http://schemas.openxmlformats.org/drawingml/2006/main">
          <a:off x="2433164" y="2504537"/>
          <a:ext cx="1808864" cy="33527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1300" b="0">
              <a:latin typeface="ＭＳ 明朝" panose="02020609040205080304" pitchFamily="17" charset="-128"/>
              <a:ea typeface="ＭＳ 明朝" panose="02020609040205080304" pitchFamily="17" charset="-128"/>
            </a:rPr>
            <a:t>二酸化炭素総排出量</a:t>
          </a:r>
          <a:endParaRPr lang="en-US" altLang="ja-JP" sz="1300" b="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0.5803</cdr:x>
      <cdr:y>0.17431</cdr:y>
    </cdr:from>
    <cdr:to>
      <cdr:x>0.60171</cdr:x>
      <cdr:y>0.21939</cdr:y>
    </cdr:to>
    <cdr:cxnSp macro="">
      <cdr:nvCxnSpPr>
        <cdr:cNvPr id="14" name="直線コネクタ 13">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a:off x="3687536" y="999675"/>
          <a:ext cx="136070" cy="258535"/>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0.77944</cdr:x>
      <cdr:y>0.51123</cdr:y>
    </cdr:from>
    <cdr:to>
      <cdr:x>0.85867</cdr:x>
      <cdr:y>0.52784</cdr:y>
    </cdr:to>
    <cdr:cxnSp macro="">
      <cdr:nvCxnSpPr>
        <cdr:cNvPr id="15" name="直線コネクタ 14">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a:off x="4953000" y="2931890"/>
          <a:ext cx="503466" cy="95250"/>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0.41113</cdr:x>
      <cdr:y>0.81019</cdr:y>
    </cdr:from>
    <cdr:to>
      <cdr:x>0.46895</cdr:x>
      <cdr:y>0.87188</cdr:y>
    </cdr:to>
    <cdr:cxnSp macro="">
      <cdr:nvCxnSpPr>
        <cdr:cNvPr id="16" name="直線コネクタ 15">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a:off x="2612571" y="4646389"/>
          <a:ext cx="367393" cy="353786"/>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0.21842</cdr:x>
      <cdr:y>0.60817</cdr:y>
    </cdr:from>
    <cdr:to>
      <cdr:x>0.27055</cdr:x>
      <cdr:y>0.62749</cdr:y>
    </cdr:to>
    <cdr:cxnSp macro="">
      <cdr:nvCxnSpPr>
        <cdr:cNvPr id="17" name="直線コネクタ 16">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a:off x="1410249" y="3455764"/>
          <a:ext cx="336567" cy="109781"/>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0.23769</cdr:x>
      <cdr:y>0.29057</cdr:y>
    </cdr:from>
    <cdr:to>
      <cdr:x>0.31692</cdr:x>
      <cdr:y>0.32616</cdr:y>
    </cdr:to>
    <cdr:cxnSp macro="">
      <cdr:nvCxnSpPr>
        <cdr:cNvPr id="18" name="直線コネクタ 17">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flipV="1">
          <a:off x="1510392" y="1666425"/>
          <a:ext cx="503464" cy="204108"/>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0.30407</cdr:x>
      <cdr:y>0.17431</cdr:y>
    </cdr:from>
    <cdr:to>
      <cdr:x>0.44754</cdr:x>
      <cdr:y>0.22651</cdr:y>
    </cdr:to>
    <cdr:cxnSp macro="">
      <cdr:nvCxnSpPr>
        <cdr:cNvPr id="22" name="直線コネクタ 21">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flipH="1" flipV="1">
          <a:off x="1932214" y="999675"/>
          <a:ext cx="911683" cy="299359"/>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0.43897</cdr:x>
      <cdr:y>0.11025</cdr:y>
    </cdr:from>
    <cdr:to>
      <cdr:x>0.49679</cdr:x>
      <cdr:y>0.22177</cdr:y>
    </cdr:to>
    <cdr:cxnSp macro="">
      <cdr:nvCxnSpPr>
        <cdr:cNvPr id="23" name="直線コネクタ 22">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a:off x="2789464" y="632282"/>
          <a:ext cx="367392" cy="639536"/>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0.5182</cdr:x>
      <cdr:y>0.12686</cdr:y>
    </cdr:from>
    <cdr:to>
      <cdr:x>0.5182</cdr:x>
      <cdr:y>0.21702</cdr:y>
    </cdr:to>
    <cdr:cxnSp macro="">
      <cdr:nvCxnSpPr>
        <cdr:cNvPr id="24" name="直線コネクタ 23">
          <a:extLst xmlns:a="http://schemas.openxmlformats.org/drawingml/2006/main">
            <a:ext uri="{FF2B5EF4-FFF2-40B4-BE49-F238E27FC236}">
              <a16:creationId xmlns:a16="http://schemas.microsoft.com/office/drawing/2014/main" id="{1CF37AA2-9335-4166-8159-224B1A6500F0}"/>
            </a:ext>
          </a:extLst>
        </cdr:cNvPr>
        <cdr:cNvCxnSpPr/>
      </cdr:nvCxnSpPr>
      <cdr:spPr bwMode="auto">
        <a:xfrm xmlns:a="http://schemas.openxmlformats.org/drawingml/2006/main">
          <a:off x="3292928" y="727532"/>
          <a:ext cx="3" cy="517071"/>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0.50945</cdr:x>
      <cdr:y>0.85965</cdr:y>
    </cdr:from>
    <cdr:to>
      <cdr:x>0.98152</cdr:x>
      <cdr:y>0.91116</cdr:y>
    </cdr:to>
    <cdr:sp macro="" textlink="">
      <cdr:nvSpPr>
        <cdr:cNvPr id="25" name="テキスト ボックス 1">
          <a:extLst xmlns:a="http://schemas.openxmlformats.org/drawingml/2006/main">
            <a:ext uri="{FF2B5EF4-FFF2-40B4-BE49-F238E27FC236}">
              <a16:creationId xmlns:a16="http://schemas.microsoft.com/office/drawing/2014/main" id="{75083686-FE39-45D2-856C-CB6D1BBE4306}"/>
            </a:ext>
          </a:extLst>
        </cdr:cNvPr>
        <cdr:cNvSpPr txBox="1"/>
      </cdr:nvSpPr>
      <cdr:spPr>
        <a:xfrm xmlns:a="http://schemas.openxmlformats.org/drawingml/2006/main">
          <a:off x="3289301" y="4884737"/>
          <a:ext cx="3048000" cy="292702"/>
        </a:xfrm>
        <a:prstGeom xmlns:a="http://schemas.openxmlformats.org/drawingml/2006/main" prst="rect">
          <a:avLst/>
        </a:prstGeom>
        <a:ln xmlns:a="http://schemas.openxmlformats.org/drawingml/2006/main">
          <a:solidFill>
            <a:schemeClr val="bg1">
              <a:lumMod val="75000"/>
            </a:schemeClr>
          </a:solidFill>
          <a:prstDash val="sysDash"/>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）内％数値は、電気・熱配分前の割合</a:t>
          </a:r>
        </a:p>
      </cdr:txBody>
    </cdr:sp>
  </cdr:relSizeAnchor>
</c:userShapes>
</file>

<file path=xl/drawings/drawing11.xml><?xml version="1.0" encoding="utf-8"?>
<c:userShapes xmlns:c="http://schemas.openxmlformats.org/drawingml/2006/chart">
  <cdr:relSizeAnchor xmlns:cdr="http://schemas.openxmlformats.org/drawingml/2006/chartDrawing">
    <cdr:from>
      <cdr:x>0.39248</cdr:x>
      <cdr:y>0.27967</cdr:y>
    </cdr:from>
    <cdr:to>
      <cdr:x>0.6312</cdr:x>
      <cdr:y>0.3217</cdr:y>
    </cdr:to>
    <cdr:sp macro="" textlink="">
      <cdr:nvSpPr>
        <cdr:cNvPr id="20" name="テキスト ボックス 19"/>
        <cdr:cNvSpPr txBox="1"/>
      </cdr:nvSpPr>
      <cdr:spPr>
        <a:xfrm xmlns:a="http://schemas.openxmlformats.org/drawingml/2006/main">
          <a:off x="2171508" y="1296870"/>
          <a:ext cx="1320785" cy="19490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b="1">
              <a:latin typeface="+mn-ea"/>
              <a:ea typeface="+mn-ea"/>
            </a:rPr>
            <a:t>電気・熱配分前</a:t>
          </a:r>
        </a:p>
      </cdr:txBody>
    </cdr:sp>
  </cdr:relSizeAnchor>
  <cdr:relSizeAnchor xmlns:cdr="http://schemas.openxmlformats.org/drawingml/2006/chartDrawing">
    <cdr:from>
      <cdr:x>0.39059</cdr:x>
      <cdr:y>0.21785</cdr:y>
    </cdr:from>
    <cdr:to>
      <cdr:x>0.62931</cdr:x>
      <cdr:y>0.25988</cdr:y>
    </cdr:to>
    <cdr:sp macro="" textlink="">
      <cdr:nvSpPr>
        <cdr:cNvPr id="21" name="テキスト ボックス 1"/>
        <cdr:cNvSpPr txBox="1"/>
      </cdr:nvSpPr>
      <cdr:spPr>
        <a:xfrm xmlns:a="http://schemas.openxmlformats.org/drawingml/2006/main">
          <a:off x="1909644" y="1014742"/>
          <a:ext cx="1167133" cy="1957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b="1">
              <a:latin typeface="ＭＳ Ｐゴシック" panose="020B0600070205080204" pitchFamily="50" charset="-128"/>
              <a:ea typeface="ＭＳ Ｐゴシック" panose="020B0600070205080204" pitchFamily="50" charset="-128"/>
            </a:rPr>
            <a:t>電気・熱配分後</a:t>
          </a:r>
        </a:p>
      </cdr:txBody>
    </cdr:sp>
  </cdr:relSizeAnchor>
  <cdr:relSizeAnchor xmlns:cdr="http://schemas.openxmlformats.org/drawingml/2006/chartDrawing">
    <cdr:from>
      <cdr:x>0.71605</cdr:x>
      <cdr:y>0.3856</cdr:y>
    </cdr:from>
    <cdr:to>
      <cdr:x>0.78025</cdr:x>
      <cdr:y>0.41189</cdr:y>
    </cdr:to>
    <cdr:cxnSp macro="">
      <cdr:nvCxnSpPr>
        <cdr:cNvPr id="15" name="直線コネクタ 14">
          <a:extLst xmlns:a="http://schemas.openxmlformats.org/drawingml/2006/main">
            <a:ext uri="{FF2B5EF4-FFF2-40B4-BE49-F238E27FC236}">
              <a16:creationId xmlns:a16="http://schemas.microsoft.com/office/drawing/2014/main" id="{1DDF0188-4B5B-4B5D-BE95-F2D49AA7F69E}"/>
            </a:ext>
          </a:extLst>
        </cdr:cNvPr>
        <cdr:cNvCxnSpPr/>
      </cdr:nvCxnSpPr>
      <cdr:spPr bwMode="auto">
        <a:xfrm xmlns:a="http://schemas.openxmlformats.org/drawingml/2006/main" flipH="1">
          <a:off x="3946071" y="1796143"/>
          <a:ext cx="353785" cy="122464"/>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0.56543</cdr:x>
      <cdr:y>0.16943</cdr:y>
    </cdr:from>
    <cdr:to>
      <cdr:x>0.6321</cdr:x>
      <cdr:y>0.22493</cdr:y>
    </cdr:to>
    <cdr:cxnSp macro="">
      <cdr:nvCxnSpPr>
        <cdr:cNvPr id="22" name="直線コネクタ 21">
          <a:extLst xmlns:a="http://schemas.openxmlformats.org/drawingml/2006/main">
            <a:ext uri="{FF2B5EF4-FFF2-40B4-BE49-F238E27FC236}">
              <a16:creationId xmlns:a16="http://schemas.microsoft.com/office/drawing/2014/main" id="{20C52CFE-37E1-4F39-8834-275FBA3AEFBA}"/>
            </a:ext>
          </a:extLst>
        </cdr:cNvPr>
        <cdr:cNvCxnSpPr/>
      </cdr:nvCxnSpPr>
      <cdr:spPr bwMode="auto">
        <a:xfrm xmlns:a="http://schemas.openxmlformats.org/drawingml/2006/main" flipH="1">
          <a:off x="3116038" y="789215"/>
          <a:ext cx="367389" cy="258535"/>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0.50579</cdr:x>
      <cdr:y>0.16352</cdr:y>
    </cdr:from>
    <cdr:to>
      <cdr:x>0.50617</cdr:x>
      <cdr:y>0.22493</cdr:y>
    </cdr:to>
    <cdr:cxnSp macro="">
      <cdr:nvCxnSpPr>
        <cdr:cNvPr id="23" name="直線コネクタ 22">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a:off x="2796790" y="755311"/>
          <a:ext cx="2128" cy="283629"/>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0.40494</cdr:x>
      <cdr:y>0.12561</cdr:y>
    </cdr:from>
    <cdr:to>
      <cdr:x>0.48889</cdr:x>
      <cdr:y>0.22201</cdr:y>
    </cdr:to>
    <cdr:cxnSp macro="">
      <cdr:nvCxnSpPr>
        <cdr:cNvPr id="26" name="直線コネクタ 25">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a:off x="2231571" y="585107"/>
          <a:ext cx="462642" cy="449036"/>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0.22885</cdr:x>
      <cdr:y>0.22463</cdr:y>
    </cdr:from>
    <cdr:to>
      <cdr:x>0.43951</cdr:x>
      <cdr:y>0.23662</cdr:y>
    </cdr:to>
    <cdr:cxnSp macro="">
      <cdr:nvCxnSpPr>
        <cdr:cNvPr id="29" name="直線コネクタ 28">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flipH="1" flipV="1">
          <a:off x="1265463" y="1037543"/>
          <a:ext cx="1164852" cy="55392"/>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0.23638</cdr:x>
      <cdr:y>0.35347</cdr:y>
    </cdr:from>
    <cdr:to>
      <cdr:x>0.31605</cdr:x>
      <cdr:y>0.35561</cdr:y>
    </cdr:to>
    <cdr:cxnSp macro="">
      <cdr:nvCxnSpPr>
        <cdr:cNvPr id="31" name="直線コネクタ 30">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flipH="1">
          <a:off x="1302659" y="1646464"/>
          <a:ext cx="439054" cy="9980"/>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0.24938</cdr:x>
      <cdr:y>0.51997</cdr:y>
    </cdr:from>
    <cdr:to>
      <cdr:x>0.3037</cdr:x>
      <cdr:y>0.52874</cdr:y>
    </cdr:to>
    <cdr:cxnSp macro="">
      <cdr:nvCxnSpPr>
        <cdr:cNvPr id="34" name="直線コネクタ 33">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flipH="1">
          <a:off x="1374321" y="2422071"/>
          <a:ext cx="299357" cy="40822"/>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0.31786</cdr:x>
      <cdr:y>0.6894</cdr:y>
    </cdr:from>
    <cdr:to>
      <cdr:x>0.38025</cdr:x>
      <cdr:y>0.73244</cdr:y>
    </cdr:to>
    <cdr:cxnSp macro="">
      <cdr:nvCxnSpPr>
        <cdr:cNvPr id="40" name="直線コネクタ 39">
          <a:extLst xmlns:a="http://schemas.openxmlformats.org/drawingml/2006/main">
            <a:ext uri="{FF2B5EF4-FFF2-40B4-BE49-F238E27FC236}">
              <a16:creationId xmlns:a16="http://schemas.microsoft.com/office/drawing/2014/main" id="{5A70787E-C8E4-4CB6-BC18-9134ED3AAFFC}"/>
            </a:ext>
          </a:extLst>
        </cdr:cNvPr>
        <cdr:cNvCxnSpPr/>
      </cdr:nvCxnSpPr>
      <cdr:spPr bwMode="auto">
        <a:xfrm xmlns:a="http://schemas.openxmlformats.org/drawingml/2006/main" flipH="1">
          <a:off x="1751693" y="3211286"/>
          <a:ext cx="343806" cy="200479"/>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0.34939</cdr:x>
      <cdr:y>0.7972</cdr:y>
    </cdr:from>
    <cdr:to>
      <cdr:x>0.89419</cdr:x>
      <cdr:y>0.86056</cdr:y>
    </cdr:to>
    <cdr:sp macro="" textlink="">
      <cdr:nvSpPr>
        <cdr:cNvPr id="24" name="テキスト ボックス 1">
          <a:extLst xmlns:a="http://schemas.openxmlformats.org/drawingml/2006/main">
            <a:ext uri="{FF2B5EF4-FFF2-40B4-BE49-F238E27FC236}">
              <a16:creationId xmlns:a16="http://schemas.microsoft.com/office/drawing/2014/main" id="{710DA876-30B6-48F1-923A-9AF6A1C005F4}"/>
            </a:ext>
          </a:extLst>
        </cdr:cNvPr>
        <cdr:cNvSpPr txBox="1"/>
      </cdr:nvSpPr>
      <cdr:spPr>
        <a:xfrm xmlns:a="http://schemas.openxmlformats.org/drawingml/2006/main">
          <a:off x="1931987" y="3682224"/>
          <a:ext cx="3012508" cy="292656"/>
        </a:xfrm>
        <a:prstGeom xmlns:a="http://schemas.openxmlformats.org/drawingml/2006/main" prst="rect">
          <a:avLst/>
        </a:prstGeom>
        <a:ln xmlns:a="http://schemas.openxmlformats.org/drawingml/2006/main">
          <a:solidFill>
            <a:schemeClr val="bg1">
              <a:lumMod val="75000"/>
            </a:schemeClr>
          </a:solidFill>
          <a:prstDash val="sysDash"/>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）内％数値は、電気・熱配分前の割合</a:t>
          </a:r>
        </a:p>
      </cdr:txBody>
    </cdr:sp>
  </cdr:relSizeAnchor>
  <cdr:relSizeAnchor xmlns:cdr="http://schemas.openxmlformats.org/drawingml/2006/chartDrawing">
    <cdr:from>
      <cdr:x>0.35579</cdr:x>
      <cdr:y>0.39985</cdr:y>
    </cdr:from>
    <cdr:to>
      <cdr:x>0.64916</cdr:x>
      <cdr:y>0.46027</cdr:y>
    </cdr:to>
    <cdr:sp macro="" textlink="">
      <cdr:nvSpPr>
        <cdr:cNvPr id="25" name="テキスト ボックス 1">
          <a:extLst xmlns:a="http://schemas.openxmlformats.org/drawingml/2006/main">
            <a:ext uri="{FF2B5EF4-FFF2-40B4-BE49-F238E27FC236}">
              <a16:creationId xmlns:a16="http://schemas.microsoft.com/office/drawing/2014/main" id="{DA192BFA-9C8F-491C-91F3-E2F982E4B691}"/>
            </a:ext>
          </a:extLst>
        </cdr:cNvPr>
        <cdr:cNvSpPr txBox="1"/>
      </cdr:nvSpPr>
      <cdr:spPr>
        <a:xfrm xmlns:a="http://schemas.openxmlformats.org/drawingml/2006/main">
          <a:off x="1968500" y="1854200"/>
          <a:ext cx="1623180" cy="2801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二酸化炭素総排出量</a:t>
          </a:r>
          <a:endParaRPr lang="en-US" altLang="ja-JP" sz="900">
            <a:latin typeface="ＭＳ 明朝" panose="02020609040205080304" pitchFamily="17" charset="-128"/>
            <a:ea typeface="ＭＳ 明朝" panose="02020609040205080304" pitchFamily="17"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0.3901</cdr:x>
      <cdr:y>0.28241</cdr:y>
    </cdr:from>
    <cdr:to>
      <cdr:x>0.62882</cdr:x>
      <cdr:y>0.32444</cdr:y>
    </cdr:to>
    <cdr:sp macro="" textlink="">
      <cdr:nvSpPr>
        <cdr:cNvPr id="20" name="テキスト ボックス 19"/>
        <cdr:cNvSpPr txBox="1"/>
      </cdr:nvSpPr>
      <cdr:spPr>
        <a:xfrm xmlns:a="http://schemas.openxmlformats.org/drawingml/2006/main">
          <a:off x="2245062" y="1309570"/>
          <a:ext cx="1373868" cy="19490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b="1">
              <a:latin typeface="+mn-ea"/>
              <a:ea typeface="+mn-ea"/>
            </a:rPr>
            <a:t>電気・熱配分前</a:t>
          </a:r>
        </a:p>
      </cdr:txBody>
    </cdr:sp>
  </cdr:relSizeAnchor>
  <cdr:relSizeAnchor xmlns:cdr="http://schemas.openxmlformats.org/drawingml/2006/chartDrawing">
    <cdr:from>
      <cdr:x>0.39059</cdr:x>
      <cdr:y>0.21785</cdr:y>
    </cdr:from>
    <cdr:to>
      <cdr:x>0.62931</cdr:x>
      <cdr:y>0.25988</cdr:y>
    </cdr:to>
    <cdr:sp macro="" textlink="">
      <cdr:nvSpPr>
        <cdr:cNvPr id="21" name="テキスト ボックス 1"/>
        <cdr:cNvSpPr txBox="1"/>
      </cdr:nvSpPr>
      <cdr:spPr>
        <a:xfrm xmlns:a="http://schemas.openxmlformats.org/drawingml/2006/main">
          <a:off x="1909644" y="1014742"/>
          <a:ext cx="1167133" cy="1957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b="1">
              <a:latin typeface="ＭＳ Ｐゴシック" panose="020B0600070205080204" pitchFamily="50" charset="-128"/>
              <a:ea typeface="ＭＳ Ｐゴシック" panose="020B0600070205080204" pitchFamily="50" charset="-128"/>
            </a:rPr>
            <a:t>電気・熱配分後</a:t>
          </a:r>
        </a:p>
      </cdr:txBody>
    </cdr:sp>
  </cdr:relSizeAnchor>
  <cdr:relSizeAnchor xmlns:cdr="http://schemas.openxmlformats.org/drawingml/2006/chartDrawing">
    <cdr:from>
      <cdr:x>0.36494</cdr:x>
      <cdr:y>0.39771</cdr:y>
    </cdr:from>
    <cdr:to>
      <cdr:x>0.64698</cdr:x>
      <cdr:y>0.45812</cdr:y>
    </cdr:to>
    <cdr:sp macro="" textlink="">
      <cdr:nvSpPr>
        <cdr:cNvPr id="4" name="テキスト ボックス 3"/>
        <cdr:cNvSpPr txBox="1"/>
      </cdr:nvSpPr>
      <cdr:spPr>
        <a:xfrm xmlns:a="http://schemas.openxmlformats.org/drawingml/2006/main">
          <a:off x="2100282" y="1844269"/>
          <a:ext cx="1623180" cy="2801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latin typeface="ＭＳ 明朝" panose="02020609040205080304" pitchFamily="17" charset="-128"/>
              <a:ea typeface="ＭＳ 明朝" panose="02020609040205080304" pitchFamily="17" charset="-128"/>
            </a:rPr>
            <a:t>二酸化炭素総排出量</a:t>
          </a:r>
          <a:endParaRPr lang="en-US" altLang="ja-JP" sz="9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0.43482</cdr:x>
      <cdr:y>0.78838</cdr:y>
    </cdr:from>
    <cdr:to>
      <cdr:x>0.96095</cdr:x>
      <cdr:y>0.85175</cdr:y>
    </cdr:to>
    <cdr:sp macro="" textlink="">
      <cdr:nvSpPr>
        <cdr:cNvPr id="15" name="テキスト ボックス 1">
          <a:extLst xmlns:a="http://schemas.openxmlformats.org/drawingml/2006/main">
            <a:ext uri="{FF2B5EF4-FFF2-40B4-BE49-F238E27FC236}">
              <a16:creationId xmlns:a16="http://schemas.microsoft.com/office/drawing/2014/main" id="{8D6D5EAE-8CBD-4B6D-B2BF-23134A75DDE4}"/>
            </a:ext>
          </a:extLst>
        </cdr:cNvPr>
        <cdr:cNvSpPr txBox="1"/>
      </cdr:nvSpPr>
      <cdr:spPr>
        <a:xfrm xmlns:a="http://schemas.openxmlformats.org/drawingml/2006/main">
          <a:off x="2519022" y="3641475"/>
          <a:ext cx="3048000" cy="292702"/>
        </a:xfrm>
        <a:prstGeom xmlns:a="http://schemas.openxmlformats.org/drawingml/2006/main" prst="rect">
          <a:avLst/>
        </a:prstGeom>
        <a:ln xmlns:a="http://schemas.openxmlformats.org/drawingml/2006/main">
          <a:solidFill>
            <a:schemeClr val="bg1">
              <a:lumMod val="75000"/>
            </a:schemeClr>
          </a:solidFill>
          <a:prstDash val="sysDash"/>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）内％数値は、電気・熱配分前の割合</a:t>
          </a:r>
        </a:p>
      </cdr:txBody>
    </cdr:sp>
  </cdr:relSizeAnchor>
  <cdr:relSizeAnchor xmlns:cdr="http://schemas.openxmlformats.org/drawingml/2006/chartDrawing">
    <cdr:from>
      <cdr:x>0.37232</cdr:x>
      <cdr:y>0.71862</cdr:y>
    </cdr:from>
    <cdr:to>
      <cdr:x>0.41766</cdr:x>
      <cdr:y>0.77704</cdr:y>
    </cdr:to>
    <cdr:cxnSp macro="">
      <cdr:nvCxnSpPr>
        <cdr:cNvPr id="16" name="直線コネクタ 15">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2122717" y="3347358"/>
          <a:ext cx="258535" cy="272143"/>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0.25712</cdr:x>
      <cdr:y>0.56885</cdr:y>
    </cdr:from>
    <cdr:to>
      <cdr:x>0.31917</cdr:x>
      <cdr:y>0.59515</cdr:y>
    </cdr:to>
    <cdr:cxnSp macro="">
      <cdr:nvCxnSpPr>
        <cdr:cNvPr id="22" name="直線コネクタ 21">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1465943" y="2649764"/>
          <a:ext cx="353785" cy="122464"/>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0.20461</cdr:x>
      <cdr:y>0.31549</cdr:y>
    </cdr:from>
    <cdr:to>
      <cdr:x>0.34368</cdr:x>
      <cdr:y>0.3819</cdr:y>
    </cdr:to>
    <cdr:cxnSp macro="">
      <cdr:nvCxnSpPr>
        <cdr:cNvPr id="23" name="直線コネクタ 22">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1166563" y="1469573"/>
          <a:ext cx="792867" cy="309342"/>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0.27924</cdr:x>
      <cdr:y>0.23077</cdr:y>
    </cdr:from>
    <cdr:to>
      <cdr:x>0.44869</cdr:x>
      <cdr:y>0.2337</cdr:y>
    </cdr:to>
    <cdr:cxnSp macro="">
      <cdr:nvCxnSpPr>
        <cdr:cNvPr id="24" name="直線コネクタ 23">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flipV="1">
          <a:off x="1592037" y="1074965"/>
          <a:ext cx="966109" cy="13607"/>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0.39857</cdr:x>
      <cdr:y>0.15482</cdr:y>
    </cdr:from>
    <cdr:to>
      <cdr:x>0.48687</cdr:x>
      <cdr:y>0.22493</cdr:y>
    </cdr:to>
    <cdr:cxnSp macro="">
      <cdr:nvCxnSpPr>
        <cdr:cNvPr id="25" name="直線コネクタ 24">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flipV="1">
          <a:off x="2272395" y="721180"/>
          <a:ext cx="503464" cy="326571"/>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0.50358</cdr:x>
      <cdr:y>0.14898</cdr:y>
    </cdr:from>
    <cdr:to>
      <cdr:x>0.50597</cdr:x>
      <cdr:y>0.21325</cdr:y>
    </cdr:to>
    <cdr:cxnSp macro="">
      <cdr:nvCxnSpPr>
        <cdr:cNvPr id="26" name="直線コネクタ 25">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2871109" y="693965"/>
          <a:ext cx="13607" cy="299357"/>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0.55131</cdr:x>
      <cdr:y>0.13145</cdr:y>
    </cdr:from>
    <cdr:to>
      <cdr:x>0.65155</cdr:x>
      <cdr:y>0.22785</cdr:y>
    </cdr:to>
    <cdr:cxnSp macro="">
      <cdr:nvCxnSpPr>
        <cdr:cNvPr id="28" name="直線コネクタ 27">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3143253" y="612322"/>
          <a:ext cx="571499" cy="449036"/>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0.70883</cdr:x>
      <cdr:y>0.39358</cdr:y>
    </cdr:from>
    <cdr:to>
      <cdr:x>0.77025</cdr:x>
      <cdr:y>0.42357</cdr:y>
    </cdr:to>
    <cdr:cxnSp macro="">
      <cdr:nvCxnSpPr>
        <cdr:cNvPr id="31" name="直線コネクタ 30">
          <a:extLst xmlns:a="http://schemas.openxmlformats.org/drawingml/2006/main">
            <a:ext uri="{FF2B5EF4-FFF2-40B4-BE49-F238E27FC236}">
              <a16:creationId xmlns:a16="http://schemas.microsoft.com/office/drawing/2014/main" id="{05E09659-1B54-406A-9C77-914716BB5FF7}"/>
            </a:ext>
          </a:extLst>
        </cdr:cNvPr>
        <cdr:cNvCxnSpPr/>
      </cdr:nvCxnSpPr>
      <cdr:spPr bwMode="auto">
        <a:xfrm xmlns:a="http://schemas.openxmlformats.org/drawingml/2006/main" flipH="1">
          <a:off x="4041323" y="1833336"/>
          <a:ext cx="350156" cy="139700"/>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userShapes>
</file>

<file path=xl/drawings/drawing13.xml><?xml version="1.0" encoding="utf-8"?>
<xdr:wsDr xmlns:xdr="http://schemas.openxmlformats.org/drawingml/2006/spreadsheetDrawing" xmlns:a="http://schemas.openxmlformats.org/drawingml/2006/main">
  <xdr:twoCellAnchor editAs="oneCell">
    <xdr:from>
      <xdr:col>58</xdr:col>
      <xdr:colOff>328170</xdr:colOff>
      <xdr:row>10</xdr:row>
      <xdr:rowOff>96850</xdr:rowOff>
    </xdr:from>
    <xdr:to>
      <xdr:col>64</xdr:col>
      <xdr:colOff>582705</xdr:colOff>
      <xdr:row>32</xdr:row>
      <xdr:rowOff>52401</xdr:rowOff>
    </xdr:to>
    <xdr:graphicFrame macro="">
      <xdr:nvGraphicFramePr>
        <xdr:cNvPr id="3" name="Chart 1">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70</xdr:col>
      <xdr:colOff>20312</xdr:colOff>
      <xdr:row>10</xdr:row>
      <xdr:rowOff>119665</xdr:rowOff>
    </xdr:from>
    <xdr:to>
      <xdr:col>77</xdr:col>
      <xdr:colOff>472748</xdr:colOff>
      <xdr:row>32</xdr:row>
      <xdr:rowOff>75216</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63</xdr:col>
      <xdr:colOff>1000126</xdr:colOff>
      <xdr:row>10</xdr:row>
      <xdr:rowOff>107157</xdr:rowOff>
    </xdr:from>
    <xdr:to>
      <xdr:col>71</xdr:col>
      <xdr:colOff>285750</xdr:colOff>
      <xdr:row>32</xdr:row>
      <xdr:rowOff>62708</xdr:rowOff>
    </xdr:to>
    <xdr:graphicFrame macro="">
      <xdr:nvGraphicFramePr>
        <xdr:cNvPr id="7" name="Chart 1">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0.37851</cdr:x>
      <cdr:y>0.39206</cdr:y>
    </cdr:from>
    <cdr:to>
      <cdr:x>0.64666</cdr:x>
      <cdr:y>0.67496</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971099" y="1625685"/>
          <a:ext cx="1396431" cy="117307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aseline="0">
              <a:latin typeface="Century" panose="02040604050505020304" pitchFamily="18" charset="0"/>
              <a:ea typeface="ＭＳ 明朝" panose="02020609040205080304" pitchFamily="17" charset="-128"/>
            </a:rPr>
            <a:t>メタン総排出量</a:t>
          </a:r>
          <a:endParaRPr kumimoji="1" lang="ja-JP" altLang="en-US" sz="140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dr:relSizeAnchor xmlns:cdr="http://schemas.openxmlformats.org/drawingml/2006/chartDrawing">
    <cdr:from>
      <cdr:x>0.75473</cdr:x>
      <cdr:y>0.68642</cdr:y>
    </cdr:from>
    <cdr:to>
      <cdr:x>0.83287</cdr:x>
      <cdr:y>0.7379</cdr:y>
    </cdr:to>
    <cdr:cxnSp macro="">
      <cdr:nvCxnSpPr>
        <cdr:cNvPr id="4" name="直線コネクタ 3">
          <a:extLst xmlns:a="http://schemas.openxmlformats.org/drawingml/2006/main">
            <a:ext uri="{FF2B5EF4-FFF2-40B4-BE49-F238E27FC236}">
              <a16:creationId xmlns:a16="http://schemas.microsoft.com/office/drawing/2014/main" id="{4E3F14A0-B899-4C39-A717-D8D70AF8006B}"/>
            </a:ext>
          </a:extLst>
        </cdr:cNvPr>
        <cdr:cNvCxnSpPr/>
      </cdr:nvCxnSpPr>
      <cdr:spPr bwMode="auto">
        <a:xfrm xmlns:a="http://schemas.openxmlformats.org/drawingml/2006/main">
          <a:off x="3896447" y="2839092"/>
          <a:ext cx="403412" cy="2129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0.28806</cdr:x>
      <cdr:y>0.0985</cdr:y>
    </cdr:from>
    <cdr:to>
      <cdr:x>0.48341</cdr:x>
      <cdr:y>0.17707</cdr:y>
    </cdr:to>
    <cdr:cxnSp macro="">
      <cdr:nvCxnSpPr>
        <cdr:cNvPr id="5" name="直線コネクタ 4">
          <a:extLst xmlns:a="http://schemas.openxmlformats.org/drawingml/2006/main">
            <a:ext uri="{FF2B5EF4-FFF2-40B4-BE49-F238E27FC236}">
              <a16:creationId xmlns:a16="http://schemas.microsoft.com/office/drawing/2014/main" id="{C6CCED35-3573-457D-BF24-F1CAB84B0D11}"/>
            </a:ext>
          </a:extLst>
        </cdr:cNvPr>
        <cdr:cNvCxnSpPr/>
      </cdr:nvCxnSpPr>
      <cdr:spPr bwMode="auto">
        <a:xfrm xmlns:a="http://schemas.openxmlformats.org/drawingml/2006/main">
          <a:off x="1487183" y="407415"/>
          <a:ext cx="1008523" cy="3249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0.25116</cdr:x>
      <cdr:y>0.1852</cdr:y>
    </cdr:from>
    <cdr:to>
      <cdr:x>0.40961</cdr:x>
      <cdr:y>0.19604</cdr:y>
    </cdr:to>
    <cdr:cxnSp macro="">
      <cdr:nvCxnSpPr>
        <cdr:cNvPr id="6" name="直線コネクタ 5">
          <a:extLst xmlns:a="http://schemas.openxmlformats.org/drawingml/2006/main">
            <a:ext uri="{FF2B5EF4-FFF2-40B4-BE49-F238E27FC236}">
              <a16:creationId xmlns:a16="http://schemas.microsoft.com/office/drawing/2014/main" id="{C6CCED35-3573-457D-BF24-F1CAB84B0D11}"/>
            </a:ext>
          </a:extLst>
        </cdr:cNvPr>
        <cdr:cNvCxnSpPr/>
      </cdr:nvCxnSpPr>
      <cdr:spPr bwMode="auto">
        <a:xfrm xmlns:a="http://schemas.openxmlformats.org/drawingml/2006/main">
          <a:off x="1296683" y="766003"/>
          <a:ext cx="818029" cy="448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0.18822</cdr:x>
      <cdr:y>0.3613</cdr:y>
    </cdr:from>
    <cdr:to>
      <cdr:x>0.249</cdr:x>
      <cdr:y>0.38298</cdr:y>
    </cdr:to>
    <cdr:cxnSp macro="">
      <cdr:nvCxnSpPr>
        <cdr:cNvPr id="7" name="直線コネクタ 6">
          <a:extLst xmlns:a="http://schemas.openxmlformats.org/drawingml/2006/main">
            <a:ext uri="{FF2B5EF4-FFF2-40B4-BE49-F238E27FC236}">
              <a16:creationId xmlns:a16="http://schemas.microsoft.com/office/drawing/2014/main" id="{C6CCED35-3573-457D-BF24-F1CAB84B0D11}"/>
            </a:ext>
          </a:extLst>
        </cdr:cNvPr>
        <cdr:cNvCxnSpPr/>
      </cdr:nvCxnSpPr>
      <cdr:spPr bwMode="auto">
        <a:xfrm xmlns:a="http://schemas.openxmlformats.org/drawingml/2006/main">
          <a:off x="971712" y="1494386"/>
          <a:ext cx="313787" cy="896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0.50729</cdr:x>
      <cdr:y>0.09579</cdr:y>
    </cdr:from>
    <cdr:to>
      <cdr:x>0.53116</cdr:x>
      <cdr:y>0.17978</cdr:y>
    </cdr:to>
    <cdr:cxnSp macro="">
      <cdr:nvCxnSpPr>
        <cdr:cNvPr id="8" name="直線コネクタ 7">
          <a:extLst xmlns:a="http://schemas.openxmlformats.org/drawingml/2006/main">
            <a:ext uri="{FF2B5EF4-FFF2-40B4-BE49-F238E27FC236}">
              <a16:creationId xmlns:a16="http://schemas.microsoft.com/office/drawing/2014/main" id="{C6CCED35-3573-457D-BF24-F1CAB84B0D11}"/>
            </a:ext>
          </a:extLst>
        </cdr:cNvPr>
        <cdr:cNvCxnSpPr/>
      </cdr:nvCxnSpPr>
      <cdr:spPr bwMode="auto">
        <a:xfrm xmlns:a="http://schemas.openxmlformats.org/drawingml/2006/main" flipH="1">
          <a:off x="2618977" y="396209"/>
          <a:ext cx="123265" cy="3473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15.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0.70968</cdr:x>
      <cdr:y>0.67616</cdr:y>
    </cdr:from>
    <cdr:to>
      <cdr:x>0.78427</cdr:x>
      <cdr:y>0.71951</cdr:y>
    </cdr:to>
    <cdr:cxnSp macro="">
      <cdr:nvCxnSpPr>
        <cdr:cNvPr id="4" name="直線コネクタ 3">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3944470" y="2796667"/>
          <a:ext cx="414618" cy="17929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0.21976</cdr:x>
      <cdr:y>0.31583</cdr:y>
    </cdr:from>
    <cdr:to>
      <cdr:x>0.27419</cdr:x>
      <cdr:y>0.31583</cdr:y>
    </cdr:to>
    <cdr:cxnSp macro="">
      <cdr:nvCxnSpPr>
        <cdr:cNvPr id="5" name="直線コネクタ 4">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V="1">
          <a:off x="1221441" y="1306283"/>
          <a:ext cx="302559" cy="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0.25202</cdr:x>
      <cdr:y>0.17223</cdr:y>
    </cdr:from>
    <cdr:to>
      <cdr:x>0.39407</cdr:x>
      <cdr:y>0.19502</cdr:y>
    </cdr:to>
    <cdr:cxnSp macro="">
      <cdr:nvCxnSpPr>
        <cdr:cNvPr id="6" name="直線コネクタ 5">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1400735" y="712373"/>
          <a:ext cx="789535" cy="942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0.43548</cdr:x>
      <cdr:y>0.09908</cdr:y>
    </cdr:from>
    <cdr:to>
      <cdr:x>0.45855</cdr:x>
      <cdr:y>0.16849</cdr:y>
    </cdr:to>
    <cdr:cxnSp macro="">
      <cdr:nvCxnSpPr>
        <cdr:cNvPr id="7" name="直線コネクタ 6">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2420471" y="409814"/>
          <a:ext cx="128224" cy="2870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0.47909</cdr:x>
      <cdr:y>0.08012</cdr:y>
    </cdr:from>
    <cdr:to>
      <cdr:x>0.56855</cdr:x>
      <cdr:y>0.14713</cdr:y>
    </cdr:to>
    <cdr:cxnSp macro="">
      <cdr:nvCxnSpPr>
        <cdr:cNvPr id="8" name="直線コネクタ 7">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H="1">
          <a:off x="2662834" y="331372"/>
          <a:ext cx="497224" cy="2771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0.36003</cdr:x>
      <cdr:y>0.38897</cdr:y>
    </cdr:from>
    <cdr:to>
      <cdr:x>0.60901</cdr:x>
      <cdr:y>0.67188</cdr:y>
    </cdr:to>
    <cdr:sp macro="" textlink="">
      <cdr:nvSpPr>
        <cdr:cNvPr id="10" name="テキスト ボックス 2">
          <a:extLst xmlns:a="http://schemas.openxmlformats.org/drawingml/2006/main">
            <a:ext uri="{FF2B5EF4-FFF2-40B4-BE49-F238E27FC236}">
              <a16:creationId xmlns:a16="http://schemas.microsoft.com/office/drawing/2014/main" id="{85F99D23-3BD0-4BF5-9A11-DB66E1B0FA0A}"/>
            </a:ext>
          </a:extLst>
        </cdr:cNvPr>
        <cdr:cNvSpPr txBox="1"/>
      </cdr:nvSpPr>
      <cdr:spPr>
        <a:xfrm xmlns:a="http://schemas.openxmlformats.org/drawingml/2006/main">
          <a:off x="2019300" y="1612900"/>
          <a:ext cx="1396431" cy="117307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aseline="0">
              <a:latin typeface="Century" panose="02040604050505020304" pitchFamily="18" charset="0"/>
              <a:ea typeface="ＭＳ 明朝" panose="02020609040205080304" pitchFamily="17" charset="-128"/>
            </a:rPr>
            <a:t>メタン総排出量</a:t>
          </a:r>
          <a:endParaRPr kumimoji="1" lang="ja-JP" altLang="en-US" sz="140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0.70968</cdr:x>
      <cdr:y>0.67616</cdr:y>
    </cdr:from>
    <cdr:to>
      <cdr:x>0.78427</cdr:x>
      <cdr:y>0.71951</cdr:y>
    </cdr:to>
    <cdr:cxnSp macro="">
      <cdr:nvCxnSpPr>
        <cdr:cNvPr id="4" name="直線コネクタ 3">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3944470" y="2796667"/>
          <a:ext cx="414618" cy="17929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0.21976</cdr:x>
      <cdr:y>0.31583</cdr:y>
    </cdr:from>
    <cdr:to>
      <cdr:x>0.27419</cdr:x>
      <cdr:y>0.31583</cdr:y>
    </cdr:to>
    <cdr:cxnSp macro="">
      <cdr:nvCxnSpPr>
        <cdr:cNvPr id="5" name="直線コネクタ 4">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V="1">
          <a:off x="1221441" y="1306283"/>
          <a:ext cx="302559" cy="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0.25202</cdr:x>
      <cdr:y>0.17223</cdr:y>
    </cdr:from>
    <cdr:to>
      <cdr:x>0.39407</cdr:x>
      <cdr:y>0.19502</cdr:y>
    </cdr:to>
    <cdr:cxnSp macro="">
      <cdr:nvCxnSpPr>
        <cdr:cNvPr id="6" name="直線コネクタ 5">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1400735" y="712373"/>
          <a:ext cx="789535" cy="942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0.43548</cdr:x>
      <cdr:y>0.09908</cdr:y>
    </cdr:from>
    <cdr:to>
      <cdr:x>0.45855</cdr:x>
      <cdr:y>0.16849</cdr:y>
    </cdr:to>
    <cdr:cxnSp macro="">
      <cdr:nvCxnSpPr>
        <cdr:cNvPr id="7" name="直線コネクタ 6">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2420471" y="409814"/>
          <a:ext cx="128224" cy="2870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0.47909</cdr:x>
      <cdr:y>0.08012</cdr:y>
    </cdr:from>
    <cdr:to>
      <cdr:x>0.56855</cdr:x>
      <cdr:y>0.14713</cdr:y>
    </cdr:to>
    <cdr:cxnSp macro="">
      <cdr:nvCxnSpPr>
        <cdr:cNvPr id="8" name="直線コネクタ 7">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H="1">
          <a:off x="2662834" y="331372"/>
          <a:ext cx="497224" cy="2771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0.3546</cdr:x>
      <cdr:y>0.40429</cdr:y>
    </cdr:from>
    <cdr:to>
      <cdr:x>0.60295</cdr:x>
      <cdr:y>0.68719</cdr:y>
    </cdr:to>
    <cdr:sp macro="" textlink="">
      <cdr:nvSpPr>
        <cdr:cNvPr id="10" name="テキスト ボックス 2">
          <a:extLst xmlns:a="http://schemas.openxmlformats.org/drawingml/2006/main">
            <a:ext uri="{FF2B5EF4-FFF2-40B4-BE49-F238E27FC236}">
              <a16:creationId xmlns:a16="http://schemas.microsoft.com/office/drawing/2014/main" id="{85F99D23-3BD0-4BF5-9A11-DB66E1B0FA0A}"/>
            </a:ext>
          </a:extLst>
        </cdr:cNvPr>
        <cdr:cNvSpPr txBox="1"/>
      </cdr:nvSpPr>
      <cdr:spPr>
        <a:xfrm xmlns:a="http://schemas.openxmlformats.org/drawingml/2006/main">
          <a:off x="1993900" y="1676400"/>
          <a:ext cx="1396431" cy="117307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aseline="0">
              <a:latin typeface="Century" panose="02040604050505020304" pitchFamily="18" charset="0"/>
              <a:ea typeface="ＭＳ 明朝" panose="02020609040205080304" pitchFamily="17" charset="-128"/>
            </a:rPr>
            <a:t>メタン総排出量</a:t>
          </a:r>
          <a:endParaRPr kumimoji="1" lang="ja-JP" altLang="en-US" sz="140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1"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58</xdr:col>
      <xdr:colOff>204106</xdr:colOff>
      <xdr:row>10</xdr:row>
      <xdr:rowOff>132141</xdr:rowOff>
    </xdr:from>
    <xdr:to>
      <xdr:col>65</xdr:col>
      <xdr:colOff>678654</xdr:colOff>
      <xdr:row>35</xdr:row>
      <xdr:rowOff>67507</xdr:rowOff>
    </xdr:to>
    <xdr:graphicFrame macro="">
      <xdr:nvGraphicFramePr>
        <xdr:cNvPr id="6" name="Chart 1">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64</xdr:col>
      <xdr:colOff>54428</xdr:colOff>
      <xdr:row>10</xdr:row>
      <xdr:rowOff>93548</xdr:rowOff>
    </xdr:from>
    <xdr:to>
      <xdr:col>71</xdr:col>
      <xdr:colOff>666749</xdr:colOff>
      <xdr:row>35</xdr:row>
      <xdr:rowOff>28914</xdr:rowOff>
    </xdr:to>
    <xdr:graphicFrame macro="">
      <xdr:nvGraphicFramePr>
        <xdr:cNvPr id="8" name="Chart 1">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70</xdr:col>
      <xdr:colOff>71437</xdr:colOff>
      <xdr:row>10</xdr:row>
      <xdr:rowOff>119063</xdr:rowOff>
    </xdr:from>
    <xdr:to>
      <xdr:col>77</xdr:col>
      <xdr:colOff>683758</xdr:colOff>
      <xdr:row>35</xdr:row>
      <xdr:rowOff>54429</xdr:rowOff>
    </xdr:to>
    <xdr:graphicFrame macro="">
      <xdr:nvGraphicFramePr>
        <xdr:cNvPr id="5" name="Chart 1">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0.34365</cdr:x>
      <cdr:y>0.37643</cdr:y>
    </cdr:from>
    <cdr:to>
      <cdr:x>0.55694</cdr:x>
      <cdr:y>0.69572</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935017" y="1648904"/>
          <a:ext cx="1200977" cy="139858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一酸化二窒素</a:t>
          </a:r>
          <a:endParaRPr kumimoji="1" lang="en-US" altLang="ja-JP" sz="1300" b="0" baseline="0">
            <a:latin typeface="Century" panose="02040604050505020304" pitchFamily="18" charset="0"/>
            <a:ea typeface="ＭＳ 明朝" panose="02020609040205080304" pitchFamily="17" charset="-128"/>
          </a:endParaRPr>
        </a:p>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総排出量</a:t>
          </a: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a:t>
          </a:r>
          <a:r>
            <a:rPr kumimoji="1" lang="en-US" altLang="ja-JP" sz="1400" baseline="-25000">
              <a:latin typeface="Century" panose="02040604050505020304" pitchFamily="18" charset="0"/>
              <a:ea typeface="ＭＳ 明朝" panose="02020609040205080304" pitchFamily="17" charset="-128"/>
            </a:rPr>
            <a:t>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dr:relSizeAnchor xmlns:cdr="http://schemas.openxmlformats.org/drawingml/2006/chartDrawing">
    <cdr:from>
      <cdr:x>0.64335</cdr:x>
      <cdr:y>0.25588</cdr:y>
    </cdr:from>
    <cdr:to>
      <cdr:x>0.68345</cdr:x>
      <cdr:y>0.31038</cdr:y>
    </cdr:to>
    <cdr:cxnSp macro="">
      <cdr:nvCxnSpPr>
        <cdr:cNvPr id="6" name="直線コネクタ 5">
          <a:extLst xmlns:a="http://schemas.openxmlformats.org/drawingml/2006/main">
            <a:ext uri="{FF2B5EF4-FFF2-40B4-BE49-F238E27FC236}">
              <a16:creationId xmlns:a16="http://schemas.microsoft.com/office/drawing/2014/main" id="{27547205-8331-41F9-8C12-B672075819BB}"/>
            </a:ext>
          </a:extLst>
        </cdr:cNvPr>
        <cdr:cNvCxnSpPr/>
      </cdr:nvCxnSpPr>
      <cdr:spPr bwMode="auto">
        <a:xfrm xmlns:a="http://schemas.openxmlformats.org/drawingml/2006/main" flipH="1">
          <a:off x="3629706" y="1118015"/>
          <a:ext cx="226219" cy="2381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0.2445</cdr:x>
      <cdr:y>0.77091</cdr:y>
    </cdr:from>
    <cdr:to>
      <cdr:x>0.27404</cdr:x>
      <cdr:y>0.80633</cdr:y>
    </cdr:to>
    <cdr:cxnSp macro="">
      <cdr:nvCxnSpPr>
        <cdr:cNvPr id="5" name="直線コネクタ 4">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H="1">
          <a:off x="1379425" y="3368297"/>
          <a:ext cx="166687" cy="1547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0.16431</cdr:x>
      <cdr:y>0.38941</cdr:y>
    </cdr:from>
    <cdr:to>
      <cdr:x>0.21706</cdr:x>
      <cdr:y>0.43301</cdr:y>
    </cdr:to>
    <cdr:cxnSp macro="">
      <cdr:nvCxnSpPr>
        <cdr:cNvPr id="7" name="直線コネクタ 6">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926987" y="1701422"/>
          <a:ext cx="297657" cy="1905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0.31625</cdr:x>
      <cdr:y>0.16323</cdr:y>
    </cdr:from>
    <cdr:to>
      <cdr:x>0.36057</cdr:x>
      <cdr:y>0.22319</cdr:y>
    </cdr:to>
    <cdr:cxnSp macro="">
      <cdr:nvCxnSpPr>
        <cdr:cNvPr id="8" name="直線コネクタ 7">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1784213" y="713215"/>
          <a:ext cx="250047" cy="2619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19.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0.63606</cdr:x>
      <cdr:y>0.26744</cdr:y>
    </cdr:from>
    <cdr:to>
      <cdr:x>0.67863</cdr:x>
      <cdr:y>0.33385</cdr:y>
    </cdr:to>
    <cdr:cxnSp macro="">
      <cdr:nvCxnSpPr>
        <cdr:cNvPr id="4" name="直線コネクタ 3">
          <a:extLst xmlns:a="http://schemas.openxmlformats.org/drawingml/2006/main">
            <a:ext uri="{FF2B5EF4-FFF2-40B4-BE49-F238E27FC236}">
              <a16:creationId xmlns:a16="http://schemas.microsoft.com/office/drawing/2014/main" id="{0D3CBF02-9388-4938-89F8-70D62B975F9C}"/>
            </a:ext>
          </a:extLst>
        </cdr:cNvPr>
        <cdr:cNvCxnSpPr/>
      </cdr:nvCxnSpPr>
      <cdr:spPr bwMode="auto">
        <a:xfrm xmlns:a="http://schemas.openxmlformats.org/drawingml/2006/main" flipH="1">
          <a:off x="3676188" y="1168515"/>
          <a:ext cx="246071" cy="2901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0.25015</cdr:x>
      <cdr:y>0.79974</cdr:y>
    </cdr:from>
    <cdr:to>
      <cdr:x>0.29027</cdr:x>
      <cdr:y>0.84242</cdr:y>
    </cdr:to>
    <cdr:cxnSp macro="">
      <cdr:nvCxnSpPr>
        <cdr:cNvPr id="5" name="直線コネクタ 4">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V="1">
          <a:off x="1445760" y="3494247"/>
          <a:ext cx="231899" cy="1864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0.17187</cdr:x>
      <cdr:y>0.34647</cdr:y>
    </cdr:from>
    <cdr:to>
      <cdr:x>0.23159</cdr:x>
      <cdr:y>0.38648</cdr:y>
    </cdr:to>
    <cdr:cxnSp macro="">
      <cdr:nvCxnSpPr>
        <cdr:cNvPr id="6" name="直線コネクタ 5">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993344" y="1513815"/>
          <a:ext cx="345160" cy="174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0.37787</cdr:x>
      <cdr:y>0.16661</cdr:y>
    </cdr:from>
    <cdr:to>
      <cdr:x>0.38817</cdr:x>
      <cdr:y>0.21839</cdr:y>
    </cdr:to>
    <cdr:cxnSp macro="">
      <cdr:nvCxnSpPr>
        <cdr:cNvPr id="7" name="直線コネクタ 6">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2183949" y="727961"/>
          <a:ext cx="59530" cy="22624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0.34785</cdr:x>
      <cdr:y>0.3972</cdr:y>
    </cdr:from>
    <cdr:to>
      <cdr:x>0.55605</cdr:x>
      <cdr:y>0.71649</cdr:y>
    </cdr:to>
    <cdr:sp macro="" textlink="">
      <cdr:nvSpPr>
        <cdr:cNvPr id="8" name="テキスト ボックス 2">
          <a:extLst xmlns:a="http://schemas.openxmlformats.org/drawingml/2006/main">
            <a:ext uri="{FF2B5EF4-FFF2-40B4-BE49-F238E27FC236}">
              <a16:creationId xmlns:a16="http://schemas.microsoft.com/office/drawing/2014/main" id="{7FB7E943-F55C-4A8D-A708-27EEEAB72C38}"/>
            </a:ext>
          </a:extLst>
        </cdr:cNvPr>
        <cdr:cNvSpPr txBox="1"/>
      </cdr:nvSpPr>
      <cdr:spPr>
        <a:xfrm xmlns:a="http://schemas.openxmlformats.org/drawingml/2006/main">
          <a:off x="2006600" y="1739900"/>
          <a:ext cx="1200977" cy="139858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一酸化二窒素</a:t>
          </a:r>
          <a:endParaRPr kumimoji="1" lang="en-US" altLang="ja-JP" sz="1300" b="0" baseline="0">
            <a:latin typeface="Century" panose="02040604050505020304" pitchFamily="18" charset="0"/>
            <a:ea typeface="ＭＳ 明朝" panose="02020609040205080304" pitchFamily="17" charset="-128"/>
          </a:endParaRPr>
        </a:p>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総排出量</a:t>
          </a: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a:t>
          </a:r>
          <a:r>
            <a:rPr kumimoji="1" lang="en-US" altLang="ja-JP" sz="1400" baseline="-25000">
              <a:latin typeface="Century" panose="02040604050505020304" pitchFamily="18" charset="0"/>
              <a:ea typeface="ＭＳ 明朝" panose="02020609040205080304" pitchFamily="17" charset="-128"/>
            </a:rPr>
            <a:t>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0.06658</cdr:x>
      <cdr:y>0.78723</cdr:y>
    </cdr:from>
    <cdr:to>
      <cdr:x>0.10755</cdr:x>
      <cdr:y>0.847</cdr:y>
    </cdr:to>
    <cdr:sp macro="" textlink="">
      <cdr:nvSpPr>
        <cdr:cNvPr id="373770" name="Rectangle 10"/>
        <cdr:cNvSpPr>
          <a:spLocks xmlns:a="http://schemas.openxmlformats.org/drawingml/2006/main" noChangeArrowheads="1"/>
        </cdr:cNvSpPr>
      </cdr:nvSpPr>
      <cdr:spPr bwMode="auto">
        <a:xfrm xmlns:a="http://schemas.openxmlformats.org/drawingml/2006/main">
          <a:off x="707571" y="4480831"/>
          <a:ext cx="435428" cy="340179"/>
        </a:xfrm>
        <a:prstGeom xmlns:a="http://schemas.openxmlformats.org/drawingml/2006/main" prst="rect">
          <a:avLst/>
        </a:prstGeom>
        <a:solidFill xmlns:a="http://schemas.openxmlformats.org/drawingml/2006/main">
          <a:srgbClr val="FFFFFF"/>
        </a:solidFill>
        <a:ln xmlns:a="http://schemas.openxmlformats.org/drawingml/2006/main" w="38100" cmpd="dbl"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1">
            <a:defRPr sz="1000"/>
          </a:pPr>
          <a:r>
            <a:rPr lang="ja-JP" altLang="en-US" sz="1600" b="0" i="0" strike="noStrike">
              <a:solidFill>
                <a:srgbClr val="000000"/>
              </a:solidFill>
              <a:latin typeface="ＭＳ Ｐゴシック"/>
              <a:ea typeface="ＭＳ Ｐゴシック"/>
            </a:rPr>
            <a:t>　　</a:t>
          </a:r>
          <a:r>
            <a:rPr lang="en-US" altLang="ja-JP" sz="1600" b="0" i="0" strike="noStrike">
              <a:solidFill>
                <a:srgbClr val="000000"/>
              </a:solidFill>
              <a:latin typeface="Arial"/>
              <a:cs typeface="Arial"/>
            </a:rPr>
            <a:t>0</a:t>
          </a:r>
        </a:p>
      </cdr:txBody>
    </cdr:sp>
  </cdr:relSizeAnchor>
  <cdr:relSizeAnchor xmlns:cdr="http://schemas.openxmlformats.org/drawingml/2006/chartDrawing">
    <cdr:from>
      <cdr:x>0.11116</cdr:x>
      <cdr:y>0.75376</cdr:y>
    </cdr:from>
    <cdr:to>
      <cdr:x>0.82728</cdr:x>
      <cdr:y>0.7804</cdr:y>
    </cdr:to>
    <cdr:grpSp>
      <cdr:nvGrpSpPr>
        <cdr:cNvPr id="8" name="Group 14">
          <a:extLst xmlns:a="http://schemas.openxmlformats.org/drawingml/2006/main">
            <a:ext uri="{FF2B5EF4-FFF2-40B4-BE49-F238E27FC236}">
              <a16:creationId xmlns:a16="http://schemas.microsoft.com/office/drawing/2014/main" id="{3A116D83-F131-4FC9-8F08-298BD7028F12}"/>
            </a:ext>
          </a:extLst>
        </cdr:cNvPr>
        <cdr:cNvGrpSpPr>
          <a:grpSpLocks xmlns:a="http://schemas.openxmlformats.org/drawingml/2006/main"/>
        </cdr:cNvGrpSpPr>
      </cdr:nvGrpSpPr>
      <cdr:grpSpPr bwMode="auto">
        <a:xfrm xmlns:a="http://schemas.openxmlformats.org/drawingml/2006/main">
          <a:off x="954372" y="4312181"/>
          <a:ext cx="6148301" cy="152405"/>
          <a:chOff x="0" y="0"/>
          <a:chExt cx="933906" cy="729"/>
        </a:xfrm>
      </cdr:grpSpPr>
      <cdr:pic>
        <cdr:nvPicPr>
          <cdr:cNvPr id="9" name="Picture 10">
            <a:extLst xmlns:a="http://schemas.openxmlformats.org/drawingml/2006/main">
              <a:ext uri="{FF2B5EF4-FFF2-40B4-BE49-F238E27FC236}">
                <a16:creationId xmlns:a16="http://schemas.microsoft.com/office/drawing/2014/main" id="{6AC3DFD2-3951-4A45-AF97-BF4D3D5DB92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329108" cy="72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0" name="Picture 12">
            <a:extLst xmlns:a="http://schemas.openxmlformats.org/drawingml/2006/main">
              <a:ext uri="{FF2B5EF4-FFF2-40B4-BE49-F238E27FC236}">
                <a16:creationId xmlns:a16="http://schemas.microsoft.com/office/drawing/2014/main" id="{EBA30E38-AD3E-4CCB-ABA0-F16491C5428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26447" y="0"/>
            <a:ext cx="323683" cy="71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11" name="Picture 13">
            <a:extLst xmlns:a="http://schemas.openxmlformats.org/drawingml/2006/main">
              <a:ext uri="{FF2B5EF4-FFF2-40B4-BE49-F238E27FC236}">
                <a16:creationId xmlns:a16="http://schemas.microsoft.com/office/drawing/2014/main" id="{2EBB72BE-38DA-4B2B-A7D5-2D0E9D4529A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09337" y="0"/>
            <a:ext cx="324569" cy="72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dr:relSizeAnchor xmlns:cdr="http://schemas.openxmlformats.org/drawingml/2006/chartDrawing">
    <cdr:from>
      <cdr:x>0.83707</cdr:x>
      <cdr:y>0.28863</cdr:y>
    </cdr:from>
    <cdr:to>
      <cdr:x>0.8801</cdr:x>
      <cdr:y>0.33541</cdr:y>
    </cdr:to>
    <cdr:sp macro="" textlink="">
      <cdr:nvSpPr>
        <cdr:cNvPr id="7" name="Text Box 17">
          <a:extLst xmlns:a="http://schemas.openxmlformats.org/drawingml/2006/main">
            <a:ext uri="{FF2B5EF4-FFF2-40B4-BE49-F238E27FC236}">
              <a16:creationId xmlns:a16="http://schemas.microsoft.com/office/drawing/2014/main" id="{00000000-0008-0000-0200-000009000000}"/>
            </a:ext>
          </a:extLst>
        </cdr:cNvPr>
        <cdr:cNvSpPr txBox="1">
          <a:spLocks xmlns:a="http://schemas.openxmlformats.org/drawingml/2006/main" noChangeArrowheads="1"/>
        </cdr:cNvSpPr>
      </cdr:nvSpPr>
      <cdr:spPr bwMode="auto">
        <a:xfrm xmlns:a="http://schemas.openxmlformats.org/drawingml/2006/main">
          <a:off x="7733899" y="1665022"/>
          <a:ext cx="397569" cy="269860"/>
        </a:xfrm>
        <a:prstGeom xmlns:a="http://schemas.openxmlformats.org/drawingml/2006/main" prst="rect">
          <a:avLst/>
        </a:prstGeom>
        <a:noFill xmlns:a="http://schemas.openxmlformats.org/drawingml/2006/main"/>
        <a:ln xmlns:a="http://schemas.openxmlformats.org/drawingml/2006/main" w="38100" cmpd="dbl" algn="ctr">
          <a:noFill/>
          <a:miter lim="800000"/>
          <a:headEnd/>
          <a:tailEnd/>
        </a:ln>
        <a:effectLst xmlns:a="http://schemas.openxmlformats.org/drawingml/2006/main"/>
      </cdr:spPr>
      <cdr:txBody>
        <a:bodyPr xmlns:a="http://schemas.openxmlformats.org/drawingml/2006/main" wrap="square" lIns="27432"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altLang="ja-JP" sz="1200" b="0" i="0" strike="noStrike">
              <a:solidFill>
                <a:srgbClr val="000000"/>
              </a:solidFill>
              <a:latin typeface="Century" panose="02040604050505020304" pitchFamily="18" charset="0"/>
              <a:ea typeface="ＭＳ Ｐゴシック"/>
            </a:rPr>
            <a:t>-5%</a:t>
          </a:r>
        </a:p>
      </cdr:txBody>
    </cdr:sp>
  </cdr:relSizeAnchor>
  <cdr:relSizeAnchor xmlns:cdr="http://schemas.openxmlformats.org/drawingml/2006/chartDrawing">
    <cdr:from>
      <cdr:x>0.83443</cdr:x>
      <cdr:y>0.15237</cdr:y>
    </cdr:from>
    <cdr:to>
      <cdr:x>0.87646</cdr:x>
      <cdr:y>0.19801</cdr:y>
    </cdr:to>
    <cdr:sp macro="" textlink="">
      <cdr:nvSpPr>
        <cdr:cNvPr id="12" name="Text Box 17">
          <a:extLst xmlns:a="http://schemas.openxmlformats.org/drawingml/2006/main">
            <a:ext uri="{FF2B5EF4-FFF2-40B4-BE49-F238E27FC236}">
              <a16:creationId xmlns:a16="http://schemas.microsoft.com/office/drawing/2014/main" id="{00000000-0008-0000-0200-000009000000}"/>
            </a:ext>
          </a:extLst>
        </cdr:cNvPr>
        <cdr:cNvSpPr txBox="1">
          <a:spLocks xmlns:a="http://schemas.openxmlformats.org/drawingml/2006/main" noChangeArrowheads="1"/>
        </cdr:cNvSpPr>
      </cdr:nvSpPr>
      <cdr:spPr bwMode="auto">
        <a:xfrm xmlns:a="http://schemas.openxmlformats.org/drawingml/2006/main">
          <a:off x="7709506" y="878978"/>
          <a:ext cx="388343" cy="263301"/>
        </a:xfrm>
        <a:prstGeom xmlns:a="http://schemas.openxmlformats.org/drawingml/2006/main" prst="rect">
          <a:avLst/>
        </a:prstGeom>
        <a:noFill xmlns:a="http://schemas.openxmlformats.org/drawingml/2006/main"/>
        <a:ln xmlns:a="http://schemas.openxmlformats.org/drawingml/2006/main" w="38100" cmpd="dbl" algn="ctr">
          <a:noFill/>
          <a:miter lim="800000"/>
          <a:headEnd/>
          <a:tailEnd/>
        </a:ln>
        <a:effectLst xmlns:a="http://schemas.openxmlformats.org/drawingml/2006/main"/>
      </cdr:spPr>
      <cdr:txBody>
        <a:bodyPr xmlns:a="http://schemas.openxmlformats.org/drawingml/2006/main" wrap="square" lIns="27432"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altLang="ja-JP" sz="1200" b="0" i="0" strike="noStrike">
              <a:solidFill>
                <a:srgbClr val="000000"/>
              </a:solidFill>
              <a:latin typeface="Century" panose="02040604050505020304" pitchFamily="18" charset="0"/>
              <a:ea typeface="ＭＳ Ｐゴシック"/>
            </a:rPr>
            <a:t>+5%</a:t>
          </a:r>
        </a:p>
      </cdr:txBody>
    </cdr:sp>
  </cdr:relSizeAnchor>
  <cdr:relSizeAnchor xmlns:cdr="http://schemas.openxmlformats.org/drawingml/2006/chartDrawing">
    <cdr:from>
      <cdr:x>0.84354</cdr:x>
      <cdr:y>0.22461</cdr:y>
    </cdr:from>
    <cdr:to>
      <cdr:x>0.87976</cdr:x>
      <cdr:y>0.2653</cdr:y>
    </cdr:to>
    <cdr:sp macro="" textlink="">
      <cdr:nvSpPr>
        <cdr:cNvPr id="13" name="Text Box 17">
          <a:extLst xmlns:a="http://schemas.openxmlformats.org/drawingml/2006/main">
            <a:ext uri="{FF2B5EF4-FFF2-40B4-BE49-F238E27FC236}">
              <a16:creationId xmlns:a16="http://schemas.microsoft.com/office/drawing/2014/main" id="{EB2C9EBE-291A-4D63-BD54-7E31F5DBDAD1}"/>
            </a:ext>
          </a:extLst>
        </cdr:cNvPr>
        <cdr:cNvSpPr txBox="1">
          <a:spLocks xmlns:a="http://schemas.openxmlformats.org/drawingml/2006/main" noChangeArrowheads="1"/>
        </cdr:cNvSpPr>
      </cdr:nvSpPr>
      <cdr:spPr bwMode="auto">
        <a:xfrm xmlns:a="http://schemas.openxmlformats.org/drawingml/2006/main">
          <a:off x="7242274" y="1284968"/>
          <a:ext cx="310970" cy="232786"/>
        </a:xfrm>
        <a:prstGeom xmlns:a="http://schemas.openxmlformats.org/drawingml/2006/main" prst="rect">
          <a:avLst/>
        </a:prstGeom>
        <a:noFill xmlns:a="http://schemas.openxmlformats.org/drawingml/2006/main"/>
        <a:ln xmlns:a="http://schemas.openxmlformats.org/drawingml/2006/main" w="38100" cmpd="dbl" algn="ctr">
          <a:noFill/>
          <a:miter lim="800000"/>
          <a:headEnd/>
          <a:tailEnd/>
        </a:ln>
        <a:effectLst xmlns:a="http://schemas.openxmlformats.org/drawingml/2006/main"/>
      </cdr:spPr>
      <cdr:txBody>
        <a:bodyPr xmlns:a="http://schemas.openxmlformats.org/drawingml/2006/main" wrap="square" lIns="27432"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altLang="ja-JP" sz="1200" b="0" i="0" strike="noStrike">
              <a:solidFill>
                <a:srgbClr val="000000"/>
              </a:solidFill>
              <a:latin typeface="Century" panose="02040604050505020304" pitchFamily="18" charset="0"/>
              <a:ea typeface="ＭＳ Ｐゴシック"/>
            </a:rPr>
            <a:t>0%</a:t>
          </a:r>
        </a:p>
      </cdr:txBody>
    </cdr:sp>
  </cdr:relSizeAnchor>
  <cdr:relSizeAnchor xmlns:cdr="http://schemas.openxmlformats.org/drawingml/2006/chartDrawing">
    <cdr:from>
      <cdr:x>0.12037</cdr:x>
      <cdr:y>0.23978</cdr:y>
    </cdr:from>
    <cdr:to>
      <cdr:x>0.82801</cdr:x>
      <cdr:y>0.24047</cdr:y>
    </cdr:to>
    <cdr:sp macro="" textlink="">
      <cdr:nvSpPr>
        <cdr:cNvPr id="14" name="Line 15">
          <a:extLst xmlns:a="http://schemas.openxmlformats.org/drawingml/2006/main">
            <a:ext uri="{FF2B5EF4-FFF2-40B4-BE49-F238E27FC236}">
              <a16:creationId xmlns:a16="http://schemas.microsoft.com/office/drawing/2014/main" id="{00000000-0008-0000-0200-00008A850001}"/>
            </a:ext>
          </a:extLst>
        </cdr:cNvPr>
        <cdr:cNvSpPr>
          <a:spLocks xmlns:a="http://schemas.openxmlformats.org/drawingml/2006/main" noChangeShapeType="1"/>
        </cdr:cNvSpPr>
      </cdr:nvSpPr>
      <cdr:spPr bwMode="auto">
        <a:xfrm xmlns:a="http://schemas.openxmlformats.org/drawingml/2006/main">
          <a:off x="1196348" y="1377846"/>
          <a:ext cx="7033172" cy="3958"/>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0.12211</cdr:x>
      <cdr:y>0.17285</cdr:y>
    </cdr:from>
    <cdr:to>
      <cdr:x>0.83041</cdr:x>
      <cdr:y>0.17624</cdr:y>
    </cdr:to>
    <cdr:sp macro="" textlink="">
      <cdr:nvSpPr>
        <cdr:cNvPr id="16" name="Line 15">
          <a:extLst xmlns:a="http://schemas.openxmlformats.org/drawingml/2006/main">
            <a:ext uri="{FF2B5EF4-FFF2-40B4-BE49-F238E27FC236}">
              <a16:creationId xmlns:a16="http://schemas.microsoft.com/office/drawing/2014/main" id="{B392F01E-C182-43A6-B779-9882E7296218}"/>
            </a:ext>
          </a:extLst>
        </cdr:cNvPr>
        <cdr:cNvSpPr>
          <a:spLocks xmlns:a="http://schemas.openxmlformats.org/drawingml/2006/main" noChangeShapeType="1"/>
        </cdr:cNvSpPr>
      </cdr:nvSpPr>
      <cdr:spPr bwMode="auto">
        <a:xfrm xmlns:a="http://schemas.openxmlformats.org/drawingml/2006/main">
          <a:off x="1213641" y="993246"/>
          <a:ext cx="7039690" cy="19463"/>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0.11889</cdr:x>
      <cdr:y>0.30433</cdr:y>
    </cdr:from>
    <cdr:to>
      <cdr:x>0.82728</cdr:x>
      <cdr:y>0.30672</cdr:y>
    </cdr:to>
    <cdr:sp macro="" textlink="">
      <cdr:nvSpPr>
        <cdr:cNvPr id="17" name="Line 15">
          <a:extLst xmlns:a="http://schemas.openxmlformats.org/drawingml/2006/main">
            <a:ext uri="{FF2B5EF4-FFF2-40B4-BE49-F238E27FC236}">
              <a16:creationId xmlns:a16="http://schemas.microsoft.com/office/drawing/2014/main" id="{B392F01E-C182-43A6-B779-9882E7296218}"/>
            </a:ext>
          </a:extLst>
        </cdr:cNvPr>
        <cdr:cNvSpPr>
          <a:spLocks xmlns:a="http://schemas.openxmlformats.org/drawingml/2006/main" noChangeShapeType="1"/>
        </cdr:cNvSpPr>
      </cdr:nvSpPr>
      <cdr:spPr bwMode="auto">
        <a:xfrm xmlns:a="http://schemas.openxmlformats.org/drawingml/2006/main">
          <a:off x="1189530" y="1732189"/>
          <a:ext cx="7087614" cy="13607"/>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0.78517</cdr:x>
      <cdr:y>0.11139</cdr:y>
    </cdr:from>
    <cdr:to>
      <cdr:x>0.91817</cdr:x>
      <cdr:y>0.15064</cdr:y>
    </cdr:to>
    <cdr:sp macro="" textlink="">
      <cdr:nvSpPr>
        <cdr:cNvPr id="2" name="テキスト ボックス 1">
          <a:extLst xmlns:a="http://schemas.openxmlformats.org/drawingml/2006/main">
            <a:ext uri="{FF2B5EF4-FFF2-40B4-BE49-F238E27FC236}">
              <a16:creationId xmlns:a16="http://schemas.microsoft.com/office/drawing/2014/main" id="{E953DB76-A8EC-4066-AC0B-E78D3E911B57}"/>
            </a:ext>
          </a:extLst>
        </cdr:cNvPr>
        <cdr:cNvSpPr txBox="1"/>
      </cdr:nvSpPr>
      <cdr:spPr>
        <a:xfrm xmlns:a="http://schemas.openxmlformats.org/drawingml/2006/main">
          <a:off x="6741102" y="637266"/>
          <a:ext cx="1141881" cy="224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Century" panose="02040604050505020304" pitchFamily="18" charset="0"/>
            </a:rPr>
            <a:t>※ 2005</a:t>
          </a:r>
          <a:r>
            <a:rPr lang="ja-JP" altLang="en-US" sz="1100">
              <a:latin typeface="Century" panose="02040604050505020304" pitchFamily="18" charset="0"/>
            </a:rPr>
            <a:t>年度比</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0.63606</cdr:x>
      <cdr:y>0.26744</cdr:y>
    </cdr:from>
    <cdr:to>
      <cdr:x>0.67863</cdr:x>
      <cdr:y>0.33385</cdr:y>
    </cdr:to>
    <cdr:cxnSp macro="">
      <cdr:nvCxnSpPr>
        <cdr:cNvPr id="4" name="直線コネクタ 3">
          <a:extLst xmlns:a="http://schemas.openxmlformats.org/drawingml/2006/main">
            <a:ext uri="{FF2B5EF4-FFF2-40B4-BE49-F238E27FC236}">
              <a16:creationId xmlns:a16="http://schemas.microsoft.com/office/drawing/2014/main" id="{0D3CBF02-9388-4938-89F8-70D62B975F9C}"/>
            </a:ext>
          </a:extLst>
        </cdr:cNvPr>
        <cdr:cNvCxnSpPr/>
      </cdr:nvCxnSpPr>
      <cdr:spPr bwMode="auto">
        <a:xfrm xmlns:a="http://schemas.openxmlformats.org/drawingml/2006/main" flipH="1">
          <a:off x="3676188" y="1168515"/>
          <a:ext cx="246071" cy="2901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0.25544</cdr:x>
      <cdr:y>0.79429</cdr:y>
    </cdr:from>
    <cdr:to>
      <cdr:x>0.28821</cdr:x>
      <cdr:y>0.8393</cdr:y>
    </cdr:to>
    <cdr:cxnSp macro="">
      <cdr:nvCxnSpPr>
        <cdr:cNvPr id="5" name="直線コネクタ 4">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flipV="1">
          <a:off x="1476376" y="3470435"/>
          <a:ext cx="189377" cy="19669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0.19453</cdr:x>
      <cdr:y>0.31922</cdr:y>
    </cdr:from>
    <cdr:to>
      <cdr:x>0.25425</cdr:x>
      <cdr:y>0.35923</cdr:y>
    </cdr:to>
    <cdr:cxnSp macro="">
      <cdr:nvCxnSpPr>
        <cdr:cNvPr id="6" name="直線コネクタ 5">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1124291" y="1394733"/>
          <a:ext cx="345181" cy="1748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0.39435</cdr:x>
      <cdr:y>0.16661</cdr:y>
    </cdr:from>
    <cdr:to>
      <cdr:x>0.40465</cdr:x>
      <cdr:y>0.21839</cdr:y>
    </cdr:to>
    <cdr:cxnSp macro="">
      <cdr:nvCxnSpPr>
        <cdr:cNvPr id="7" name="直線コネクタ 6">
          <a:extLst xmlns:a="http://schemas.openxmlformats.org/drawingml/2006/main">
            <a:ext uri="{FF2B5EF4-FFF2-40B4-BE49-F238E27FC236}">
              <a16:creationId xmlns:a16="http://schemas.microsoft.com/office/drawing/2014/main" id="{64672244-8550-46B1-BAC6-7DFEC6135BEB}"/>
            </a:ext>
          </a:extLst>
        </cdr:cNvPr>
        <cdr:cNvCxnSpPr/>
      </cdr:nvCxnSpPr>
      <cdr:spPr bwMode="auto">
        <a:xfrm xmlns:a="http://schemas.openxmlformats.org/drawingml/2006/main">
          <a:off x="2279197" y="727983"/>
          <a:ext cx="59532" cy="2262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0.34565</cdr:x>
      <cdr:y>0.4059</cdr:y>
    </cdr:from>
    <cdr:to>
      <cdr:x>0.55385</cdr:x>
      <cdr:y>0.72519</cdr:y>
    </cdr:to>
    <cdr:sp macro="" textlink="">
      <cdr:nvSpPr>
        <cdr:cNvPr id="8" name="テキスト ボックス 2">
          <a:extLst xmlns:a="http://schemas.openxmlformats.org/drawingml/2006/main">
            <a:ext uri="{FF2B5EF4-FFF2-40B4-BE49-F238E27FC236}">
              <a16:creationId xmlns:a16="http://schemas.microsoft.com/office/drawing/2014/main" id="{7FB7E943-F55C-4A8D-A708-27EEEAB72C38}"/>
            </a:ext>
          </a:extLst>
        </cdr:cNvPr>
        <cdr:cNvSpPr txBox="1"/>
      </cdr:nvSpPr>
      <cdr:spPr>
        <a:xfrm xmlns:a="http://schemas.openxmlformats.org/drawingml/2006/main">
          <a:off x="1993900" y="1778000"/>
          <a:ext cx="1200977" cy="139858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一酸化二窒素</a:t>
          </a:r>
          <a:endParaRPr kumimoji="1" lang="en-US" altLang="ja-JP" sz="1300" b="0" baseline="0">
            <a:latin typeface="Century" panose="02040604050505020304" pitchFamily="18" charset="0"/>
            <a:ea typeface="ＭＳ 明朝" panose="02020609040205080304" pitchFamily="17" charset="-128"/>
          </a:endParaRPr>
        </a:p>
        <a:p xmlns:a="http://schemas.openxmlformats.org/drawingml/2006/main">
          <a:pPr algn="ctr"/>
          <a:r>
            <a:rPr kumimoji="1" lang="ja-JP" altLang="en-US" sz="1300" b="0" baseline="0">
              <a:latin typeface="Century" panose="02040604050505020304" pitchFamily="18" charset="0"/>
              <a:ea typeface="ＭＳ 明朝" panose="02020609040205080304" pitchFamily="17" charset="-128"/>
            </a:rPr>
            <a:t>総排出量</a:t>
          </a: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endParaRPr kumimoji="1" lang="en-US" altLang="ja-JP" sz="1400" b="0" baseline="0">
            <a:latin typeface="Century" panose="02040604050505020304" pitchFamily="18" charset="0"/>
            <a:ea typeface="ＭＳ 明朝" panose="02020609040205080304" pitchFamily="17" charset="-128"/>
          </a:endParaRPr>
        </a:p>
        <a:p xmlns:a="http://schemas.openxmlformats.org/drawingml/2006/main">
          <a:pPr algn="ctr"/>
          <a:r>
            <a:rPr kumimoji="1" lang="en-US" altLang="ja-JP" sz="1300" baseline="0">
              <a:latin typeface="Century" panose="02040604050505020304" pitchFamily="18" charset="0"/>
              <a:ea typeface="ＭＳ 明朝" panose="02020609040205080304" pitchFamily="17" charset="-128"/>
            </a:rPr>
            <a:t>(CO</a:t>
          </a:r>
          <a:r>
            <a:rPr kumimoji="1" lang="en-US" altLang="ja-JP" sz="1400" baseline="-25000">
              <a:latin typeface="Century" panose="02040604050505020304" pitchFamily="18" charset="0"/>
              <a:ea typeface="ＭＳ 明朝" panose="02020609040205080304" pitchFamily="17" charset="-128"/>
            </a:rPr>
            <a:t>2</a:t>
          </a:r>
          <a:r>
            <a:rPr kumimoji="1" lang="ja-JP" altLang="en-US" sz="1300" baseline="0">
              <a:latin typeface="Century" panose="02040604050505020304" pitchFamily="18" charset="0"/>
              <a:ea typeface="ＭＳ 明朝" panose="02020609040205080304" pitchFamily="17" charset="-128"/>
            </a:rPr>
            <a:t>換算</a:t>
          </a:r>
          <a:r>
            <a:rPr kumimoji="1" lang="en-US" altLang="ja-JP" sz="1300" baseline="0">
              <a:latin typeface="Century" panose="02040604050505020304" pitchFamily="18" charset="0"/>
              <a:ea typeface="ＭＳ 明朝" panose="02020609040205080304" pitchFamily="17" charset="-128"/>
            </a:rPr>
            <a:t>)</a:t>
          </a:r>
          <a:endParaRPr kumimoji="1" lang="ja-JP" altLang="en-US" sz="1300" baseline="0">
            <a:latin typeface="Century" panose="02040604050505020304" pitchFamily="18" charset="0"/>
            <a:ea typeface="ＭＳ 明朝" panose="02020609040205080304" pitchFamily="17" charset="-128"/>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57</xdr:col>
      <xdr:colOff>217370</xdr:colOff>
      <xdr:row>5</xdr:row>
      <xdr:rowOff>26082</xdr:rowOff>
    </xdr:from>
    <xdr:to>
      <xdr:col>65</xdr:col>
      <xdr:colOff>203200</xdr:colOff>
      <xdr:row>26</xdr:row>
      <xdr:rowOff>152400</xdr:rowOff>
    </xdr:to>
    <xdr:grpSp>
      <xdr:nvGrpSpPr>
        <xdr:cNvPr id="12" name="グループ化 5">
          <a:extLst>
            <a:ext uri="{FF2B5EF4-FFF2-40B4-BE49-F238E27FC236}">
              <a16:creationId xmlns:a16="http://schemas.microsoft.com/office/drawing/2014/main" id="{00000000-0008-0000-0800-00000C000000}"/>
            </a:ext>
          </a:extLst>
        </xdr:cNvPr>
        <xdr:cNvGrpSpPr>
          <a:grpSpLocks/>
        </xdr:cNvGrpSpPr>
      </xdr:nvGrpSpPr>
      <xdr:grpSpPr bwMode="auto">
        <a:xfrm>
          <a:off x="22035970" y="1130982"/>
          <a:ext cx="5878630" cy="4660218"/>
          <a:chOff x="17224295" y="1288380"/>
          <a:chExt cx="5229905" cy="3482474"/>
        </a:xfrm>
      </xdr:grpSpPr>
      <xdr:graphicFrame macro="">
        <xdr:nvGraphicFramePr>
          <xdr:cNvPr id="13" name="Chart 1">
            <a:extLst>
              <a:ext uri="{FF2B5EF4-FFF2-40B4-BE49-F238E27FC236}">
                <a16:creationId xmlns:a16="http://schemas.microsoft.com/office/drawing/2014/main" id="{00000000-0008-0000-0800-00000D000000}"/>
              </a:ext>
            </a:extLst>
          </xdr:cNvPr>
          <xdr:cNvGraphicFramePr>
            <a:graphicFrameLocks/>
          </xdr:cNvGraphicFramePr>
        </xdr:nvGraphicFramePr>
        <xdr:xfrm>
          <a:off x="17224295" y="1288380"/>
          <a:ext cx="5229905" cy="348247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テキスト ボックス 1">
            <a:extLst>
              <a:ext uri="{FF2B5EF4-FFF2-40B4-BE49-F238E27FC236}">
                <a16:creationId xmlns:a16="http://schemas.microsoft.com/office/drawing/2014/main" id="{00000000-0008-0000-0800-00000E000000}"/>
              </a:ext>
            </a:extLst>
          </xdr:cNvPr>
          <xdr:cNvSpPr txBox="1"/>
        </xdr:nvSpPr>
        <xdr:spPr>
          <a:xfrm>
            <a:off x="18950206" y="2772510"/>
            <a:ext cx="1248764" cy="811273"/>
          </a:xfrm>
          <a:prstGeom prst="rect">
            <a:avLst/>
          </a:prstGeom>
          <a:ln>
            <a:noFill/>
          </a:ln>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altLang="ja-JP" sz="1300" b="1">
                <a:ln>
                  <a:solidFill>
                    <a:srgbClr val="99FF99"/>
                  </a:solidFill>
                </a:ln>
                <a:solidFill>
                  <a:srgbClr val="99FF99"/>
                </a:solidFill>
                <a:latin typeface="Century" panose="02040604050505020304" pitchFamily="18" charset="0"/>
                <a:ea typeface="ＭＳ ゴシック" panose="020B0609070205080204" pitchFamily="49" charset="-128"/>
              </a:rPr>
              <a:t>HFCs</a:t>
            </a:r>
            <a:r>
              <a:rPr lang="en-US" altLang="ja-JP" sz="1300" b="1">
                <a:solidFill>
                  <a:srgbClr val="99FF99"/>
                </a:solidFill>
                <a:latin typeface="Century" panose="02040604050505020304" pitchFamily="18" charset="0"/>
                <a:ea typeface="ＭＳ ゴシック" panose="020B0609070205080204" pitchFamily="49" charset="-128"/>
              </a:rPr>
              <a:t> </a:t>
            </a:r>
            <a:r>
              <a:rPr lang="ja-JP" altLang="en-US" sz="1300" b="1">
                <a:latin typeface="Century" panose="02040604050505020304" pitchFamily="18" charset="0"/>
                <a:ea typeface="ＭＳ ゴシック" panose="020B0609070205080204" pitchFamily="49" charset="-128"/>
              </a:rPr>
              <a:t>排出量        </a:t>
            </a:r>
            <a:endParaRPr lang="en-US" altLang="ja-JP" sz="1300" b="1">
              <a:latin typeface="Century" panose="02040604050505020304" pitchFamily="18" charset="0"/>
              <a:ea typeface="ＭＳ ゴシック" panose="020B0609070205080204" pitchFamily="49" charset="-128"/>
            </a:endParaRPr>
          </a:p>
          <a:p>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a:pPr algn="ctr"/>
            <a:r>
              <a:rPr lang="en-US" altLang="ja-JP" sz="1400" b="1"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a:solidFill>
                  <a:sysClr val="windowText" lastClr="000000"/>
                </a:solidFill>
                <a:latin typeface="Century" panose="02040604050505020304" pitchFamily="18" charset="0"/>
                <a:ea typeface="ＭＳ ゴシック" panose="020B0609070205080204" pitchFamily="49" charset="-128"/>
              </a:rPr>
              <a:t>　        　　</a:t>
            </a:r>
            <a:r>
              <a:rPr lang="ja-JP" altLang="en-US" sz="1300">
                <a:latin typeface="Century" panose="02040604050505020304" pitchFamily="18" charset="0"/>
                <a:ea typeface="ＭＳ ゴシック" panose="020B0609070205080204" pitchFamily="49" charset="-128"/>
              </a:rPr>
              <a:t>（</a:t>
            </a:r>
            <a:r>
              <a:rPr lang="en-US" altLang="ja-JP" sz="1300">
                <a:latin typeface="Century" panose="02040604050505020304" pitchFamily="18" charset="0"/>
                <a:ea typeface="ＭＳ ゴシック" panose="020B0609070205080204" pitchFamily="49" charset="-128"/>
              </a:rPr>
              <a:t>CO</a:t>
            </a:r>
            <a:r>
              <a:rPr lang="en-US" altLang="ja-JP" sz="1300" baseline="-25000">
                <a:latin typeface="Century" panose="02040604050505020304" pitchFamily="18" charset="0"/>
                <a:ea typeface="ＭＳ ゴシック" panose="020B0609070205080204" pitchFamily="49" charset="-128"/>
              </a:rPr>
              <a:t>2</a:t>
            </a:r>
            <a:r>
              <a:rPr lang="ja-JP" altLang="en-US" sz="1300">
                <a:latin typeface="Century" panose="02040604050505020304" pitchFamily="18" charset="0"/>
                <a:ea typeface="ＭＳ ゴシック" panose="020B0609070205080204" pitchFamily="49" charset="-128"/>
              </a:rPr>
              <a:t>換算）</a:t>
            </a:r>
          </a:p>
        </xdr:txBody>
      </xdr:sp>
    </xdr:grpSp>
    <xdr:clientData/>
  </xdr:twoCellAnchor>
  <xdr:twoCellAnchor>
    <xdr:from>
      <xdr:col>57</xdr:col>
      <xdr:colOff>500743</xdr:colOff>
      <xdr:row>65</xdr:row>
      <xdr:rowOff>12700</xdr:rowOff>
    </xdr:from>
    <xdr:to>
      <xdr:col>64</xdr:col>
      <xdr:colOff>127000</xdr:colOff>
      <xdr:row>84</xdr:row>
      <xdr:rowOff>63500</xdr:rowOff>
    </xdr:to>
    <xdr:graphicFrame macro="">
      <xdr:nvGraphicFramePr>
        <xdr:cNvPr id="19" name="Chart 1">
          <a:extLst>
            <a:ext uri="{FF2B5EF4-FFF2-40B4-BE49-F238E27FC236}">
              <a16:creationId xmlns:a16="http://schemas.microsoft.com/office/drawing/2014/main" id="{00000000-0008-0000-08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69</xdr:col>
      <xdr:colOff>203200</xdr:colOff>
      <xdr:row>3</xdr:row>
      <xdr:rowOff>63500</xdr:rowOff>
    </xdr:from>
    <xdr:to>
      <xdr:col>76</xdr:col>
      <xdr:colOff>292100</xdr:colOff>
      <xdr:row>27</xdr:row>
      <xdr:rowOff>63500</xdr:rowOff>
    </xdr:to>
    <xdr:graphicFrame macro="">
      <xdr:nvGraphicFramePr>
        <xdr:cNvPr id="23" name="Chart 1">
          <a:extLst>
            <a:ext uri="{FF2B5EF4-FFF2-40B4-BE49-F238E27FC236}">
              <a16:creationId xmlns:a16="http://schemas.microsoft.com/office/drawing/2014/main" id="{00000000-0008-0000-08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69</xdr:col>
      <xdr:colOff>372834</xdr:colOff>
      <xdr:row>65</xdr:row>
      <xdr:rowOff>175078</xdr:rowOff>
    </xdr:from>
    <xdr:to>
      <xdr:col>75</xdr:col>
      <xdr:colOff>558799</xdr:colOff>
      <xdr:row>85</xdr:row>
      <xdr:rowOff>127000</xdr:rowOff>
    </xdr:to>
    <xdr:graphicFrame macro="">
      <xdr:nvGraphicFramePr>
        <xdr:cNvPr id="26" name="Chart 1">
          <a:extLst>
            <a:ext uri="{FF2B5EF4-FFF2-40B4-BE49-F238E27FC236}">
              <a16:creationId xmlns:a16="http://schemas.microsoft.com/office/drawing/2014/main" id="{00000000-0008-0000-08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57</xdr:col>
      <xdr:colOff>355600</xdr:colOff>
      <xdr:row>25</xdr:row>
      <xdr:rowOff>50800</xdr:rowOff>
    </xdr:from>
    <xdr:to>
      <xdr:col>64</xdr:col>
      <xdr:colOff>508000</xdr:colOff>
      <xdr:row>46</xdr:row>
      <xdr:rowOff>25400</xdr:rowOff>
    </xdr:to>
    <xdr:graphicFrame macro="">
      <xdr:nvGraphicFramePr>
        <xdr:cNvPr id="22" name="Chart 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69</xdr:col>
      <xdr:colOff>371025</xdr:colOff>
      <xdr:row>25</xdr:row>
      <xdr:rowOff>165100</xdr:rowOff>
    </xdr:from>
    <xdr:to>
      <xdr:col>76</xdr:col>
      <xdr:colOff>0</xdr:colOff>
      <xdr:row>45</xdr:row>
      <xdr:rowOff>165100</xdr:rowOff>
    </xdr:to>
    <xdr:graphicFrame macro="">
      <xdr:nvGraphicFramePr>
        <xdr:cNvPr id="28" name="Chart 1">
          <a:extLst>
            <a:ext uri="{FF2B5EF4-FFF2-40B4-BE49-F238E27FC236}">
              <a16:creationId xmlns:a16="http://schemas.microsoft.com/office/drawing/2014/main" id="{00000000-0008-0000-08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57</xdr:col>
      <xdr:colOff>101601</xdr:colOff>
      <xdr:row>44</xdr:row>
      <xdr:rowOff>127000</xdr:rowOff>
    </xdr:from>
    <xdr:to>
      <xdr:col>65</xdr:col>
      <xdr:colOff>88900</xdr:colOff>
      <xdr:row>65</xdr:row>
      <xdr:rowOff>50800</xdr:rowOff>
    </xdr:to>
    <xdr:graphicFrame macro="">
      <xdr:nvGraphicFramePr>
        <xdr:cNvPr id="29" name="Chart 1">
          <a:extLst>
            <a:ext uri="{FF2B5EF4-FFF2-40B4-BE49-F238E27FC236}">
              <a16:creationId xmlns:a16="http://schemas.microsoft.com/office/drawing/2014/main" id="{00000000-0008-0000-08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68</xdr:col>
      <xdr:colOff>508000</xdr:colOff>
      <xdr:row>45</xdr:row>
      <xdr:rowOff>76200</xdr:rowOff>
    </xdr:from>
    <xdr:to>
      <xdr:col>76</xdr:col>
      <xdr:colOff>444500</xdr:colOff>
      <xdr:row>67</xdr:row>
      <xdr:rowOff>12700</xdr:rowOff>
    </xdr:to>
    <xdr:graphicFrame macro="">
      <xdr:nvGraphicFramePr>
        <xdr:cNvPr id="30" name="Chart 1">
          <a:extLst>
            <a:ext uri="{FF2B5EF4-FFF2-40B4-BE49-F238E27FC236}">
              <a16:creationId xmlns:a16="http://schemas.microsoft.com/office/drawing/2014/main" id="{00000000-0008-0000-08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63</xdr:col>
      <xdr:colOff>152401</xdr:colOff>
      <xdr:row>3</xdr:row>
      <xdr:rowOff>88901</xdr:rowOff>
    </xdr:from>
    <xdr:to>
      <xdr:col>70</xdr:col>
      <xdr:colOff>330200</xdr:colOff>
      <xdr:row>26</xdr:row>
      <xdr:rowOff>165100</xdr:rowOff>
    </xdr:to>
    <xdr:graphicFrame macro="">
      <xdr:nvGraphicFramePr>
        <xdr:cNvPr id="25" name="Chart 1">
          <a:extLst>
            <a:ext uri="{FF2B5EF4-FFF2-40B4-BE49-F238E27FC236}">
              <a16:creationId xmlns:a16="http://schemas.microsoft.com/office/drawing/2014/main" id="{00000000-0008-0000-08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63</xdr:col>
      <xdr:colOff>228600</xdr:colOff>
      <xdr:row>25</xdr:row>
      <xdr:rowOff>50801</xdr:rowOff>
    </xdr:from>
    <xdr:to>
      <xdr:col>69</xdr:col>
      <xdr:colOff>635000</xdr:colOff>
      <xdr:row>45</xdr:row>
      <xdr:rowOff>101601</xdr:rowOff>
    </xdr:to>
    <xdr:graphicFrame macro="">
      <xdr:nvGraphicFramePr>
        <xdr:cNvPr id="32" name="Chart 1">
          <a:extLst>
            <a:ext uri="{FF2B5EF4-FFF2-40B4-BE49-F238E27FC236}">
              <a16:creationId xmlns:a16="http://schemas.microsoft.com/office/drawing/2014/main" id="{00000000-0008-0000-08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62</xdr:col>
      <xdr:colOff>622300</xdr:colOff>
      <xdr:row>44</xdr:row>
      <xdr:rowOff>165100</xdr:rowOff>
    </xdr:from>
    <xdr:to>
      <xdr:col>70</xdr:col>
      <xdr:colOff>419100</xdr:colOff>
      <xdr:row>66</xdr:row>
      <xdr:rowOff>127000</xdr:rowOff>
    </xdr:to>
    <xdr:graphicFrame macro="">
      <xdr:nvGraphicFramePr>
        <xdr:cNvPr id="34" name="Chart 1">
          <a:extLst>
            <a:ext uri="{FF2B5EF4-FFF2-40B4-BE49-F238E27FC236}">
              <a16:creationId xmlns:a16="http://schemas.microsoft.com/office/drawing/2014/main" id="{00000000-0008-0000-08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63</xdr:col>
      <xdr:colOff>330200</xdr:colOff>
      <xdr:row>65</xdr:row>
      <xdr:rowOff>76200</xdr:rowOff>
    </xdr:from>
    <xdr:to>
      <xdr:col>69</xdr:col>
      <xdr:colOff>584200</xdr:colOff>
      <xdr:row>85</xdr:row>
      <xdr:rowOff>25400</xdr:rowOff>
    </xdr:to>
    <xdr:graphicFrame macro="">
      <xdr:nvGraphicFramePr>
        <xdr:cNvPr id="35" name="Chart 1">
          <a:extLst>
            <a:ext uri="{FF2B5EF4-FFF2-40B4-BE49-F238E27FC236}">
              <a16:creationId xmlns:a16="http://schemas.microsoft.com/office/drawing/2014/main" id="{00000000-0008-0000-08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0.19274</cdr:x>
      <cdr:y>0.34369</cdr:y>
    </cdr:from>
    <cdr:to>
      <cdr:x>0.24098</cdr:x>
      <cdr:y>0.37704</cdr:y>
    </cdr:to>
    <cdr:cxnSp macro="">
      <cdr:nvCxnSpPr>
        <cdr:cNvPr id="17" name="直線コネクタ 16">
          <a:extLst xmlns:a="http://schemas.openxmlformats.org/drawingml/2006/main">
            <a:ext uri="{FF2B5EF4-FFF2-40B4-BE49-F238E27FC236}">
              <a16:creationId xmlns:a16="http://schemas.microsoft.com/office/drawing/2014/main" id="{860D435F-2283-422B-AB7F-255F706BA6C1}"/>
            </a:ext>
          </a:extLst>
        </cdr:cNvPr>
        <cdr:cNvCxnSpPr/>
      </cdr:nvCxnSpPr>
      <cdr:spPr bwMode="auto">
        <a:xfrm xmlns:a="http://schemas.openxmlformats.org/drawingml/2006/main" flipH="1" flipV="1">
          <a:off x="1217730" y="1701118"/>
          <a:ext cx="304800" cy="1651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0.28078</cdr:x>
      <cdr:y>0.17932</cdr:y>
    </cdr:from>
    <cdr:to>
      <cdr:x>0.36159</cdr:x>
      <cdr:y>0.24875</cdr:y>
    </cdr:to>
    <cdr:cxnSp macro="">
      <cdr:nvCxnSpPr>
        <cdr:cNvPr id="10" name="直線コネクタ 9">
          <a:extLst xmlns:a="http://schemas.openxmlformats.org/drawingml/2006/main">
            <a:ext uri="{FF2B5EF4-FFF2-40B4-BE49-F238E27FC236}">
              <a16:creationId xmlns:a16="http://schemas.microsoft.com/office/drawing/2014/main" id="{887FD226-F046-4393-A609-76BA8E7D3A51}"/>
            </a:ext>
          </a:extLst>
        </cdr:cNvPr>
        <cdr:cNvCxnSpPr/>
      </cdr:nvCxnSpPr>
      <cdr:spPr bwMode="auto">
        <a:xfrm xmlns:a="http://schemas.openxmlformats.org/drawingml/2006/main" flipH="1" flipV="1">
          <a:off x="1773976" y="887563"/>
          <a:ext cx="510554" cy="3436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0.24838</cdr:x>
      <cdr:y>0.24584</cdr:y>
    </cdr:from>
    <cdr:to>
      <cdr:x>0.3234</cdr:x>
      <cdr:y>0.27441</cdr:y>
    </cdr:to>
    <cdr:cxnSp macro="">
      <cdr:nvCxnSpPr>
        <cdr:cNvPr id="13" name="直線コネクタ 12">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1569272" y="1216810"/>
          <a:ext cx="473958" cy="1414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0.15812</cdr:x>
      <cdr:y>0.56948</cdr:y>
    </cdr:from>
    <cdr:to>
      <cdr:x>0.20279</cdr:x>
      <cdr:y>0.57267</cdr:y>
    </cdr:to>
    <cdr:cxnSp macro="">
      <cdr:nvCxnSpPr>
        <cdr:cNvPr id="14" name="直線コネクタ 13">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a:off x="999004" y="2818718"/>
          <a:ext cx="282226" cy="1576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0.32829</cdr:x>
      <cdr:y>0.14751</cdr:y>
    </cdr:from>
    <cdr:to>
      <cdr:x>0.37349</cdr:x>
      <cdr:y>0.23695</cdr:y>
    </cdr:to>
    <cdr:cxnSp macro="">
      <cdr:nvCxnSpPr>
        <cdr:cNvPr id="15" name="直線コネクタ 14">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1929896" y="687429"/>
          <a:ext cx="265734" cy="41678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0.37797</cdr:x>
      <cdr:y>0.09544</cdr:y>
    </cdr:from>
    <cdr:to>
      <cdr:x>0.40806</cdr:x>
      <cdr:y>0.23695</cdr:y>
    </cdr:to>
    <cdr:cxnSp macro="">
      <cdr:nvCxnSpPr>
        <cdr:cNvPr id="16" name="直線コネクタ 15">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2221946" y="444771"/>
          <a:ext cx="176884" cy="6594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0.44693</cdr:x>
      <cdr:y>0.13304</cdr:y>
    </cdr:from>
    <cdr:to>
      <cdr:x>0.4838</cdr:x>
      <cdr:y>0.21403</cdr:y>
    </cdr:to>
    <cdr:cxnSp macro="">
      <cdr:nvCxnSpPr>
        <cdr:cNvPr id="18" name="直線コネクタ 17">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V="1">
          <a:off x="2815694" y="625929"/>
          <a:ext cx="232311" cy="38100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0.63805</cdr:x>
      <cdr:y>0.70005</cdr:y>
    </cdr:from>
    <cdr:to>
      <cdr:x>0.69762</cdr:x>
      <cdr:y>0.7491</cdr:y>
    </cdr:to>
    <cdr:cxnSp macro="">
      <cdr:nvCxnSpPr>
        <cdr:cNvPr id="21" name="直線コネクタ 20">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4019795" y="3293486"/>
          <a:ext cx="375315" cy="2307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userShapes>
</file>

<file path=xl/drawings/drawing23.xml><?xml version="1.0" encoding="utf-8"?>
<c:userShapes xmlns:c="http://schemas.openxmlformats.org/drawingml/2006/chart">
  <cdr:relSizeAnchor xmlns:cdr="http://schemas.openxmlformats.org/drawingml/2006/chartDrawing">
    <cdr:from>
      <cdr:x>0.68012</cdr:x>
      <cdr:y>0.79348</cdr:y>
    </cdr:from>
    <cdr:to>
      <cdr:x>0.72671</cdr:x>
      <cdr:y>0.85507</cdr:y>
    </cdr:to>
    <cdr:cxnSp macro="">
      <cdr:nvCxnSpPr>
        <cdr:cNvPr id="9" name="直線コネクタ 8">
          <a:extLst xmlns:a="http://schemas.openxmlformats.org/drawingml/2006/main">
            <a:ext uri="{FF2B5EF4-FFF2-40B4-BE49-F238E27FC236}">
              <a16:creationId xmlns:a16="http://schemas.microsoft.com/office/drawing/2014/main" id="{4D7EB48B-6E58-473C-AA0E-FD450F17986C}"/>
            </a:ext>
          </a:extLst>
        </cdr:cNvPr>
        <cdr:cNvCxnSpPr/>
      </cdr:nvCxnSpPr>
      <cdr:spPr bwMode="auto">
        <a:xfrm xmlns:a="http://schemas.openxmlformats.org/drawingml/2006/main" flipH="1" flipV="1">
          <a:off x="2979966" y="2979965"/>
          <a:ext cx="204106" cy="2313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0.45156</cdr:x>
      <cdr:y>0.09076</cdr:y>
    </cdr:from>
    <cdr:to>
      <cdr:x>0.45678</cdr:x>
      <cdr:y>0.1376</cdr:y>
    </cdr:to>
    <cdr:cxnSp macro="">
      <cdr:nvCxnSpPr>
        <cdr:cNvPr id="11" name="直線コネクタ 10">
          <a:extLst xmlns:a="http://schemas.openxmlformats.org/drawingml/2006/main">
            <a:ext uri="{FF2B5EF4-FFF2-40B4-BE49-F238E27FC236}">
              <a16:creationId xmlns:a16="http://schemas.microsoft.com/office/drawing/2014/main" id="{ADE41D04-148B-4D8B-A73E-B87022E7C8C6}"/>
            </a:ext>
          </a:extLst>
        </cdr:cNvPr>
        <cdr:cNvCxnSpPr/>
      </cdr:nvCxnSpPr>
      <cdr:spPr bwMode="auto">
        <a:xfrm xmlns:a="http://schemas.openxmlformats.org/drawingml/2006/main" flipH="1" flipV="1">
          <a:off x="2061483" y="369095"/>
          <a:ext cx="23811" cy="1904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0.27161</cdr:x>
      <cdr:y>0.17273</cdr:y>
    </cdr:from>
    <cdr:to>
      <cdr:x>0.32116</cdr:x>
      <cdr:y>0.21372</cdr:y>
    </cdr:to>
    <cdr:cxnSp macro="">
      <cdr:nvCxnSpPr>
        <cdr:cNvPr id="12" name="直線コネクタ 11">
          <a:extLst xmlns:a="http://schemas.openxmlformats.org/drawingml/2006/main">
            <a:ext uri="{FF2B5EF4-FFF2-40B4-BE49-F238E27FC236}">
              <a16:creationId xmlns:a16="http://schemas.microsoft.com/office/drawing/2014/main" id="{B6A0861D-338F-4B18-A8CD-567F9B9E4E2C}"/>
            </a:ext>
          </a:extLst>
        </cdr:cNvPr>
        <cdr:cNvCxnSpPr/>
      </cdr:nvCxnSpPr>
      <cdr:spPr bwMode="auto">
        <a:xfrm xmlns:a="http://schemas.openxmlformats.org/drawingml/2006/main" flipH="1" flipV="1">
          <a:off x="1239951" y="702470"/>
          <a:ext cx="226218" cy="1666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0.39244</cdr:x>
      <cdr:y>0.35093</cdr:y>
    </cdr:from>
    <cdr:to>
      <cdr:x>0.6415</cdr:x>
      <cdr:y>0.6578</cdr:y>
    </cdr:to>
    <cdr:sp macro="" textlink="">
      <cdr:nvSpPr>
        <cdr:cNvPr id="2" name="テキスト ボックス 1">
          <a:extLst xmlns:a="http://schemas.openxmlformats.org/drawingml/2006/main">
            <a:ext uri="{FF2B5EF4-FFF2-40B4-BE49-F238E27FC236}">
              <a16:creationId xmlns:a16="http://schemas.microsoft.com/office/drawing/2014/main" id="{A1FD5E25-2CDD-4CDF-8208-45EF319B1A18}"/>
            </a:ext>
          </a:extLst>
        </cdr:cNvPr>
        <cdr:cNvSpPr txBox="1"/>
      </cdr:nvSpPr>
      <cdr:spPr>
        <a:xfrm xmlns:a="http://schemas.openxmlformats.org/drawingml/2006/main">
          <a:off x="1876827" y="1412809"/>
          <a:ext cx="1191130" cy="12354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300" b="1">
              <a:solidFill>
                <a:srgbClr val="9999FF"/>
              </a:solidFill>
              <a:effectLst/>
              <a:latin typeface="Century" panose="02040604050505020304" pitchFamily="18" charset="0"/>
              <a:ea typeface="ＭＳ 明朝" panose="02020609040205080304" pitchFamily="17" charset="-128"/>
              <a:cs typeface="+mn-cs"/>
            </a:rPr>
            <a:t>NF</a:t>
          </a:r>
          <a:r>
            <a:rPr lang="en-US" altLang="ja-JP" sz="1400" b="1" baseline="-25000">
              <a:solidFill>
                <a:srgbClr val="9999FF"/>
              </a:solidFill>
              <a:effectLst/>
              <a:latin typeface="Century" panose="02040604050505020304" pitchFamily="18" charset="0"/>
              <a:ea typeface="ＭＳ 明朝" panose="02020609040205080304" pitchFamily="17" charset="-128"/>
              <a:cs typeface="+mn-cs"/>
            </a:rPr>
            <a:t>3</a:t>
          </a:r>
          <a:r>
            <a:rPr lang="en-US" altLang="ja-JP" sz="1300" b="1">
              <a:effectLst/>
              <a:latin typeface="Century" panose="02040604050505020304" pitchFamily="18" charset="0"/>
              <a:ea typeface="ＭＳ 明朝" panose="02020609040205080304" pitchFamily="17" charset="-128"/>
              <a:cs typeface="+mn-cs"/>
            </a:rPr>
            <a:t> </a:t>
          </a:r>
          <a:r>
            <a:rPr lang="ja-JP" altLang="ja-JP" sz="1300" b="1">
              <a:effectLst/>
              <a:latin typeface="Century" panose="02040604050505020304" pitchFamily="18" charset="0"/>
              <a:ea typeface="ＭＳ 明朝" panose="02020609040205080304" pitchFamily="17" charset="-128"/>
              <a:cs typeface="+mn-cs"/>
            </a:rPr>
            <a:t>排出量</a:t>
          </a:r>
          <a:endParaRPr lang="ja-JP" altLang="ja-JP" sz="1400" b="1">
            <a:effectLst/>
            <a:latin typeface="Century" panose="02040604050505020304" pitchFamily="18" charset="0"/>
            <a:ea typeface="ＭＳ 明朝" panose="02020609040205080304" pitchFamily="17" charset="-128"/>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r>
            <a:rPr lang="ja-JP" altLang="ja-JP" sz="1300">
              <a:effectLst/>
              <a:latin typeface="Century" panose="02040604050505020304" pitchFamily="18" charset="0"/>
              <a:ea typeface="ＭＳ 明朝" panose="02020609040205080304" pitchFamily="17" charset="-128"/>
              <a:cs typeface="+mn-cs"/>
            </a:rPr>
            <a:t>（</a:t>
          </a:r>
          <a:r>
            <a:rPr lang="en-US" altLang="ja-JP" sz="1300">
              <a:effectLst/>
              <a:latin typeface="Century" panose="02040604050505020304" pitchFamily="18" charset="0"/>
              <a:ea typeface="ＭＳ 明朝" panose="02020609040205080304" pitchFamily="17" charset="-128"/>
              <a:cs typeface="+mn-cs"/>
            </a:rPr>
            <a:t>CO</a:t>
          </a:r>
          <a:r>
            <a:rPr lang="en-US" altLang="ja-JP" sz="1300" baseline="-25000">
              <a:effectLst/>
              <a:latin typeface="Century" panose="02040604050505020304" pitchFamily="18" charset="0"/>
              <a:ea typeface="ＭＳ 明朝" panose="02020609040205080304" pitchFamily="17" charset="-128"/>
              <a:cs typeface="+mn-cs"/>
            </a:rPr>
            <a:t>2</a:t>
          </a:r>
          <a:r>
            <a:rPr lang="ja-JP" altLang="ja-JP" sz="1300">
              <a:effectLst/>
              <a:latin typeface="Century" panose="02040604050505020304" pitchFamily="18" charset="0"/>
              <a:ea typeface="ＭＳ 明朝" panose="02020609040205080304" pitchFamily="17" charset="-128"/>
              <a:cs typeface="+mn-cs"/>
            </a:rPr>
            <a:t>換算）</a:t>
          </a:r>
          <a:endParaRPr lang="ja-JP" altLang="ja-JP" sz="1300">
            <a:effectLst/>
            <a:latin typeface="Century" panose="02040604050505020304" pitchFamily="18" charset="0"/>
            <a:ea typeface="ＭＳ 明朝" panose="02020609040205080304" pitchFamily="17" charset="-128"/>
          </a:endParaRPr>
        </a:p>
        <a:p xmlns:a="http://schemas.openxmlformats.org/drawingml/2006/main">
          <a:endParaRPr lang="ja-JP" altLang="en-US" sz="1100"/>
        </a:p>
      </cdr:txBody>
    </cdr:sp>
  </cdr:relSizeAnchor>
</c:userShapes>
</file>

<file path=xl/drawings/drawing24.xml><?xml version="1.0" encoding="utf-8"?>
<c:userShapes xmlns:c="http://schemas.openxmlformats.org/drawingml/2006/chart">
  <cdr:relSizeAnchor xmlns:cdr="http://schemas.openxmlformats.org/drawingml/2006/chartDrawing">
    <cdr:from>
      <cdr:x>0.39885</cdr:x>
      <cdr:y>0.21466</cdr:y>
    </cdr:from>
    <cdr:to>
      <cdr:x>0.47081</cdr:x>
      <cdr:y>0.28739</cdr:y>
    </cdr:to>
    <cdr:cxnSp macro="">
      <cdr:nvCxnSpPr>
        <cdr:cNvPr id="17" name="直線コネクタ 16">
          <a:extLst xmlns:a="http://schemas.openxmlformats.org/drawingml/2006/main">
            <a:ext uri="{FF2B5EF4-FFF2-40B4-BE49-F238E27FC236}">
              <a16:creationId xmlns:a16="http://schemas.microsoft.com/office/drawing/2014/main" id="{860D435F-2283-422B-AB7F-255F706BA6C1}"/>
            </a:ext>
          </a:extLst>
        </cdr:cNvPr>
        <cdr:cNvCxnSpPr/>
      </cdr:nvCxnSpPr>
      <cdr:spPr bwMode="auto">
        <a:xfrm xmlns:a="http://schemas.openxmlformats.org/drawingml/2006/main" flipH="1" flipV="1">
          <a:off x="2170884" y="1101195"/>
          <a:ext cx="391668" cy="3730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0.31718</cdr:x>
      <cdr:y>0.28339</cdr:y>
    </cdr:from>
    <cdr:to>
      <cdr:x>0.46</cdr:x>
      <cdr:y>0.29443</cdr:y>
    </cdr:to>
    <cdr:cxnSp macro="">
      <cdr:nvCxnSpPr>
        <cdr:cNvPr id="10" name="直線コネクタ 9">
          <a:extLst xmlns:a="http://schemas.openxmlformats.org/drawingml/2006/main">
            <a:ext uri="{FF2B5EF4-FFF2-40B4-BE49-F238E27FC236}">
              <a16:creationId xmlns:a16="http://schemas.microsoft.com/office/drawing/2014/main" id="{887FD226-F046-4393-A609-76BA8E7D3A51}"/>
            </a:ext>
          </a:extLst>
        </cdr:cNvPr>
        <cdr:cNvCxnSpPr/>
      </cdr:nvCxnSpPr>
      <cdr:spPr bwMode="auto">
        <a:xfrm xmlns:a="http://schemas.openxmlformats.org/drawingml/2006/main">
          <a:off x="1726365" y="1453760"/>
          <a:ext cx="777350" cy="566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0.2625</cdr:x>
      <cdr:y>0.313</cdr:y>
    </cdr:from>
    <cdr:to>
      <cdr:x>0.3975</cdr:x>
      <cdr:y>0.33157</cdr:y>
    </cdr:to>
    <cdr:cxnSp macro="">
      <cdr:nvCxnSpPr>
        <cdr:cNvPr id="13" name="直線コネクタ 12">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a:off x="1428751" y="1605643"/>
          <a:ext cx="734786" cy="952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0.4816</cdr:x>
      <cdr:y>0.18177</cdr:y>
    </cdr:from>
    <cdr:to>
      <cdr:x>0.48402</cdr:x>
      <cdr:y>0.28459</cdr:y>
    </cdr:to>
    <cdr:cxnSp macro="">
      <cdr:nvCxnSpPr>
        <cdr:cNvPr id="14" name="直線コネクタ 13">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V="1">
          <a:off x="2621281" y="932447"/>
          <a:ext cx="13171" cy="5274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0.48548</cdr:x>
      <cdr:y>0.18206</cdr:y>
    </cdr:from>
    <cdr:to>
      <cdr:x>0.55209</cdr:x>
      <cdr:y>0.28738</cdr:y>
    </cdr:to>
    <cdr:cxnSp macro="">
      <cdr:nvCxnSpPr>
        <cdr:cNvPr id="18" name="直線コネクタ 17">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V="1">
          <a:off x="2642398" y="933960"/>
          <a:ext cx="362548" cy="5402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0.42391</cdr:x>
      <cdr:y>0.15669</cdr:y>
    </cdr:from>
    <cdr:to>
      <cdr:x>0.47644</cdr:x>
      <cdr:y>0.28209</cdr:y>
    </cdr:to>
    <cdr:cxnSp macro="">
      <cdr:nvCxnSpPr>
        <cdr:cNvPr id="20" name="直線コネクタ 19">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a:off x="2307282" y="803788"/>
          <a:ext cx="285913" cy="64328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0.69637</cdr:x>
      <cdr:y>0.74806</cdr:y>
    </cdr:from>
    <cdr:to>
      <cdr:x>0.74489</cdr:x>
      <cdr:y>0.78317</cdr:y>
    </cdr:to>
    <cdr:cxnSp macro="">
      <cdr:nvCxnSpPr>
        <cdr:cNvPr id="21" name="直線コネクタ 20">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3790232" y="3837480"/>
          <a:ext cx="264088" cy="1801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0.35384</cdr:x>
      <cdr:y>0.47494</cdr:y>
    </cdr:from>
    <cdr:to>
      <cdr:x>0.63036</cdr:x>
      <cdr:y>0.68947</cdr:y>
    </cdr:to>
    <cdr:sp macro="" textlink="">
      <cdr:nvSpPr>
        <cdr:cNvPr id="11" name="テキスト ボックス 1">
          <a:extLst xmlns:a="http://schemas.openxmlformats.org/drawingml/2006/main">
            <a:ext uri="{FF2B5EF4-FFF2-40B4-BE49-F238E27FC236}">
              <a16:creationId xmlns:a16="http://schemas.microsoft.com/office/drawing/2014/main" id="{CB3EB459-4E26-4F02-8304-C8428609B425}"/>
            </a:ext>
          </a:extLst>
        </cdr:cNvPr>
        <cdr:cNvSpPr txBox="1"/>
      </cdr:nvSpPr>
      <cdr:spPr bwMode="auto">
        <a:xfrm xmlns:a="http://schemas.openxmlformats.org/drawingml/2006/main">
          <a:off x="1930400" y="2552700"/>
          <a:ext cx="1508579" cy="1153052"/>
        </a:xfrm>
        <a:prstGeom xmlns:a="http://schemas.openxmlformats.org/drawingml/2006/main" prst="rect">
          <a:avLst/>
        </a:prstGeom>
        <a:ln xmlns:a="http://schemas.openxmlformats.org/drawingml/2006/main">
          <a:no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ln>
                <a:solidFill>
                  <a:srgbClr val="99FF99"/>
                </a:solidFill>
              </a:ln>
              <a:solidFill>
                <a:srgbClr val="99FF99"/>
              </a:solidFill>
              <a:latin typeface="Century" panose="02040604050505020304" pitchFamily="18" charset="0"/>
              <a:ea typeface="ＭＳ ゴシック" panose="020B0609070205080204" pitchFamily="49" charset="-128"/>
            </a:rPr>
            <a:t>HFCs</a:t>
          </a:r>
          <a:r>
            <a:rPr lang="en-US" altLang="ja-JP" sz="1300" b="1">
              <a:solidFill>
                <a:srgbClr val="99FF99"/>
              </a:solidFill>
              <a:latin typeface="Century" panose="02040604050505020304" pitchFamily="18" charset="0"/>
              <a:ea typeface="ＭＳ ゴシック" panose="020B0609070205080204" pitchFamily="49" charset="-128"/>
            </a:rPr>
            <a:t> </a:t>
          </a:r>
          <a:r>
            <a:rPr lang="ja-JP" altLang="en-US" sz="1300" b="1">
              <a:latin typeface="Century" panose="02040604050505020304" pitchFamily="18" charset="0"/>
              <a:ea typeface="ＭＳ ゴシック" panose="020B0609070205080204" pitchFamily="49" charset="-128"/>
            </a:rPr>
            <a:t>排出量        </a:t>
          </a:r>
          <a:endParaRPr lang="en-US" altLang="ja-JP" sz="1300" b="1">
            <a:latin typeface="Century" panose="02040604050505020304" pitchFamily="18" charset="0"/>
            <a:ea typeface="ＭＳ ゴシック" panose="020B0609070205080204" pitchFamily="49" charset="-128"/>
          </a:endParaRPr>
        </a:p>
        <a:p xmlns:a="http://schemas.openxmlformats.org/drawingml/2006/main">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xmlns:a="http://schemas.openxmlformats.org/drawingml/2006/main">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xmlns:a="http://schemas.openxmlformats.org/drawingml/2006/main">
          <a:pPr algn="ctr"/>
          <a:r>
            <a:rPr lang="en-US" altLang="ja-JP" sz="1400" b="1"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a:solidFill>
                <a:sysClr val="windowText" lastClr="000000"/>
              </a:solidFill>
              <a:latin typeface="Century" panose="02040604050505020304" pitchFamily="18" charset="0"/>
              <a:ea typeface="ＭＳ ゴシック" panose="020B0609070205080204" pitchFamily="49" charset="-128"/>
            </a:rPr>
            <a:t>　        　　</a:t>
          </a:r>
          <a:r>
            <a:rPr lang="ja-JP" altLang="en-US" sz="1300">
              <a:latin typeface="Century" panose="02040604050505020304" pitchFamily="18" charset="0"/>
              <a:ea typeface="ＭＳ ゴシック" panose="020B0609070205080204" pitchFamily="49" charset="-128"/>
            </a:rPr>
            <a:t>（</a:t>
          </a:r>
          <a:r>
            <a:rPr lang="en-US" altLang="ja-JP" sz="1300">
              <a:latin typeface="Century" panose="02040604050505020304" pitchFamily="18" charset="0"/>
              <a:ea typeface="ＭＳ ゴシック" panose="020B0609070205080204" pitchFamily="49" charset="-128"/>
            </a:rPr>
            <a:t>CO</a:t>
          </a:r>
          <a:r>
            <a:rPr lang="en-US" altLang="ja-JP" sz="1300" baseline="-25000">
              <a:latin typeface="Century" panose="02040604050505020304" pitchFamily="18" charset="0"/>
              <a:ea typeface="ＭＳ ゴシック" panose="020B0609070205080204" pitchFamily="49" charset="-128"/>
            </a:rPr>
            <a:t>2</a:t>
          </a:r>
          <a:r>
            <a:rPr lang="ja-JP" altLang="en-US" sz="1300">
              <a:latin typeface="Century" panose="02040604050505020304" pitchFamily="18" charset="0"/>
              <a:ea typeface="ＭＳ ゴシック" panose="020B0609070205080204" pitchFamily="49" charset="-128"/>
            </a:rPr>
            <a:t>換算）</a:t>
          </a:r>
        </a:p>
      </cdr:txBody>
    </cdr:sp>
  </cdr:relSizeAnchor>
</c:userShapes>
</file>

<file path=xl/drawings/drawing25.xml><?xml version="1.0" encoding="utf-8"?>
<c:userShapes xmlns:c="http://schemas.openxmlformats.org/drawingml/2006/chart">
  <cdr:relSizeAnchor xmlns:cdr="http://schemas.openxmlformats.org/drawingml/2006/chartDrawing">
    <cdr:from>
      <cdr:x>0.75155</cdr:x>
      <cdr:y>0.73189</cdr:y>
    </cdr:from>
    <cdr:to>
      <cdr:x>0.79814</cdr:x>
      <cdr:y>0.79348</cdr:y>
    </cdr:to>
    <cdr:cxnSp macro="">
      <cdr:nvCxnSpPr>
        <cdr:cNvPr id="9" name="直線コネクタ 8">
          <a:extLst xmlns:a="http://schemas.openxmlformats.org/drawingml/2006/main">
            <a:ext uri="{FF2B5EF4-FFF2-40B4-BE49-F238E27FC236}">
              <a16:creationId xmlns:a16="http://schemas.microsoft.com/office/drawing/2014/main" id="{4D7EB48B-6E58-473C-AA0E-FD450F17986C}"/>
            </a:ext>
          </a:extLst>
        </cdr:cNvPr>
        <cdr:cNvCxnSpPr/>
      </cdr:nvCxnSpPr>
      <cdr:spPr bwMode="auto">
        <a:xfrm xmlns:a="http://schemas.openxmlformats.org/drawingml/2006/main" flipH="1" flipV="1">
          <a:off x="3292911" y="2748649"/>
          <a:ext cx="204134" cy="2313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0.4688</cdr:x>
      <cdr:y>0.08908</cdr:y>
    </cdr:from>
    <cdr:to>
      <cdr:x>0.474</cdr:x>
      <cdr:y>0.13885</cdr:y>
    </cdr:to>
    <cdr:cxnSp macro="">
      <cdr:nvCxnSpPr>
        <cdr:cNvPr id="11" name="直線コネクタ 10">
          <a:extLst xmlns:a="http://schemas.openxmlformats.org/drawingml/2006/main">
            <a:ext uri="{FF2B5EF4-FFF2-40B4-BE49-F238E27FC236}">
              <a16:creationId xmlns:a16="http://schemas.microsoft.com/office/drawing/2014/main" id="{ADE41D04-148B-4D8B-A73E-B87022E7C8C6}"/>
            </a:ext>
          </a:extLst>
        </cdr:cNvPr>
        <cdr:cNvCxnSpPr/>
      </cdr:nvCxnSpPr>
      <cdr:spPr bwMode="auto">
        <a:xfrm xmlns:a="http://schemas.openxmlformats.org/drawingml/2006/main" flipH="1" flipV="1">
          <a:off x="2146528" y="362291"/>
          <a:ext cx="23812" cy="20240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0.17391</cdr:x>
      <cdr:y>0.2971</cdr:y>
    </cdr:from>
    <cdr:to>
      <cdr:x>0.22869</cdr:x>
      <cdr:y>0.32173</cdr:y>
    </cdr:to>
    <cdr:cxnSp macro="">
      <cdr:nvCxnSpPr>
        <cdr:cNvPr id="12" name="直線コネクタ 11">
          <a:extLst xmlns:a="http://schemas.openxmlformats.org/drawingml/2006/main">
            <a:ext uri="{FF2B5EF4-FFF2-40B4-BE49-F238E27FC236}">
              <a16:creationId xmlns:a16="http://schemas.microsoft.com/office/drawing/2014/main" id="{B6A0861D-338F-4B18-A8CD-567F9B9E4E2C}"/>
            </a:ext>
          </a:extLst>
        </cdr:cNvPr>
        <cdr:cNvCxnSpPr/>
      </cdr:nvCxnSpPr>
      <cdr:spPr bwMode="auto">
        <a:xfrm xmlns:a="http://schemas.openxmlformats.org/drawingml/2006/main" flipH="1" flipV="1">
          <a:off x="762000" y="1115786"/>
          <a:ext cx="240002" cy="924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0.36966</cdr:x>
      <cdr:y>0.36303</cdr:y>
    </cdr:from>
    <cdr:to>
      <cdr:x>0.63937</cdr:x>
      <cdr:y>0.68911</cdr:y>
    </cdr:to>
    <cdr:sp macro="" textlink="">
      <cdr:nvSpPr>
        <cdr:cNvPr id="6" name="テキスト ボックス 1">
          <a:extLst xmlns:a="http://schemas.openxmlformats.org/drawingml/2006/main">
            <a:ext uri="{FF2B5EF4-FFF2-40B4-BE49-F238E27FC236}">
              <a16:creationId xmlns:a16="http://schemas.microsoft.com/office/drawing/2014/main" id="{83BEC7D1-DD4E-480F-B434-40A9B3FB3E4D}"/>
            </a:ext>
          </a:extLst>
        </cdr:cNvPr>
        <cdr:cNvSpPr txBox="1"/>
      </cdr:nvSpPr>
      <cdr:spPr>
        <a:xfrm xmlns:a="http://schemas.openxmlformats.org/drawingml/2006/main">
          <a:off x="1689100" y="1485900"/>
          <a:ext cx="1232381" cy="1334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9999FF"/>
              </a:solidFill>
              <a:effectLst/>
              <a:latin typeface="Century" panose="02040604050505020304" pitchFamily="18" charset="0"/>
              <a:ea typeface="ＭＳ 明朝" panose="02020609040205080304" pitchFamily="17" charset="-128"/>
              <a:cs typeface="+mn-cs"/>
            </a:rPr>
            <a:t>NF</a:t>
          </a:r>
          <a:r>
            <a:rPr lang="en-US" altLang="ja-JP" sz="1400" b="1" baseline="-25000">
              <a:solidFill>
                <a:srgbClr val="9999FF"/>
              </a:solidFill>
              <a:effectLst/>
              <a:latin typeface="Century" panose="02040604050505020304" pitchFamily="18" charset="0"/>
              <a:ea typeface="ＭＳ 明朝" panose="02020609040205080304" pitchFamily="17" charset="-128"/>
              <a:cs typeface="+mn-cs"/>
            </a:rPr>
            <a:t>3</a:t>
          </a:r>
          <a:r>
            <a:rPr lang="en-US" altLang="ja-JP" sz="1300" b="1">
              <a:effectLst/>
              <a:latin typeface="Century" panose="02040604050505020304" pitchFamily="18" charset="0"/>
              <a:ea typeface="ＭＳ 明朝" panose="02020609040205080304" pitchFamily="17" charset="-128"/>
              <a:cs typeface="+mn-cs"/>
            </a:rPr>
            <a:t> </a:t>
          </a:r>
          <a:r>
            <a:rPr lang="ja-JP" altLang="ja-JP" sz="1300" b="1">
              <a:effectLst/>
              <a:latin typeface="Century" panose="02040604050505020304" pitchFamily="18" charset="0"/>
              <a:ea typeface="ＭＳ 明朝" panose="02020609040205080304" pitchFamily="17" charset="-128"/>
              <a:cs typeface="+mn-cs"/>
            </a:rPr>
            <a:t>排出量</a:t>
          </a:r>
          <a:endParaRPr lang="ja-JP" altLang="ja-JP" sz="1400" b="1">
            <a:effectLst/>
            <a:latin typeface="Century" panose="02040604050505020304" pitchFamily="18" charset="0"/>
            <a:ea typeface="ＭＳ 明朝" panose="02020609040205080304" pitchFamily="17" charset="-128"/>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r>
            <a:rPr lang="ja-JP" altLang="ja-JP" sz="1300">
              <a:effectLst/>
              <a:latin typeface="Century" panose="02040604050505020304" pitchFamily="18" charset="0"/>
              <a:ea typeface="ＭＳ 明朝" panose="02020609040205080304" pitchFamily="17" charset="-128"/>
              <a:cs typeface="+mn-cs"/>
            </a:rPr>
            <a:t>（</a:t>
          </a:r>
          <a:r>
            <a:rPr lang="en-US" altLang="ja-JP" sz="1300">
              <a:effectLst/>
              <a:latin typeface="Century" panose="02040604050505020304" pitchFamily="18" charset="0"/>
              <a:ea typeface="ＭＳ 明朝" panose="02020609040205080304" pitchFamily="17" charset="-128"/>
              <a:cs typeface="+mn-cs"/>
            </a:rPr>
            <a:t>CO</a:t>
          </a:r>
          <a:r>
            <a:rPr lang="en-US" altLang="ja-JP" sz="1300" baseline="-25000">
              <a:effectLst/>
              <a:latin typeface="Century" panose="02040604050505020304" pitchFamily="18" charset="0"/>
              <a:ea typeface="ＭＳ 明朝" panose="02020609040205080304" pitchFamily="17" charset="-128"/>
              <a:cs typeface="+mn-cs"/>
            </a:rPr>
            <a:t>2</a:t>
          </a:r>
          <a:r>
            <a:rPr lang="ja-JP" altLang="ja-JP" sz="1300">
              <a:effectLst/>
              <a:latin typeface="Century" panose="02040604050505020304" pitchFamily="18" charset="0"/>
              <a:ea typeface="ＭＳ 明朝" panose="02020609040205080304" pitchFamily="17" charset="-128"/>
              <a:cs typeface="+mn-cs"/>
            </a:rPr>
            <a:t>換算）</a:t>
          </a:r>
          <a:endParaRPr lang="ja-JP" altLang="ja-JP" sz="1300">
            <a:effectLst/>
            <a:latin typeface="Century" panose="02040604050505020304" pitchFamily="18" charset="0"/>
            <a:ea typeface="ＭＳ 明朝" panose="02020609040205080304" pitchFamily="17" charset="-128"/>
          </a:endParaRPr>
        </a:p>
        <a:p xmlns:a="http://schemas.openxmlformats.org/drawingml/2006/main">
          <a:endParaRPr lang="ja-JP" altLang="en-US" sz="1100"/>
        </a:p>
      </cdr:txBody>
    </cdr:sp>
  </cdr:relSizeAnchor>
</c:userShapes>
</file>

<file path=xl/drawings/drawing26.xml><?xml version="1.0" encoding="utf-8"?>
<c:userShapes xmlns:c="http://schemas.openxmlformats.org/drawingml/2006/chart">
  <cdr:relSizeAnchor xmlns:cdr="http://schemas.openxmlformats.org/drawingml/2006/chartDrawing">
    <cdr:from>
      <cdr:x>0.47337</cdr:x>
      <cdr:y>0.09414</cdr:y>
    </cdr:from>
    <cdr:to>
      <cdr:x>0.48518</cdr:x>
      <cdr:y>0.16369</cdr:y>
    </cdr:to>
    <cdr:cxnSp macro="">
      <cdr:nvCxnSpPr>
        <cdr:cNvPr id="3" name="直線コネクタ 2">
          <a:extLst xmlns:a="http://schemas.openxmlformats.org/drawingml/2006/main">
            <a:ext uri="{FF2B5EF4-FFF2-40B4-BE49-F238E27FC236}">
              <a16:creationId xmlns:a16="http://schemas.microsoft.com/office/drawing/2014/main" id="{ECFF240D-6134-4B79-AE89-6835D44FF52C}"/>
            </a:ext>
          </a:extLst>
        </cdr:cNvPr>
        <cdr:cNvCxnSpPr/>
      </cdr:nvCxnSpPr>
      <cdr:spPr bwMode="auto">
        <a:xfrm xmlns:a="http://schemas.openxmlformats.org/drawingml/2006/main" flipH="1">
          <a:off x="2512926" y="400498"/>
          <a:ext cx="62695" cy="2959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0.396</cdr:x>
      <cdr:y>0.09599</cdr:y>
    </cdr:from>
    <cdr:to>
      <cdr:x>0.47228</cdr:x>
      <cdr:y>0.16083</cdr:y>
    </cdr:to>
    <cdr:cxnSp macro="">
      <cdr:nvCxnSpPr>
        <cdr:cNvPr id="9" name="直線コネクタ 8">
          <a:extLst xmlns:a="http://schemas.openxmlformats.org/drawingml/2006/main">
            <a:ext uri="{FF2B5EF4-FFF2-40B4-BE49-F238E27FC236}">
              <a16:creationId xmlns:a16="http://schemas.microsoft.com/office/drawing/2014/main" id="{4E383A5F-16D9-46A1-BDF1-B6FDB2B8CE08}"/>
            </a:ext>
          </a:extLst>
        </cdr:cNvPr>
        <cdr:cNvCxnSpPr/>
      </cdr:nvCxnSpPr>
      <cdr:spPr bwMode="auto">
        <a:xfrm xmlns:a="http://schemas.openxmlformats.org/drawingml/2006/main" flipH="1" flipV="1">
          <a:off x="2102200" y="408410"/>
          <a:ext cx="404940" cy="2758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0.25424</cdr:x>
      <cdr:y>0.20819</cdr:y>
    </cdr:from>
    <cdr:to>
      <cdr:x>0.35847</cdr:x>
      <cdr:y>0.21026</cdr:y>
    </cdr:to>
    <cdr:cxnSp macro="">
      <cdr:nvCxnSpPr>
        <cdr:cNvPr id="11" name="直線コネクタ 10">
          <a:extLst xmlns:a="http://schemas.openxmlformats.org/drawingml/2006/main">
            <a:ext uri="{FF2B5EF4-FFF2-40B4-BE49-F238E27FC236}">
              <a16:creationId xmlns:a16="http://schemas.microsoft.com/office/drawing/2014/main" id="{D859054F-4C16-4AF0-AB74-FACB0AD91FF1}"/>
            </a:ext>
          </a:extLst>
        </cdr:cNvPr>
        <cdr:cNvCxnSpPr/>
      </cdr:nvCxnSpPr>
      <cdr:spPr bwMode="auto">
        <a:xfrm xmlns:a="http://schemas.openxmlformats.org/drawingml/2006/main" flipH="1" flipV="1">
          <a:off x="1224643" y="830036"/>
          <a:ext cx="502101" cy="82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0.14307</cdr:x>
      <cdr:y>0.61044</cdr:y>
    </cdr:from>
    <cdr:to>
      <cdr:x>0.20529</cdr:x>
      <cdr:y>0.63373</cdr:y>
    </cdr:to>
    <cdr:cxnSp macro="">
      <cdr:nvCxnSpPr>
        <cdr:cNvPr id="17" name="直線コネクタ 16">
          <a:extLst xmlns:a="http://schemas.openxmlformats.org/drawingml/2006/main">
            <a:ext uri="{FF2B5EF4-FFF2-40B4-BE49-F238E27FC236}">
              <a16:creationId xmlns:a16="http://schemas.microsoft.com/office/drawing/2014/main" id="{A8D789EA-A962-4B87-8124-2791038229C5}"/>
            </a:ext>
          </a:extLst>
        </cdr:cNvPr>
        <cdr:cNvCxnSpPr/>
      </cdr:nvCxnSpPr>
      <cdr:spPr bwMode="auto">
        <a:xfrm xmlns:a="http://schemas.openxmlformats.org/drawingml/2006/main" flipV="1">
          <a:off x="759486" y="2597116"/>
          <a:ext cx="330302" cy="990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0.2577</cdr:x>
      <cdr:y>0.12329</cdr:y>
    </cdr:from>
    <cdr:to>
      <cdr:x>0.4537</cdr:x>
      <cdr:y>0.16481</cdr:y>
    </cdr:to>
    <cdr:cxnSp macro="">
      <cdr:nvCxnSpPr>
        <cdr:cNvPr id="12" name="直線コネクタ 11">
          <a:extLst xmlns:a="http://schemas.openxmlformats.org/drawingml/2006/main">
            <a:ext uri="{FF2B5EF4-FFF2-40B4-BE49-F238E27FC236}">
              <a16:creationId xmlns:a16="http://schemas.microsoft.com/office/drawing/2014/main" id="{5B8B3F43-2661-4014-AC67-E391C367F1B4}"/>
            </a:ext>
          </a:extLst>
        </cdr:cNvPr>
        <cdr:cNvCxnSpPr/>
      </cdr:nvCxnSpPr>
      <cdr:spPr bwMode="auto">
        <a:xfrm xmlns:a="http://schemas.openxmlformats.org/drawingml/2006/main" flipH="1" flipV="1">
          <a:off x="1368033" y="524558"/>
          <a:ext cx="1040485" cy="1766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0.71935</cdr:x>
      <cdr:y>0.3209</cdr:y>
    </cdr:from>
    <cdr:to>
      <cdr:x>0.78839</cdr:x>
      <cdr:y>0.36581</cdr:y>
    </cdr:to>
    <cdr:cxnSp macro="">
      <cdr:nvCxnSpPr>
        <cdr:cNvPr id="24" name="直線コネクタ 23">
          <a:extLst xmlns:a="http://schemas.openxmlformats.org/drawingml/2006/main">
            <a:ext uri="{FF2B5EF4-FFF2-40B4-BE49-F238E27FC236}">
              <a16:creationId xmlns:a16="http://schemas.microsoft.com/office/drawing/2014/main" id="{3FA54F18-13AC-4146-807F-07F6627BCE18}"/>
            </a:ext>
          </a:extLst>
        </cdr:cNvPr>
        <cdr:cNvCxnSpPr/>
      </cdr:nvCxnSpPr>
      <cdr:spPr bwMode="auto">
        <a:xfrm xmlns:a="http://schemas.openxmlformats.org/drawingml/2006/main" flipV="1">
          <a:off x="4002779" y="1307337"/>
          <a:ext cx="384167" cy="1829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0.37081</cdr:x>
      <cdr:y>0.38631</cdr:y>
    </cdr:from>
    <cdr:to>
      <cdr:x>0.59508</cdr:x>
      <cdr:y>0.64409</cdr:y>
    </cdr:to>
    <cdr:sp macro="" textlink="">
      <cdr:nvSpPr>
        <cdr:cNvPr id="10" name="テキスト ボックス 1">
          <a:extLst xmlns:a="http://schemas.openxmlformats.org/drawingml/2006/main">
            <a:ext uri="{FF2B5EF4-FFF2-40B4-BE49-F238E27FC236}">
              <a16:creationId xmlns:a16="http://schemas.microsoft.com/office/drawing/2014/main" id="{0B5647C7-8D2C-4250-9045-8C40485DA9FF}"/>
            </a:ext>
          </a:extLst>
        </cdr:cNvPr>
        <cdr:cNvSpPr txBox="1"/>
      </cdr:nvSpPr>
      <cdr:spPr bwMode="auto">
        <a:xfrm xmlns:a="http://schemas.openxmlformats.org/drawingml/2006/main">
          <a:off x="1968501" y="1643554"/>
          <a:ext cx="1190522" cy="1096724"/>
        </a:xfrm>
        <a:prstGeom xmlns:a="http://schemas.openxmlformats.org/drawingml/2006/main" prst="rect">
          <a:avLst/>
        </a:prstGeom>
        <a:ln xmlns:a="http://schemas.openxmlformats.org/drawingml/2006/main">
          <a:no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66CCFF"/>
              </a:solidFill>
              <a:latin typeface="Century" panose="02040604050505020304" pitchFamily="18" charset="0"/>
              <a:ea typeface="ＭＳ 明朝" panose="02020609040205080304" pitchFamily="17" charset="-128"/>
            </a:rPr>
            <a:t>PFCs</a:t>
          </a:r>
          <a:r>
            <a:rPr lang="en-US" altLang="ja-JP" sz="1300" b="1">
              <a:solidFill>
                <a:srgbClr val="33CCFF"/>
              </a:solidFill>
              <a:latin typeface="Century" panose="02040604050505020304" pitchFamily="18" charset="0"/>
              <a:ea typeface="ＭＳ 明朝" panose="02020609040205080304" pitchFamily="17" charset="-128"/>
            </a:rPr>
            <a:t> </a:t>
          </a:r>
          <a:r>
            <a:rPr lang="ja-JP" altLang="en-US" sz="1300" b="1">
              <a:latin typeface="Century" panose="02040604050505020304" pitchFamily="18" charset="0"/>
              <a:ea typeface="ＭＳ 明朝" panose="02020609040205080304" pitchFamily="17" charset="-128"/>
            </a:rPr>
            <a:t>排出量</a:t>
          </a:r>
          <a:endParaRPr lang="en-US" altLang="ja-JP" sz="13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27.xml><?xml version="1.0" encoding="utf-8"?>
<c:userShapes xmlns:c="http://schemas.openxmlformats.org/drawingml/2006/chart">
  <cdr:relSizeAnchor xmlns:cdr="http://schemas.openxmlformats.org/drawingml/2006/chartDrawing">
    <cdr:from>
      <cdr:x>0.79104</cdr:x>
      <cdr:y>0.32324</cdr:y>
    </cdr:from>
    <cdr:to>
      <cdr:x>0.86428</cdr:x>
      <cdr:y>0.36949</cdr:y>
    </cdr:to>
    <cdr:cxnSp macro="">
      <cdr:nvCxnSpPr>
        <cdr:cNvPr id="3" name="直線コネクタ 2">
          <a:extLst xmlns:a="http://schemas.openxmlformats.org/drawingml/2006/main">
            <a:ext uri="{FF2B5EF4-FFF2-40B4-BE49-F238E27FC236}">
              <a16:creationId xmlns:a16="http://schemas.microsoft.com/office/drawing/2014/main" id="{ECFF240D-6134-4B79-AE89-6835D44FF52C}"/>
            </a:ext>
          </a:extLst>
        </cdr:cNvPr>
        <cdr:cNvCxnSpPr/>
      </cdr:nvCxnSpPr>
      <cdr:spPr bwMode="auto">
        <a:xfrm xmlns:a="http://schemas.openxmlformats.org/drawingml/2006/main" flipV="1">
          <a:off x="3605892" y="1297516"/>
          <a:ext cx="333835" cy="1856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0.34683</cdr:x>
      <cdr:y>0.1294</cdr:y>
    </cdr:from>
    <cdr:to>
      <cdr:x>0.46663</cdr:x>
      <cdr:y>0.17544</cdr:y>
    </cdr:to>
    <cdr:cxnSp macro="">
      <cdr:nvCxnSpPr>
        <cdr:cNvPr id="9" name="直線コネクタ 8">
          <a:extLst xmlns:a="http://schemas.openxmlformats.org/drawingml/2006/main">
            <a:ext uri="{FF2B5EF4-FFF2-40B4-BE49-F238E27FC236}">
              <a16:creationId xmlns:a16="http://schemas.microsoft.com/office/drawing/2014/main" id="{4E383A5F-16D9-46A1-BDF1-B6FDB2B8CE08}"/>
            </a:ext>
          </a:extLst>
        </cdr:cNvPr>
        <cdr:cNvCxnSpPr/>
      </cdr:nvCxnSpPr>
      <cdr:spPr bwMode="auto">
        <a:xfrm xmlns:a="http://schemas.openxmlformats.org/drawingml/2006/main" flipH="1" flipV="1">
          <a:off x="1584775" y="530679"/>
          <a:ext cx="547387" cy="1888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0.30514</cdr:x>
      <cdr:y>0.18204</cdr:y>
    </cdr:from>
    <cdr:to>
      <cdr:x>0.41791</cdr:x>
      <cdr:y>0.18983</cdr:y>
    </cdr:to>
    <cdr:cxnSp macro="">
      <cdr:nvCxnSpPr>
        <cdr:cNvPr id="11" name="直線コネクタ 10">
          <a:extLst xmlns:a="http://schemas.openxmlformats.org/drawingml/2006/main">
            <a:ext uri="{FF2B5EF4-FFF2-40B4-BE49-F238E27FC236}">
              <a16:creationId xmlns:a16="http://schemas.microsoft.com/office/drawing/2014/main" id="{D859054F-4C16-4AF0-AB74-FACB0AD91FF1}"/>
            </a:ext>
          </a:extLst>
        </cdr:cNvPr>
        <cdr:cNvCxnSpPr/>
      </cdr:nvCxnSpPr>
      <cdr:spPr bwMode="auto">
        <a:xfrm xmlns:a="http://schemas.openxmlformats.org/drawingml/2006/main" flipH="1" flipV="1">
          <a:off x="1394275" y="746579"/>
          <a:ext cx="515273" cy="319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0.13067</cdr:x>
      <cdr:y>0.62712</cdr:y>
    </cdr:from>
    <cdr:to>
      <cdr:x>0.19701</cdr:x>
      <cdr:y>0.65588</cdr:y>
    </cdr:to>
    <cdr:cxnSp macro="">
      <cdr:nvCxnSpPr>
        <cdr:cNvPr id="17" name="直線コネクタ 16">
          <a:extLst xmlns:a="http://schemas.openxmlformats.org/drawingml/2006/main">
            <a:ext uri="{FF2B5EF4-FFF2-40B4-BE49-F238E27FC236}">
              <a16:creationId xmlns:a16="http://schemas.microsoft.com/office/drawing/2014/main" id="{A8D789EA-A962-4B87-8124-2791038229C5}"/>
            </a:ext>
          </a:extLst>
        </cdr:cNvPr>
        <cdr:cNvCxnSpPr/>
      </cdr:nvCxnSpPr>
      <cdr:spPr bwMode="auto">
        <a:xfrm xmlns:a="http://schemas.openxmlformats.org/drawingml/2006/main" flipV="1">
          <a:off x="595624" y="2517321"/>
          <a:ext cx="302447" cy="11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0.46635</cdr:x>
      <cdr:y>0.11391</cdr:y>
    </cdr:from>
    <cdr:to>
      <cdr:x>0.49414</cdr:x>
      <cdr:y>0.16965</cdr:y>
    </cdr:to>
    <cdr:cxnSp macro="">
      <cdr:nvCxnSpPr>
        <cdr:cNvPr id="12" name="直線コネクタ 11">
          <a:extLst xmlns:a="http://schemas.openxmlformats.org/drawingml/2006/main">
            <a:ext uri="{FF2B5EF4-FFF2-40B4-BE49-F238E27FC236}">
              <a16:creationId xmlns:a16="http://schemas.microsoft.com/office/drawing/2014/main" id="{5B8B3F43-2661-4014-AC67-E391C367F1B4}"/>
            </a:ext>
          </a:extLst>
        </cdr:cNvPr>
        <cdr:cNvCxnSpPr/>
      </cdr:nvCxnSpPr>
      <cdr:spPr bwMode="auto">
        <a:xfrm xmlns:a="http://schemas.openxmlformats.org/drawingml/2006/main" flipH="1" flipV="1">
          <a:off x="2130877" y="467181"/>
          <a:ext cx="126998" cy="2285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0.36958</cdr:x>
      <cdr:y>0.3963</cdr:y>
    </cdr:from>
    <cdr:to>
      <cdr:x>0.62604</cdr:x>
      <cdr:y>0.70975</cdr:y>
    </cdr:to>
    <cdr:sp macro="" textlink="">
      <cdr:nvSpPr>
        <cdr:cNvPr id="10" name="テキスト ボックス 1">
          <a:extLst xmlns:a="http://schemas.openxmlformats.org/drawingml/2006/main">
            <a:ext uri="{FF2B5EF4-FFF2-40B4-BE49-F238E27FC236}">
              <a16:creationId xmlns:a16="http://schemas.microsoft.com/office/drawing/2014/main" id="{0B5647C7-8D2C-4250-9045-8C40485DA9FF}"/>
            </a:ext>
          </a:extLst>
        </cdr:cNvPr>
        <cdr:cNvSpPr txBox="1"/>
      </cdr:nvSpPr>
      <cdr:spPr bwMode="auto">
        <a:xfrm xmlns:a="http://schemas.openxmlformats.org/drawingml/2006/main">
          <a:off x="1768496" y="1615592"/>
          <a:ext cx="1227205" cy="1277842"/>
        </a:xfrm>
        <a:prstGeom xmlns:a="http://schemas.openxmlformats.org/drawingml/2006/main" prst="rect">
          <a:avLst/>
        </a:prstGeom>
        <a:ln xmlns:a="http://schemas.openxmlformats.org/drawingml/2006/main">
          <a:no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66CCFF"/>
              </a:solidFill>
              <a:latin typeface="Century" panose="02040604050505020304" pitchFamily="18" charset="0"/>
              <a:ea typeface="ＭＳ 明朝" panose="02020609040205080304" pitchFamily="17" charset="-128"/>
            </a:rPr>
            <a:t>PFCs</a:t>
          </a:r>
          <a:r>
            <a:rPr lang="en-US" altLang="ja-JP" sz="1300" b="1">
              <a:solidFill>
                <a:srgbClr val="33CCFF"/>
              </a:solidFill>
              <a:latin typeface="Century" panose="02040604050505020304" pitchFamily="18" charset="0"/>
              <a:ea typeface="ＭＳ 明朝" panose="02020609040205080304" pitchFamily="17" charset="-128"/>
            </a:rPr>
            <a:t> </a:t>
          </a:r>
          <a:r>
            <a:rPr lang="ja-JP" altLang="en-US" sz="1300" b="1">
              <a:latin typeface="Century" panose="02040604050505020304" pitchFamily="18" charset="0"/>
              <a:ea typeface="ＭＳ 明朝" panose="02020609040205080304" pitchFamily="17" charset="-128"/>
            </a:rPr>
            <a:t>排出量</a:t>
          </a:r>
          <a:endParaRPr lang="en-US" altLang="ja-JP" sz="13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28.xml><?xml version="1.0" encoding="utf-8"?>
<c:userShapes xmlns:c="http://schemas.openxmlformats.org/drawingml/2006/chart">
  <cdr:relSizeAnchor xmlns:cdr="http://schemas.openxmlformats.org/drawingml/2006/chartDrawing">
    <cdr:from>
      <cdr:x>0.57872</cdr:x>
      <cdr:y>0.81628</cdr:y>
    </cdr:from>
    <cdr:to>
      <cdr:x>0.61438</cdr:x>
      <cdr:y>0.87814</cdr:y>
    </cdr:to>
    <cdr:cxnSp macro="">
      <cdr:nvCxnSpPr>
        <cdr:cNvPr id="3" name="直線コネクタ 2">
          <a:extLst xmlns:a="http://schemas.openxmlformats.org/drawingml/2006/main">
            <a:ext uri="{FF2B5EF4-FFF2-40B4-BE49-F238E27FC236}">
              <a16:creationId xmlns:a16="http://schemas.microsoft.com/office/drawing/2014/main" id="{C7B59931-86CF-4BB8-B67F-95F79DA8BAEC}"/>
            </a:ext>
          </a:extLst>
        </cdr:cNvPr>
        <cdr:cNvCxnSpPr/>
      </cdr:nvCxnSpPr>
      <cdr:spPr bwMode="auto">
        <a:xfrm xmlns:a="http://schemas.openxmlformats.org/drawingml/2006/main">
          <a:off x="3402932" y="3421035"/>
          <a:ext cx="209684" cy="2592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0.30175</cdr:x>
      <cdr:y>0.15542</cdr:y>
    </cdr:from>
    <cdr:to>
      <cdr:x>0.32419</cdr:x>
      <cdr:y>0.19841</cdr:y>
    </cdr:to>
    <cdr:cxnSp macro="">
      <cdr:nvCxnSpPr>
        <cdr:cNvPr id="11" name="直線コネクタ 10">
          <a:extLst xmlns:a="http://schemas.openxmlformats.org/drawingml/2006/main">
            <a:ext uri="{FF2B5EF4-FFF2-40B4-BE49-F238E27FC236}">
              <a16:creationId xmlns:a16="http://schemas.microsoft.com/office/drawing/2014/main" id="{012B36B6-E167-48A0-8241-0BB8FA92F133}"/>
            </a:ext>
          </a:extLst>
        </cdr:cNvPr>
        <cdr:cNvCxnSpPr/>
      </cdr:nvCxnSpPr>
      <cdr:spPr bwMode="auto">
        <a:xfrm xmlns:a="http://schemas.openxmlformats.org/drawingml/2006/main" flipH="1" flipV="1">
          <a:off x="1646464" y="639536"/>
          <a:ext cx="122466" cy="17689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0.2419</cdr:x>
      <cdr:y>0.7514</cdr:y>
    </cdr:from>
    <cdr:to>
      <cdr:x>0.30716</cdr:x>
      <cdr:y>0.8</cdr:y>
    </cdr:to>
    <cdr:cxnSp macro="">
      <cdr:nvCxnSpPr>
        <cdr:cNvPr id="17" name="直線コネクタ 16">
          <a:extLst xmlns:a="http://schemas.openxmlformats.org/drawingml/2006/main">
            <a:ext uri="{FF2B5EF4-FFF2-40B4-BE49-F238E27FC236}">
              <a16:creationId xmlns:a16="http://schemas.microsoft.com/office/drawing/2014/main" id="{C388D4AB-D9D2-4987-BEA3-FDA35E7C73BF}"/>
            </a:ext>
          </a:extLst>
        </cdr:cNvPr>
        <cdr:cNvCxnSpPr/>
      </cdr:nvCxnSpPr>
      <cdr:spPr bwMode="auto">
        <a:xfrm xmlns:a="http://schemas.openxmlformats.org/drawingml/2006/main" flipV="1">
          <a:off x="1422399" y="3149118"/>
          <a:ext cx="383739" cy="2036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0.61097</cdr:x>
      <cdr:y>0.13558</cdr:y>
    </cdr:from>
    <cdr:to>
      <cdr:x>0.64435</cdr:x>
      <cdr:y>0.18849</cdr:y>
    </cdr:to>
    <cdr:cxnSp macro="">
      <cdr:nvCxnSpPr>
        <cdr:cNvPr id="24" name="直線コネクタ 23">
          <a:extLst xmlns:a="http://schemas.openxmlformats.org/drawingml/2006/main">
            <a:ext uri="{FF2B5EF4-FFF2-40B4-BE49-F238E27FC236}">
              <a16:creationId xmlns:a16="http://schemas.microsoft.com/office/drawing/2014/main" id="{64CC2233-D71F-4DFC-926A-7D02BFBC0957}"/>
            </a:ext>
          </a:extLst>
        </cdr:cNvPr>
        <cdr:cNvCxnSpPr/>
      </cdr:nvCxnSpPr>
      <cdr:spPr bwMode="auto">
        <a:xfrm xmlns:a="http://schemas.openxmlformats.org/drawingml/2006/main" flipV="1">
          <a:off x="3333750" y="557888"/>
          <a:ext cx="182120" cy="2177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0.7149</cdr:x>
      <cdr:y>0.33939</cdr:y>
    </cdr:from>
    <cdr:to>
      <cdr:x>0.73434</cdr:x>
      <cdr:y>0.37273</cdr:y>
    </cdr:to>
    <cdr:cxnSp macro="">
      <cdr:nvCxnSpPr>
        <cdr:cNvPr id="10" name="直線コネクタ 9">
          <a:extLst xmlns:a="http://schemas.openxmlformats.org/drawingml/2006/main">
            <a:ext uri="{FF2B5EF4-FFF2-40B4-BE49-F238E27FC236}">
              <a16:creationId xmlns:a16="http://schemas.microsoft.com/office/drawing/2014/main" id="{D5169C54-5A8E-4651-B163-BBE2B5E9D9D3}"/>
            </a:ext>
          </a:extLst>
        </cdr:cNvPr>
        <cdr:cNvCxnSpPr/>
      </cdr:nvCxnSpPr>
      <cdr:spPr bwMode="auto">
        <a:xfrm xmlns:a="http://schemas.openxmlformats.org/drawingml/2006/main" flipV="1">
          <a:off x="4203699" y="1422401"/>
          <a:ext cx="114300" cy="1396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0.17199</cdr:x>
      <cdr:y>0.4975</cdr:y>
    </cdr:from>
    <cdr:to>
      <cdr:x>0.22121</cdr:x>
      <cdr:y>0.49947</cdr:y>
    </cdr:to>
    <cdr:cxnSp macro="">
      <cdr:nvCxnSpPr>
        <cdr:cNvPr id="8" name="直線コネクタ 7">
          <a:extLst xmlns:a="http://schemas.openxmlformats.org/drawingml/2006/main">
            <a:ext uri="{FF2B5EF4-FFF2-40B4-BE49-F238E27FC236}">
              <a16:creationId xmlns:a16="http://schemas.microsoft.com/office/drawing/2014/main" id="{607687A4-601D-4D6C-8CB4-B85FD6086581}"/>
            </a:ext>
          </a:extLst>
        </cdr:cNvPr>
        <cdr:cNvCxnSpPr/>
      </cdr:nvCxnSpPr>
      <cdr:spPr bwMode="auto">
        <a:xfrm xmlns:a="http://schemas.openxmlformats.org/drawingml/2006/main" flipH="1">
          <a:off x="1011331" y="2085024"/>
          <a:ext cx="289419" cy="82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0.37934</cdr:x>
      <cdr:y>0.36271</cdr:y>
    </cdr:from>
    <cdr:to>
      <cdr:x>0.58747</cdr:x>
      <cdr:y>0.62732</cdr:y>
    </cdr:to>
    <cdr:sp macro="" textlink="">
      <cdr:nvSpPr>
        <cdr:cNvPr id="9" name="テキスト ボックス 1">
          <a:extLst xmlns:a="http://schemas.openxmlformats.org/drawingml/2006/main">
            <a:ext uri="{FF2B5EF4-FFF2-40B4-BE49-F238E27FC236}">
              <a16:creationId xmlns:a16="http://schemas.microsoft.com/office/drawing/2014/main" id="{236D9E3E-6D81-412E-8996-33FBD51EFC7B}"/>
            </a:ext>
          </a:extLst>
        </cdr:cNvPr>
        <cdr:cNvSpPr txBox="1"/>
      </cdr:nvSpPr>
      <cdr:spPr>
        <a:xfrm xmlns:a="http://schemas.openxmlformats.org/drawingml/2006/main">
          <a:off x="2230557" y="1520118"/>
          <a:ext cx="1223842" cy="1108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FF99CC"/>
              </a:solidFill>
              <a:latin typeface="Century" panose="02040604050505020304" pitchFamily="18" charset="0"/>
              <a:ea typeface="ＭＳ 明朝" panose="02020609040205080304" pitchFamily="17" charset="-128"/>
            </a:rPr>
            <a:t>SF</a:t>
          </a:r>
          <a:r>
            <a:rPr lang="en-US" altLang="ja-JP" sz="1300" b="1" baseline="-24000">
              <a:solidFill>
                <a:srgbClr val="FF99CC"/>
              </a:solidFill>
              <a:latin typeface="Century" panose="02040604050505020304" pitchFamily="18" charset="0"/>
              <a:ea typeface="ＭＳ 明朝" panose="02020609040205080304" pitchFamily="17" charset="-128"/>
            </a:rPr>
            <a:t>6 </a:t>
          </a:r>
          <a:r>
            <a:rPr lang="ja-JP" altLang="en-US" sz="1300" b="1">
              <a:latin typeface="Century" panose="02040604050505020304" pitchFamily="18" charset="0"/>
              <a:ea typeface="ＭＳ 明朝" panose="02020609040205080304" pitchFamily="17" charset="-128"/>
            </a:rPr>
            <a:t>排出量</a:t>
          </a: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29.xml><?xml version="1.0" encoding="utf-8"?>
<c:userShapes xmlns:c="http://schemas.openxmlformats.org/drawingml/2006/chart">
  <cdr:relSizeAnchor xmlns:cdr="http://schemas.openxmlformats.org/drawingml/2006/chartDrawing">
    <cdr:from>
      <cdr:x>0.26013</cdr:x>
      <cdr:y>0.21823</cdr:y>
    </cdr:from>
    <cdr:to>
      <cdr:x>0.3055</cdr:x>
      <cdr:y>0.26217</cdr:y>
    </cdr:to>
    <cdr:cxnSp macro="">
      <cdr:nvCxnSpPr>
        <cdr:cNvPr id="3" name="直線コネクタ 2">
          <a:extLst xmlns:a="http://schemas.openxmlformats.org/drawingml/2006/main">
            <a:ext uri="{FF2B5EF4-FFF2-40B4-BE49-F238E27FC236}">
              <a16:creationId xmlns:a16="http://schemas.microsoft.com/office/drawing/2014/main" id="{C7B59931-86CF-4BB8-B67F-95F79DA8BAEC}"/>
            </a:ext>
          </a:extLst>
        </cdr:cNvPr>
        <cdr:cNvCxnSpPr/>
      </cdr:nvCxnSpPr>
      <cdr:spPr bwMode="auto">
        <a:xfrm xmlns:a="http://schemas.openxmlformats.org/drawingml/2006/main">
          <a:off x="1549400" y="1003300"/>
          <a:ext cx="270250" cy="2020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0.18337</cdr:x>
      <cdr:y>0.47086</cdr:y>
    </cdr:from>
    <cdr:to>
      <cdr:x>0.24359</cdr:x>
      <cdr:y>0.64641</cdr:y>
    </cdr:to>
    <cdr:cxnSp macro="">
      <cdr:nvCxnSpPr>
        <cdr:cNvPr id="11" name="直線コネクタ 10">
          <a:extLst xmlns:a="http://schemas.openxmlformats.org/drawingml/2006/main">
            <a:ext uri="{FF2B5EF4-FFF2-40B4-BE49-F238E27FC236}">
              <a16:creationId xmlns:a16="http://schemas.microsoft.com/office/drawing/2014/main" id="{012B36B6-E167-48A0-8241-0BB8FA92F133}"/>
            </a:ext>
          </a:extLst>
        </cdr:cNvPr>
        <cdr:cNvCxnSpPr/>
      </cdr:nvCxnSpPr>
      <cdr:spPr bwMode="auto">
        <a:xfrm xmlns:a="http://schemas.openxmlformats.org/drawingml/2006/main" flipH="1">
          <a:off x="1092200" y="2164734"/>
          <a:ext cx="358696" cy="8070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0.32683</cdr:x>
      <cdr:y>0.10767</cdr:y>
    </cdr:from>
    <cdr:to>
      <cdr:x>0.41132</cdr:x>
      <cdr:y>0.16577</cdr:y>
    </cdr:to>
    <cdr:cxnSp macro="">
      <cdr:nvCxnSpPr>
        <cdr:cNvPr id="17" name="直線コネクタ 16">
          <a:extLst xmlns:a="http://schemas.openxmlformats.org/drawingml/2006/main">
            <a:ext uri="{FF2B5EF4-FFF2-40B4-BE49-F238E27FC236}">
              <a16:creationId xmlns:a16="http://schemas.microsoft.com/office/drawing/2014/main" id="{C388D4AB-D9D2-4987-BEA3-FDA35E7C73BF}"/>
            </a:ext>
          </a:extLst>
        </cdr:cNvPr>
        <cdr:cNvCxnSpPr/>
      </cdr:nvCxnSpPr>
      <cdr:spPr bwMode="auto">
        <a:xfrm xmlns:a="http://schemas.openxmlformats.org/drawingml/2006/main">
          <a:off x="1823370" y="464448"/>
          <a:ext cx="471363" cy="2506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0.71707</cdr:x>
      <cdr:y>0.24606</cdr:y>
    </cdr:from>
    <cdr:to>
      <cdr:x>0.77004</cdr:x>
      <cdr:y>0.30138</cdr:y>
    </cdr:to>
    <cdr:cxnSp macro="">
      <cdr:nvCxnSpPr>
        <cdr:cNvPr id="24" name="直線コネクタ 23">
          <a:extLst xmlns:a="http://schemas.openxmlformats.org/drawingml/2006/main">
            <a:ext uri="{FF2B5EF4-FFF2-40B4-BE49-F238E27FC236}">
              <a16:creationId xmlns:a16="http://schemas.microsoft.com/office/drawing/2014/main" id="{64CC2233-D71F-4DFC-926A-7D02BFBC0957}"/>
            </a:ext>
          </a:extLst>
        </cdr:cNvPr>
        <cdr:cNvCxnSpPr/>
      </cdr:nvCxnSpPr>
      <cdr:spPr bwMode="auto">
        <a:xfrm xmlns:a="http://schemas.openxmlformats.org/drawingml/2006/main" flipV="1">
          <a:off x="4000503" y="1061358"/>
          <a:ext cx="295506" cy="2386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0.36585</cdr:x>
      <cdr:y>0.79817</cdr:y>
    </cdr:from>
    <cdr:to>
      <cdr:x>0.41645</cdr:x>
      <cdr:y>0.83912</cdr:y>
    </cdr:to>
    <cdr:cxnSp macro="">
      <cdr:nvCxnSpPr>
        <cdr:cNvPr id="10" name="直線コネクタ 9">
          <a:extLst xmlns:a="http://schemas.openxmlformats.org/drawingml/2006/main">
            <a:ext uri="{FF2B5EF4-FFF2-40B4-BE49-F238E27FC236}">
              <a16:creationId xmlns:a16="http://schemas.microsoft.com/office/drawing/2014/main" id="{D5169C54-5A8E-4651-B163-BBE2B5E9D9D3}"/>
            </a:ext>
          </a:extLst>
        </cdr:cNvPr>
        <cdr:cNvCxnSpPr/>
      </cdr:nvCxnSpPr>
      <cdr:spPr bwMode="auto">
        <a:xfrm xmlns:a="http://schemas.openxmlformats.org/drawingml/2006/main" flipV="1">
          <a:off x="2041072" y="3442872"/>
          <a:ext cx="282285" cy="176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0.47522</cdr:x>
      <cdr:y>0.08833</cdr:y>
    </cdr:from>
    <cdr:to>
      <cdr:x>0.47813</cdr:x>
      <cdr:y>0.14511</cdr:y>
    </cdr:to>
    <cdr:cxnSp macro="">
      <cdr:nvCxnSpPr>
        <cdr:cNvPr id="8" name="直線コネクタ 7">
          <a:extLst xmlns:a="http://schemas.openxmlformats.org/drawingml/2006/main">
            <a:ext uri="{FF2B5EF4-FFF2-40B4-BE49-F238E27FC236}">
              <a16:creationId xmlns:a16="http://schemas.microsoft.com/office/drawing/2014/main" id="{607687A4-601D-4D6C-8CB4-B85FD6086581}"/>
            </a:ext>
          </a:extLst>
        </cdr:cNvPr>
        <cdr:cNvCxnSpPr/>
      </cdr:nvCxnSpPr>
      <cdr:spPr bwMode="auto">
        <a:xfrm xmlns:a="http://schemas.openxmlformats.org/drawingml/2006/main">
          <a:off x="2217965" y="381002"/>
          <a:ext cx="13608" cy="2449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0.38735</cdr:x>
      <cdr:y>0.35939</cdr:y>
    </cdr:from>
    <cdr:to>
      <cdr:x>0.59812</cdr:x>
      <cdr:y>0.66031</cdr:y>
    </cdr:to>
    <cdr:sp macro="" textlink="">
      <cdr:nvSpPr>
        <cdr:cNvPr id="2" name="テキスト ボックス 1">
          <a:extLst xmlns:a="http://schemas.openxmlformats.org/drawingml/2006/main">
            <a:ext uri="{FF2B5EF4-FFF2-40B4-BE49-F238E27FC236}">
              <a16:creationId xmlns:a16="http://schemas.microsoft.com/office/drawing/2014/main" id="{BB453660-A4A6-4E7A-AF71-C2BD613D0DD6}"/>
            </a:ext>
          </a:extLst>
        </cdr:cNvPr>
        <cdr:cNvSpPr txBox="1"/>
      </cdr:nvSpPr>
      <cdr:spPr>
        <a:xfrm xmlns:a="http://schemas.openxmlformats.org/drawingml/2006/main">
          <a:off x="2166603" y="1543696"/>
          <a:ext cx="1178941" cy="1292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300" b="1">
              <a:solidFill>
                <a:srgbClr val="FF99CC"/>
              </a:solidFill>
              <a:latin typeface="Century" panose="02040604050505020304" pitchFamily="18" charset="0"/>
              <a:ea typeface="ＭＳ 明朝" panose="02020609040205080304" pitchFamily="17" charset="-128"/>
            </a:rPr>
            <a:t>SF</a:t>
          </a:r>
          <a:r>
            <a:rPr lang="en-US" altLang="ja-JP" sz="1300" b="1" baseline="-24000">
              <a:solidFill>
                <a:srgbClr val="FF99CC"/>
              </a:solidFill>
              <a:latin typeface="Century" panose="02040604050505020304" pitchFamily="18" charset="0"/>
              <a:ea typeface="ＭＳ 明朝" panose="02020609040205080304" pitchFamily="17" charset="-128"/>
            </a:rPr>
            <a:t>6 </a:t>
          </a:r>
          <a:r>
            <a:rPr lang="ja-JP" altLang="en-US" sz="1300" b="1">
              <a:latin typeface="Century" panose="02040604050505020304" pitchFamily="18" charset="0"/>
              <a:ea typeface="ＭＳ 明朝" panose="02020609040205080304" pitchFamily="17" charset="-128"/>
            </a:rPr>
            <a:t>排出量</a:t>
          </a: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3.xml><?xml version="1.0" encoding="utf-8"?>
<c:userShapes xmlns:c="http://schemas.openxmlformats.org/drawingml/2006/chart">
  <cdr:relSizeAnchor xmlns:cdr="http://schemas.openxmlformats.org/drawingml/2006/chartDrawing">
    <cdr:from>
      <cdr:x>0.30871</cdr:x>
      <cdr:y>0.50102</cdr:y>
    </cdr:from>
    <cdr:to>
      <cdr:x>0.50062</cdr:x>
      <cdr:y>0.76507</cdr:y>
    </cdr:to>
    <cdr:sp macro="" textlink="">
      <cdr:nvSpPr>
        <cdr:cNvPr id="2" name="テキスト ボックス 1"/>
        <cdr:cNvSpPr txBox="1"/>
      </cdr:nvSpPr>
      <cdr:spPr>
        <a:xfrm xmlns:a="http://schemas.openxmlformats.org/drawingml/2006/main">
          <a:off x="2355850" y="2674124"/>
          <a:ext cx="1464587" cy="1409341"/>
        </a:xfrm>
        <a:prstGeom xmlns:a="http://schemas.openxmlformats.org/drawingml/2006/main" prst="rect">
          <a:avLst/>
        </a:prstGeom>
      </cdr:spPr>
      <cdr:txBody>
        <a:bodyPr xmlns:a="http://schemas.openxmlformats.org/drawingml/2006/main" vertOverflow="overflow" horzOverflow="overflow" wrap="none" rtlCol="0">
          <a:noAutofit/>
        </a:bodyPr>
        <a:lstStyle xmlns:a="http://schemas.openxmlformats.org/drawingml/2006/main"/>
        <a:p xmlns:a="http://schemas.openxmlformats.org/drawingml/2006/main">
          <a:pPr algn="ctr"/>
          <a:r>
            <a:rPr lang="ja-JP" altLang="ja-JP" sz="1600">
              <a:effectLst/>
              <a:latin typeface="Century" panose="02040604050505020304" pitchFamily="18" charset="0"/>
              <a:ea typeface="ＭＳ 明朝" panose="02020609040205080304" pitchFamily="17" charset="-128"/>
              <a:cs typeface="+mn-cs"/>
            </a:rPr>
            <a:t>温室効果ガス</a:t>
          </a:r>
          <a:endParaRPr lang="en-US" altLang="ja-JP" sz="1600" baseline="0">
            <a:effectLst/>
            <a:latin typeface="Century" panose="02040604050505020304" pitchFamily="18" charset="0"/>
            <a:ea typeface="ＭＳ 明朝" panose="02020609040205080304" pitchFamily="17" charset="-128"/>
            <a:cs typeface="+mn-cs"/>
          </a:endParaRPr>
        </a:p>
        <a:p xmlns:a="http://schemas.openxmlformats.org/drawingml/2006/main">
          <a:pPr algn="ctr"/>
          <a:r>
            <a:rPr lang="ja-JP" altLang="ja-JP" sz="1600">
              <a:effectLst/>
              <a:latin typeface="Century" panose="02040604050505020304" pitchFamily="18" charset="0"/>
              <a:ea typeface="ＭＳ 明朝" panose="02020609040205080304" pitchFamily="17" charset="-128"/>
              <a:cs typeface="+mn-cs"/>
            </a:rPr>
            <a:t>排出量</a:t>
          </a:r>
          <a:endParaRPr lang="en-US" altLang="ja-JP" sz="1800">
            <a:effectLst/>
            <a:latin typeface="Century" panose="02040604050505020304" pitchFamily="18" charset="0"/>
            <a:ea typeface="ＭＳ 明朝" panose="02020609040205080304" pitchFamily="17" charset="-128"/>
          </a:endParaRPr>
        </a:p>
        <a:p xmlns:a="http://schemas.openxmlformats.org/drawingml/2006/main">
          <a:pPr algn="ctr"/>
          <a:endParaRPr lang="en-US" altLang="ja-JP" sz="1800">
            <a:solidFill>
              <a:sysClr val="windowText" lastClr="000000"/>
            </a:solidFill>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800">
            <a:solidFill>
              <a:sysClr val="windowText" lastClr="000000"/>
            </a:solidFill>
            <a:effectLst/>
            <a:latin typeface="Century" panose="02040604050505020304" pitchFamily="18" charset="0"/>
            <a:ea typeface="ＭＳ 明朝" panose="02020609040205080304" pitchFamily="17" charset="-128"/>
            <a:cs typeface="+mn-cs"/>
          </a:endParaRPr>
        </a:p>
        <a:p xmlns:a="http://schemas.openxmlformats.org/drawingml/2006/main">
          <a:pPr algn="ctr"/>
          <a:r>
            <a:rPr lang="en-US" altLang="ja-JP" sz="1600">
              <a:effectLst/>
              <a:latin typeface="Century" panose="02040604050505020304" pitchFamily="18" charset="0"/>
              <a:ea typeface="ＭＳ 明朝" panose="02020609040205080304" pitchFamily="17" charset="-128"/>
            </a:rPr>
            <a:t>CO</a:t>
          </a:r>
          <a:r>
            <a:rPr lang="en-US" altLang="ja-JP" sz="1600" baseline="-25000">
              <a:effectLst/>
              <a:latin typeface="Century" panose="02040604050505020304" pitchFamily="18" charset="0"/>
              <a:ea typeface="ＭＳ 明朝" panose="02020609040205080304" pitchFamily="17" charset="-128"/>
            </a:rPr>
            <a:t>2</a:t>
          </a:r>
          <a:r>
            <a:rPr lang="ja-JP" altLang="en-US" sz="1600">
              <a:effectLst/>
              <a:latin typeface="Century" panose="02040604050505020304" pitchFamily="18" charset="0"/>
              <a:ea typeface="ＭＳ 明朝" panose="02020609040205080304" pitchFamily="17" charset="-128"/>
            </a:rPr>
            <a:t>換算</a:t>
          </a:r>
          <a:endParaRPr lang="ja-JP" altLang="ja-JP" sz="1600">
            <a:effectLst/>
            <a:latin typeface="Century" panose="02040604050505020304" pitchFamily="18" charset="0"/>
            <a:ea typeface="ＭＳ 明朝" panose="02020609040205080304" pitchFamily="17" charset="-128"/>
          </a:endParaRPr>
        </a:p>
      </cdr:txBody>
    </cdr:sp>
  </cdr:relSizeAnchor>
  <cdr:relSizeAnchor xmlns:cdr="http://schemas.openxmlformats.org/drawingml/2006/chartDrawing">
    <cdr:from>
      <cdr:x>0.55086</cdr:x>
      <cdr:y>0.34273</cdr:y>
    </cdr:from>
    <cdr:to>
      <cdr:x>0.59712</cdr:x>
      <cdr:y>0.40275</cdr:y>
    </cdr:to>
    <cdr:cxnSp macro="">
      <cdr:nvCxnSpPr>
        <cdr:cNvPr id="4" name="直線コネクタ 3">
          <a:extLst xmlns:a="http://schemas.openxmlformats.org/drawingml/2006/main">
            <a:ext uri="{FF2B5EF4-FFF2-40B4-BE49-F238E27FC236}">
              <a16:creationId xmlns:a16="http://schemas.microsoft.com/office/drawing/2014/main" id="{B4752C72-923B-4DF9-AF51-44B48F056853}"/>
            </a:ext>
          </a:extLst>
        </cdr:cNvPr>
        <cdr:cNvCxnSpPr/>
      </cdr:nvCxnSpPr>
      <cdr:spPr bwMode="auto">
        <a:xfrm xmlns:a="http://schemas.openxmlformats.org/drawingml/2006/main" flipH="1">
          <a:off x="4170882" y="1844669"/>
          <a:ext cx="350296" cy="3230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0.14763</cdr:x>
      <cdr:y>0.35729</cdr:y>
    </cdr:from>
    <cdr:to>
      <cdr:x>0.29483</cdr:x>
      <cdr:y>0.37088</cdr:y>
    </cdr:to>
    <cdr:cxnSp macro="">
      <cdr:nvCxnSpPr>
        <cdr:cNvPr id="6" name="直線コネクタ 5">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flipH="1">
          <a:off x="1059659" y="1915531"/>
          <a:ext cx="1056555" cy="728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0.19076</cdr:x>
      <cdr:y>0.30869</cdr:y>
    </cdr:from>
    <cdr:to>
      <cdr:x>0.32634</cdr:x>
      <cdr:y>0.32692</cdr:y>
    </cdr:to>
    <cdr:cxnSp macro="">
      <cdr:nvCxnSpPr>
        <cdr:cNvPr id="7" name="直線コネクタ 6">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flipH="1" flipV="1">
          <a:off x="1369222" y="1654969"/>
          <a:ext cx="973185" cy="977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0.25213</cdr:x>
      <cdr:y>0.27094</cdr:y>
    </cdr:from>
    <cdr:to>
      <cdr:x>0.35648</cdr:x>
      <cdr:y>0.31532</cdr:y>
    </cdr:to>
    <cdr:cxnSp macro="">
      <cdr:nvCxnSpPr>
        <cdr:cNvPr id="8" name="直線コネクタ 7">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flipH="1" flipV="1">
          <a:off x="1809753" y="1452563"/>
          <a:ext cx="748956" cy="2379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0.31682</cdr:x>
      <cdr:y>0.24651</cdr:y>
    </cdr:from>
    <cdr:to>
      <cdr:x>0.37693</cdr:x>
      <cdr:y>0.31025</cdr:y>
    </cdr:to>
    <cdr:cxnSp macro="">
      <cdr:nvCxnSpPr>
        <cdr:cNvPr id="9" name="直線コネクタ 8">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a:off x="2274097" y="1321594"/>
          <a:ext cx="431439" cy="3417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0.36659</cdr:x>
      <cdr:y>0.23541</cdr:y>
    </cdr:from>
    <cdr:to>
      <cdr:x>0.39529</cdr:x>
      <cdr:y>0.30426</cdr:y>
    </cdr:to>
    <cdr:cxnSp macro="">
      <cdr:nvCxnSpPr>
        <cdr:cNvPr id="10" name="直線コネクタ 9">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a:off x="2631284" y="1262063"/>
          <a:ext cx="206001" cy="3691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0.40115</cdr:x>
      <cdr:y>0.2242</cdr:y>
    </cdr:from>
    <cdr:to>
      <cdr:x>0.40303</cdr:x>
      <cdr:y>0.30397</cdr:y>
    </cdr:to>
    <cdr:cxnSp macro="">
      <cdr:nvCxnSpPr>
        <cdr:cNvPr id="11" name="直線コネクタ 10">
          <a:extLst xmlns:a="http://schemas.openxmlformats.org/drawingml/2006/main">
            <a:ext uri="{FF2B5EF4-FFF2-40B4-BE49-F238E27FC236}">
              <a16:creationId xmlns:a16="http://schemas.microsoft.com/office/drawing/2014/main" id="{E7036D36-FCFE-40AA-9660-74490A5F6CED}"/>
            </a:ext>
          </a:extLst>
        </cdr:cNvPr>
        <cdr:cNvCxnSpPr/>
      </cdr:nvCxnSpPr>
      <cdr:spPr bwMode="auto">
        <a:xfrm xmlns:a="http://schemas.openxmlformats.org/drawingml/2006/main" flipH="1">
          <a:off x="2879347" y="1201959"/>
          <a:ext cx="13492" cy="427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userShapes>
</file>

<file path=xl/drawings/drawing30.xml><?xml version="1.0" encoding="utf-8"?>
<c:userShapes xmlns:c="http://schemas.openxmlformats.org/drawingml/2006/chart">
  <cdr:relSizeAnchor xmlns:cdr="http://schemas.openxmlformats.org/drawingml/2006/chartDrawing">
    <cdr:from>
      <cdr:x>0.38954</cdr:x>
      <cdr:y>0.21466</cdr:y>
    </cdr:from>
    <cdr:to>
      <cdr:x>0.4615</cdr:x>
      <cdr:y>0.28739</cdr:y>
    </cdr:to>
    <cdr:cxnSp macro="">
      <cdr:nvCxnSpPr>
        <cdr:cNvPr id="17" name="直線コネクタ 16">
          <a:extLst xmlns:a="http://schemas.openxmlformats.org/drawingml/2006/main">
            <a:ext uri="{FF2B5EF4-FFF2-40B4-BE49-F238E27FC236}">
              <a16:creationId xmlns:a16="http://schemas.microsoft.com/office/drawing/2014/main" id="{860D435F-2283-422B-AB7F-255F706BA6C1}"/>
            </a:ext>
          </a:extLst>
        </cdr:cNvPr>
        <cdr:cNvCxnSpPr/>
      </cdr:nvCxnSpPr>
      <cdr:spPr bwMode="auto">
        <a:xfrm xmlns:a="http://schemas.openxmlformats.org/drawingml/2006/main" flipH="1" flipV="1">
          <a:off x="2125149" y="1153759"/>
          <a:ext cx="392582" cy="39091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0.30263</cdr:x>
      <cdr:y>0.26464</cdr:y>
    </cdr:from>
    <cdr:to>
      <cdr:x>0.44603</cdr:x>
      <cdr:y>0.2897</cdr:y>
    </cdr:to>
    <cdr:cxnSp macro="">
      <cdr:nvCxnSpPr>
        <cdr:cNvPr id="10" name="直線コネクタ 9">
          <a:extLst xmlns:a="http://schemas.openxmlformats.org/drawingml/2006/main">
            <a:ext uri="{FF2B5EF4-FFF2-40B4-BE49-F238E27FC236}">
              <a16:creationId xmlns:a16="http://schemas.microsoft.com/office/drawing/2014/main" id="{887FD226-F046-4393-A609-76BA8E7D3A51}"/>
            </a:ext>
          </a:extLst>
        </cdr:cNvPr>
        <cdr:cNvCxnSpPr/>
      </cdr:nvCxnSpPr>
      <cdr:spPr bwMode="auto">
        <a:xfrm xmlns:a="http://schemas.openxmlformats.org/drawingml/2006/main">
          <a:off x="1651000" y="1422400"/>
          <a:ext cx="782356" cy="13470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0.23977</cdr:x>
      <cdr:y>0.3119</cdr:y>
    </cdr:from>
    <cdr:to>
      <cdr:x>0.37712</cdr:x>
      <cdr:y>0.34025</cdr:y>
    </cdr:to>
    <cdr:cxnSp macro="">
      <cdr:nvCxnSpPr>
        <cdr:cNvPr id="13" name="直線コネクタ 12">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a:off x="1308100" y="1676400"/>
          <a:ext cx="749300"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0.47229</cdr:x>
      <cdr:y>0.14886</cdr:y>
    </cdr:from>
    <cdr:to>
      <cdr:x>0.47489</cdr:x>
      <cdr:y>0.28459</cdr:y>
    </cdr:to>
    <cdr:cxnSp macro="">
      <cdr:nvCxnSpPr>
        <cdr:cNvPr id="14" name="直線コネクタ 13">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V="1">
          <a:off x="2576596" y="800100"/>
          <a:ext cx="14204" cy="7295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0.47617</cdr:x>
      <cdr:y>0.17497</cdr:y>
    </cdr:from>
    <cdr:to>
      <cdr:x>0.54278</cdr:x>
      <cdr:y>0.28029</cdr:y>
    </cdr:to>
    <cdr:cxnSp macro="">
      <cdr:nvCxnSpPr>
        <cdr:cNvPr id="18" name="直線コネクタ 17">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V="1">
          <a:off x="2597764" y="940440"/>
          <a:ext cx="363394" cy="5660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0.41693</cdr:x>
      <cdr:y>0.15905</cdr:y>
    </cdr:from>
    <cdr:to>
      <cdr:x>0.46946</cdr:x>
      <cdr:y>0.28445</cdr:y>
    </cdr:to>
    <cdr:cxnSp macro="">
      <cdr:nvCxnSpPr>
        <cdr:cNvPr id="20" name="直線コネクタ 19">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a:off x="2274565" y="854881"/>
          <a:ext cx="286581" cy="67400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0.69637</cdr:x>
      <cdr:y>0.74806</cdr:y>
    </cdr:from>
    <cdr:to>
      <cdr:x>0.74489</cdr:x>
      <cdr:y>0.78317</cdr:y>
    </cdr:to>
    <cdr:cxnSp macro="">
      <cdr:nvCxnSpPr>
        <cdr:cNvPr id="21" name="直線コネクタ 20">
          <a:extLst xmlns:a="http://schemas.openxmlformats.org/drawingml/2006/main">
            <a:ext uri="{FF2B5EF4-FFF2-40B4-BE49-F238E27FC236}">
              <a16:creationId xmlns:a16="http://schemas.microsoft.com/office/drawing/2014/main" id="{AA2E23FC-851A-45F8-A392-0D69E97C290E}"/>
            </a:ext>
          </a:extLst>
        </cdr:cNvPr>
        <cdr:cNvCxnSpPr/>
      </cdr:nvCxnSpPr>
      <cdr:spPr bwMode="auto">
        <a:xfrm xmlns:a="http://schemas.openxmlformats.org/drawingml/2006/main" flipH="1" flipV="1">
          <a:off x="3790232" y="3837480"/>
          <a:ext cx="264088" cy="18011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0.34453</cdr:x>
      <cdr:y>0.46312</cdr:y>
    </cdr:from>
    <cdr:to>
      <cdr:x>0.62105</cdr:x>
      <cdr:y>0.67765</cdr:y>
    </cdr:to>
    <cdr:sp macro="" textlink="">
      <cdr:nvSpPr>
        <cdr:cNvPr id="12" name="テキスト ボックス 1">
          <a:extLst xmlns:a="http://schemas.openxmlformats.org/drawingml/2006/main">
            <a:ext uri="{FF2B5EF4-FFF2-40B4-BE49-F238E27FC236}">
              <a16:creationId xmlns:a16="http://schemas.microsoft.com/office/drawing/2014/main" id="{00000000-0008-0000-0800-00000E000000}"/>
            </a:ext>
          </a:extLst>
        </cdr:cNvPr>
        <cdr:cNvSpPr txBox="1"/>
      </cdr:nvSpPr>
      <cdr:spPr bwMode="auto">
        <a:xfrm xmlns:a="http://schemas.openxmlformats.org/drawingml/2006/main">
          <a:off x="1879600" y="2489200"/>
          <a:ext cx="1508579" cy="1153052"/>
        </a:xfrm>
        <a:prstGeom xmlns:a="http://schemas.openxmlformats.org/drawingml/2006/main" prst="rect">
          <a:avLst/>
        </a:prstGeom>
        <a:ln xmlns:a="http://schemas.openxmlformats.org/drawingml/2006/main">
          <a:no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ln>
                <a:solidFill>
                  <a:srgbClr val="99FF99"/>
                </a:solidFill>
              </a:ln>
              <a:solidFill>
                <a:srgbClr val="99FF99"/>
              </a:solidFill>
              <a:latin typeface="Century" panose="02040604050505020304" pitchFamily="18" charset="0"/>
              <a:ea typeface="ＭＳ ゴシック" panose="020B0609070205080204" pitchFamily="49" charset="-128"/>
            </a:rPr>
            <a:t>HFCs</a:t>
          </a:r>
          <a:r>
            <a:rPr lang="en-US" altLang="ja-JP" sz="1300" b="1">
              <a:solidFill>
                <a:srgbClr val="99FF99"/>
              </a:solidFill>
              <a:latin typeface="Century" panose="02040604050505020304" pitchFamily="18" charset="0"/>
              <a:ea typeface="ＭＳ ゴシック" panose="020B0609070205080204" pitchFamily="49" charset="-128"/>
            </a:rPr>
            <a:t> </a:t>
          </a:r>
          <a:r>
            <a:rPr lang="ja-JP" altLang="en-US" sz="1300" b="1">
              <a:latin typeface="Century" panose="02040604050505020304" pitchFamily="18" charset="0"/>
              <a:ea typeface="ＭＳ ゴシック" panose="020B0609070205080204" pitchFamily="49" charset="-128"/>
            </a:rPr>
            <a:t>排出量        </a:t>
          </a:r>
          <a:endParaRPr lang="en-US" altLang="ja-JP" sz="1300" b="1">
            <a:latin typeface="Century" panose="02040604050505020304" pitchFamily="18" charset="0"/>
            <a:ea typeface="ＭＳ ゴシック" panose="020B0609070205080204" pitchFamily="49" charset="-128"/>
          </a:endParaRPr>
        </a:p>
        <a:p xmlns:a="http://schemas.openxmlformats.org/drawingml/2006/main">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xmlns:a="http://schemas.openxmlformats.org/drawingml/2006/main">
          <a:pPr algn="ctr"/>
          <a:endParaRPr lang="en-US" altLang="ja-JP" sz="1400" b="1" baseline="0">
            <a:solidFill>
              <a:schemeClr val="bg1"/>
            </a:solidFill>
            <a:latin typeface="Century" panose="02040604050505020304" pitchFamily="18" charset="0"/>
            <a:ea typeface="ＭＳ ゴシック" panose="020B0609070205080204" pitchFamily="49" charset="-128"/>
          </a:endParaRPr>
        </a:p>
        <a:p xmlns:a="http://schemas.openxmlformats.org/drawingml/2006/main">
          <a:pPr algn="ctr"/>
          <a:r>
            <a:rPr lang="en-US" altLang="ja-JP" sz="1400" b="1"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baseline="0">
              <a:solidFill>
                <a:schemeClr val="bg1"/>
              </a:solidFill>
              <a:latin typeface="Century" panose="02040604050505020304" pitchFamily="18" charset="0"/>
              <a:ea typeface="ＭＳ ゴシック" panose="020B0609070205080204" pitchFamily="49" charset="-128"/>
            </a:rPr>
            <a:t>                    　　　　　　　　　　　　　　</a:t>
          </a:r>
          <a:r>
            <a:rPr lang="ja-JP" altLang="en-US" sz="1400">
              <a:solidFill>
                <a:schemeClr val="bg1"/>
              </a:solidFill>
              <a:latin typeface="Century" panose="02040604050505020304" pitchFamily="18" charset="0"/>
              <a:ea typeface="ＭＳ ゴシック" panose="020B0609070205080204" pitchFamily="49" charset="-128"/>
            </a:rPr>
            <a:t>　　　　　          </a:t>
          </a:r>
          <a:r>
            <a:rPr lang="ja-JP" altLang="en-US" sz="1400">
              <a:solidFill>
                <a:sysClr val="windowText" lastClr="000000"/>
              </a:solidFill>
              <a:latin typeface="Century" panose="02040604050505020304" pitchFamily="18" charset="0"/>
              <a:ea typeface="ＭＳ ゴシック" panose="020B0609070205080204" pitchFamily="49" charset="-128"/>
            </a:rPr>
            <a:t>　        　　</a:t>
          </a:r>
          <a:r>
            <a:rPr lang="ja-JP" altLang="en-US" sz="1300">
              <a:latin typeface="Century" panose="02040604050505020304" pitchFamily="18" charset="0"/>
              <a:ea typeface="ＭＳ ゴシック" panose="020B0609070205080204" pitchFamily="49" charset="-128"/>
            </a:rPr>
            <a:t>（</a:t>
          </a:r>
          <a:r>
            <a:rPr lang="en-US" altLang="ja-JP" sz="1300">
              <a:latin typeface="Century" panose="02040604050505020304" pitchFamily="18" charset="0"/>
              <a:ea typeface="ＭＳ ゴシック" panose="020B0609070205080204" pitchFamily="49" charset="-128"/>
            </a:rPr>
            <a:t>CO</a:t>
          </a:r>
          <a:r>
            <a:rPr lang="en-US" altLang="ja-JP" sz="1300" baseline="-25000">
              <a:latin typeface="Century" panose="02040604050505020304" pitchFamily="18" charset="0"/>
              <a:ea typeface="ＭＳ ゴシック" panose="020B0609070205080204" pitchFamily="49" charset="-128"/>
            </a:rPr>
            <a:t>2</a:t>
          </a:r>
          <a:r>
            <a:rPr lang="ja-JP" altLang="en-US" sz="1300">
              <a:latin typeface="Century" panose="02040604050505020304" pitchFamily="18" charset="0"/>
              <a:ea typeface="ＭＳ ゴシック" panose="020B0609070205080204" pitchFamily="49" charset="-128"/>
            </a:rPr>
            <a:t>換算）</a:t>
          </a:r>
        </a:p>
      </cdr:txBody>
    </cdr:sp>
  </cdr:relSizeAnchor>
</c:userShapes>
</file>

<file path=xl/drawings/drawing31.xml><?xml version="1.0" encoding="utf-8"?>
<c:userShapes xmlns:c="http://schemas.openxmlformats.org/drawingml/2006/chart">
  <cdr:relSizeAnchor xmlns:cdr="http://schemas.openxmlformats.org/drawingml/2006/chartDrawing">
    <cdr:from>
      <cdr:x>0.79104</cdr:x>
      <cdr:y>0.32515</cdr:y>
    </cdr:from>
    <cdr:to>
      <cdr:x>0.82827</cdr:x>
      <cdr:y>0.36949</cdr:y>
    </cdr:to>
    <cdr:cxnSp macro="">
      <cdr:nvCxnSpPr>
        <cdr:cNvPr id="3" name="直線コネクタ 2">
          <a:extLst xmlns:a="http://schemas.openxmlformats.org/drawingml/2006/main">
            <a:ext uri="{FF2B5EF4-FFF2-40B4-BE49-F238E27FC236}">
              <a16:creationId xmlns:a16="http://schemas.microsoft.com/office/drawing/2014/main" id="{ECFF240D-6134-4B79-AE89-6835D44FF52C}"/>
            </a:ext>
          </a:extLst>
        </cdr:cNvPr>
        <cdr:cNvCxnSpPr/>
      </cdr:nvCxnSpPr>
      <cdr:spPr bwMode="auto">
        <a:xfrm xmlns:a="http://schemas.openxmlformats.org/drawingml/2006/main" flipV="1">
          <a:off x="3614481" y="1333500"/>
          <a:ext cx="170119" cy="1818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0.27895</cdr:x>
      <cdr:y>0.12615</cdr:y>
    </cdr:from>
    <cdr:to>
      <cdr:x>0.45874</cdr:x>
      <cdr:y>0.16621</cdr:y>
    </cdr:to>
    <cdr:cxnSp macro="">
      <cdr:nvCxnSpPr>
        <cdr:cNvPr id="9" name="直線コネクタ 8">
          <a:extLst xmlns:a="http://schemas.openxmlformats.org/drawingml/2006/main">
            <a:ext uri="{FF2B5EF4-FFF2-40B4-BE49-F238E27FC236}">
              <a16:creationId xmlns:a16="http://schemas.microsoft.com/office/drawing/2014/main" id="{4E383A5F-16D9-46A1-BDF1-B6FDB2B8CE08}"/>
            </a:ext>
          </a:extLst>
        </cdr:cNvPr>
        <cdr:cNvCxnSpPr/>
      </cdr:nvCxnSpPr>
      <cdr:spPr bwMode="auto">
        <a:xfrm xmlns:a="http://schemas.openxmlformats.org/drawingml/2006/main" flipH="1" flipV="1">
          <a:off x="1346200" y="520699"/>
          <a:ext cx="867657" cy="1653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0.24776</cdr:x>
      <cdr:y>0.18644</cdr:y>
    </cdr:from>
    <cdr:to>
      <cdr:x>0.41791</cdr:x>
      <cdr:y>0.18983</cdr:y>
    </cdr:to>
    <cdr:cxnSp macro="">
      <cdr:nvCxnSpPr>
        <cdr:cNvPr id="11" name="直線コネクタ 10">
          <a:extLst xmlns:a="http://schemas.openxmlformats.org/drawingml/2006/main">
            <a:ext uri="{FF2B5EF4-FFF2-40B4-BE49-F238E27FC236}">
              <a16:creationId xmlns:a16="http://schemas.microsoft.com/office/drawing/2014/main" id="{D859054F-4C16-4AF0-AB74-FACB0AD91FF1}"/>
            </a:ext>
          </a:extLst>
        </cdr:cNvPr>
        <cdr:cNvCxnSpPr/>
      </cdr:nvCxnSpPr>
      <cdr:spPr bwMode="auto">
        <a:xfrm xmlns:a="http://schemas.openxmlformats.org/drawingml/2006/main" flipH="1" flipV="1">
          <a:off x="1129391" y="748393"/>
          <a:ext cx="775608" cy="13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0.13067</cdr:x>
      <cdr:y>0.62712</cdr:y>
    </cdr:from>
    <cdr:to>
      <cdr:x>0.19701</cdr:x>
      <cdr:y>0.65588</cdr:y>
    </cdr:to>
    <cdr:cxnSp macro="">
      <cdr:nvCxnSpPr>
        <cdr:cNvPr id="17" name="直線コネクタ 16">
          <a:extLst xmlns:a="http://schemas.openxmlformats.org/drawingml/2006/main">
            <a:ext uri="{FF2B5EF4-FFF2-40B4-BE49-F238E27FC236}">
              <a16:creationId xmlns:a16="http://schemas.microsoft.com/office/drawing/2014/main" id="{A8D789EA-A962-4B87-8124-2791038229C5}"/>
            </a:ext>
          </a:extLst>
        </cdr:cNvPr>
        <cdr:cNvCxnSpPr/>
      </cdr:nvCxnSpPr>
      <cdr:spPr bwMode="auto">
        <a:xfrm xmlns:a="http://schemas.openxmlformats.org/drawingml/2006/main" flipV="1">
          <a:off x="595624" y="2517321"/>
          <a:ext cx="302447" cy="11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0.39104</cdr:x>
      <cdr:y>0.09831</cdr:y>
    </cdr:from>
    <cdr:to>
      <cdr:x>0.48845</cdr:x>
      <cdr:y>0.16989</cdr:y>
    </cdr:to>
    <cdr:cxnSp macro="">
      <cdr:nvCxnSpPr>
        <cdr:cNvPr id="12" name="直線コネクタ 11">
          <a:extLst xmlns:a="http://schemas.openxmlformats.org/drawingml/2006/main">
            <a:ext uri="{FF2B5EF4-FFF2-40B4-BE49-F238E27FC236}">
              <a16:creationId xmlns:a16="http://schemas.microsoft.com/office/drawing/2014/main" id="{5B8B3F43-2661-4014-AC67-E391C367F1B4}"/>
            </a:ext>
          </a:extLst>
        </cdr:cNvPr>
        <cdr:cNvCxnSpPr/>
      </cdr:nvCxnSpPr>
      <cdr:spPr bwMode="auto">
        <a:xfrm xmlns:a="http://schemas.openxmlformats.org/drawingml/2006/main" flipH="1" flipV="1">
          <a:off x="1782533" y="394607"/>
          <a:ext cx="444032" cy="2873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0.49554</cdr:x>
      <cdr:y>0.09831</cdr:y>
    </cdr:from>
    <cdr:to>
      <cdr:x>0.50448</cdr:x>
      <cdr:y>0.172</cdr:y>
    </cdr:to>
    <cdr:cxnSp macro="">
      <cdr:nvCxnSpPr>
        <cdr:cNvPr id="24" name="直線コネクタ 23">
          <a:extLst xmlns:a="http://schemas.openxmlformats.org/drawingml/2006/main">
            <a:ext uri="{FF2B5EF4-FFF2-40B4-BE49-F238E27FC236}">
              <a16:creationId xmlns:a16="http://schemas.microsoft.com/office/drawing/2014/main" id="{3FA54F18-13AC-4146-807F-07F6627BCE18}"/>
            </a:ext>
          </a:extLst>
        </cdr:cNvPr>
        <cdr:cNvCxnSpPr/>
      </cdr:nvCxnSpPr>
      <cdr:spPr bwMode="auto">
        <a:xfrm xmlns:a="http://schemas.openxmlformats.org/drawingml/2006/main" flipV="1">
          <a:off x="2258858" y="394607"/>
          <a:ext cx="40746" cy="2958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0.36892</cdr:x>
      <cdr:y>0.38303</cdr:y>
    </cdr:from>
    <cdr:to>
      <cdr:x>0.62537</cdr:x>
      <cdr:y>0.67378</cdr:y>
    </cdr:to>
    <cdr:sp macro="" textlink="">
      <cdr:nvSpPr>
        <cdr:cNvPr id="8" name="テキスト ボックス 1">
          <a:extLst xmlns:a="http://schemas.openxmlformats.org/drawingml/2006/main">
            <a:ext uri="{FF2B5EF4-FFF2-40B4-BE49-F238E27FC236}">
              <a16:creationId xmlns:a16="http://schemas.microsoft.com/office/drawing/2014/main" id="{00000000-0008-0000-1000-000013000000}"/>
            </a:ext>
          </a:extLst>
        </cdr:cNvPr>
        <cdr:cNvSpPr txBox="1"/>
      </cdr:nvSpPr>
      <cdr:spPr bwMode="auto">
        <a:xfrm xmlns:a="http://schemas.openxmlformats.org/drawingml/2006/main">
          <a:off x="1685698" y="1595549"/>
          <a:ext cx="1171791" cy="1211150"/>
        </a:xfrm>
        <a:prstGeom xmlns:a="http://schemas.openxmlformats.org/drawingml/2006/main" prst="rect">
          <a:avLst/>
        </a:prstGeom>
        <a:ln xmlns:a="http://schemas.openxmlformats.org/drawingml/2006/main">
          <a:no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66CCFF"/>
              </a:solidFill>
              <a:latin typeface="Century" panose="02040604050505020304" pitchFamily="18" charset="0"/>
              <a:ea typeface="ＭＳ 明朝" panose="02020609040205080304" pitchFamily="17" charset="-128"/>
            </a:rPr>
            <a:t>PFCs</a:t>
          </a:r>
          <a:r>
            <a:rPr lang="en-US" altLang="ja-JP" sz="1300" b="1">
              <a:solidFill>
                <a:srgbClr val="33CCFF"/>
              </a:solidFill>
              <a:latin typeface="Century" panose="02040604050505020304" pitchFamily="18" charset="0"/>
              <a:ea typeface="ＭＳ 明朝" panose="02020609040205080304" pitchFamily="17" charset="-128"/>
            </a:rPr>
            <a:t> </a:t>
          </a:r>
          <a:r>
            <a:rPr lang="ja-JP" altLang="en-US" sz="1300" b="1">
              <a:latin typeface="Century" panose="02040604050505020304" pitchFamily="18" charset="0"/>
              <a:ea typeface="ＭＳ 明朝" panose="02020609040205080304" pitchFamily="17" charset="-128"/>
            </a:rPr>
            <a:t>排出量</a:t>
          </a:r>
          <a:endParaRPr lang="en-US" altLang="ja-JP" sz="13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32.xml><?xml version="1.0" encoding="utf-8"?>
<c:userShapes xmlns:c="http://schemas.openxmlformats.org/drawingml/2006/chart">
  <cdr:relSizeAnchor xmlns:cdr="http://schemas.openxmlformats.org/drawingml/2006/chartDrawing">
    <cdr:from>
      <cdr:x>0.23386</cdr:x>
      <cdr:y>0.27793</cdr:y>
    </cdr:from>
    <cdr:to>
      <cdr:x>0.27144</cdr:x>
      <cdr:y>0.31243</cdr:y>
    </cdr:to>
    <cdr:cxnSp macro="">
      <cdr:nvCxnSpPr>
        <cdr:cNvPr id="3" name="直線コネクタ 2">
          <a:extLst xmlns:a="http://schemas.openxmlformats.org/drawingml/2006/main">
            <a:ext uri="{FF2B5EF4-FFF2-40B4-BE49-F238E27FC236}">
              <a16:creationId xmlns:a16="http://schemas.microsoft.com/office/drawing/2014/main" id="{C7B59931-86CF-4BB8-B67F-95F79DA8BAEC}"/>
            </a:ext>
          </a:extLst>
        </cdr:cNvPr>
        <cdr:cNvCxnSpPr/>
      </cdr:nvCxnSpPr>
      <cdr:spPr bwMode="auto">
        <a:xfrm xmlns:a="http://schemas.openxmlformats.org/drawingml/2006/main">
          <a:off x="1308100" y="1193800"/>
          <a:ext cx="210197" cy="1482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0.16071</cdr:x>
      <cdr:y>0.52722</cdr:y>
    </cdr:from>
    <cdr:to>
      <cdr:x>0.23884</cdr:x>
      <cdr:y>0.64183</cdr:y>
    </cdr:to>
    <cdr:cxnSp macro="">
      <cdr:nvCxnSpPr>
        <cdr:cNvPr id="11" name="直線コネクタ 10">
          <a:extLst xmlns:a="http://schemas.openxmlformats.org/drawingml/2006/main">
            <a:ext uri="{FF2B5EF4-FFF2-40B4-BE49-F238E27FC236}">
              <a16:creationId xmlns:a16="http://schemas.microsoft.com/office/drawing/2014/main" id="{012B36B6-E167-48A0-8241-0BB8FA92F133}"/>
            </a:ext>
          </a:extLst>
        </cdr:cNvPr>
        <cdr:cNvCxnSpPr/>
      </cdr:nvCxnSpPr>
      <cdr:spPr bwMode="auto">
        <a:xfrm xmlns:a="http://schemas.openxmlformats.org/drawingml/2006/main" flipH="1">
          <a:off x="914400" y="2336800"/>
          <a:ext cx="444500" cy="5080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0.3156</cdr:x>
      <cdr:y>0.12714</cdr:y>
    </cdr:from>
    <cdr:to>
      <cdr:x>0.36818</cdr:x>
      <cdr:y>0.18647</cdr:y>
    </cdr:to>
    <cdr:cxnSp macro="">
      <cdr:nvCxnSpPr>
        <cdr:cNvPr id="17" name="直線コネクタ 16">
          <a:extLst xmlns:a="http://schemas.openxmlformats.org/drawingml/2006/main">
            <a:ext uri="{FF2B5EF4-FFF2-40B4-BE49-F238E27FC236}">
              <a16:creationId xmlns:a16="http://schemas.microsoft.com/office/drawing/2014/main" id="{C388D4AB-D9D2-4987-BEA3-FDA35E7C73BF}"/>
            </a:ext>
          </a:extLst>
        </cdr:cNvPr>
        <cdr:cNvCxnSpPr/>
      </cdr:nvCxnSpPr>
      <cdr:spPr bwMode="auto">
        <a:xfrm xmlns:a="http://schemas.openxmlformats.org/drawingml/2006/main">
          <a:off x="1765300" y="546100"/>
          <a:ext cx="294095" cy="25483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0.71707</cdr:x>
      <cdr:y>0.24606</cdr:y>
    </cdr:from>
    <cdr:to>
      <cdr:x>0.77004</cdr:x>
      <cdr:y>0.30138</cdr:y>
    </cdr:to>
    <cdr:cxnSp macro="">
      <cdr:nvCxnSpPr>
        <cdr:cNvPr id="24" name="直線コネクタ 23">
          <a:extLst xmlns:a="http://schemas.openxmlformats.org/drawingml/2006/main">
            <a:ext uri="{FF2B5EF4-FFF2-40B4-BE49-F238E27FC236}">
              <a16:creationId xmlns:a16="http://schemas.microsoft.com/office/drawing/2014/main" id="{64CC2233-D71F-4DFC-926A-7D02BFBC0957}"/>
            </a:ext>
          </a:extLst>
        </cdr:cNvPr>
        <cdr:cNvCxnSpPr/>
      </cdr:nvCxnSpPr>
      <cdr:spPr bwMode="auto">
        <a:xfrm xmlns:a="http://schemas.openxmlformats.org/drawingml/2006/main" flipV="1">
          <a:off x="4000503" y="1061358"/>
          <a:ext cx="295506" cy="2386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0.27818</cdr:x>
      <cdr:y>0.72876</cdr:y>
    </cdr:from>
    <cdr:to>
      <cdr:x>0.32878</cdr:x>
      <cdr:y>0.76971</cdr:y>
    </cdr:to>
    <cdr:cxnSp macro="">
      <cdr:nvCxnSpPr>
        <cdr:cNvPr id="10" name="直線コネクタ 9">
          <a:extLst xmlns:a="http://schemas.openxmlformats.org/drawingml/2006/main">
            <a:ext uri="{FF2B5EF4-FFF2-40B4-BE49-F238E27FC236}">
              <a16:creationId xmlns:a16="http://schemas.microsoft.com/office/drawing/2014/main" id="{D5169C54-5A8E-4651-B163-BBE2B5E9D9D3}"/>
            </a:ext>
          </a:extLst>
        </cdr:cNvPr>
        <cdr:cNvCxnSpPr/>
      </cdr:nvCxnSpPr>
      <cdr:spPr bwMode="auto">
        <a:xfrm xmlns:a="http://schemas.openxmlformats.org/drawingml/2006/main" flipV="1">
          <a:off x="1582737" y="3230080"/>
          <a:ext cx="287894" cy="1815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0.45933</cdr:x>
      <cdr:y>0.09129</cdr:y>
    </cdr:from>
    <cdr:to>
      <cdr:x>0.46224</cdr:x>
      <cdr:y>0.14807</cdr:y>
    </cdr:to>
    <cdr:cxnSp macro="">
      <cdr:nvCxnSpPr>
        <cdr:cNvPr id="8" name="直線コネクタ 7">
          <a:extLst xmlns:a="http://schemas.openxmlformats.org/drawingml/2006/main">
            <a:ext uri="{FF2B5EF4-FFF2-40B4-BE49-F238E27FC236}">
              <a16:creationId xmlns:a16="http://schemas.microsoft.com/office/drawing/2014/main" id="{607687A4-601D-4D6C-8CB4-B85FD6086581}"/>
            </a:ext>
          </a:extLst>
        </cdr:cNvPr>
        <cdr:cNvCxnSpPr/>
      </cdr:nvCxnSpPr>
      <cdr:spPr bwMode="auto">
        <a:xfrm xmlns:a="http://schemas.openxmlformats.org/drawingml/2006/main">
          <a:off x="2569216" y="392106"/>
          <a:ext cx="16277" cy="2438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0.3928</cdr:x>
      <cdr:y>0.34889</cdr:y>
    </cdr:from>
    <cdr:to>
      <cdr:x>0.60357</cdr:x>
      <cdr:y>0.62091</cdr:y>
    </cdr:to>
    <cdr:sp macro="" textlink="">
      <cdr:nvSpPr>
        <cdr:cNvPr id="9" name="テキスト ボックス 1">
          <a:extLst xmlns:a="http://schemas.openxmlformats.org/drawingml/2006/main">
            <a:ext uri="{FF2B5EF4-FFF2-40B4-BE49-F238E27FC236}">
              <a16:creationId xmlns:a16="http://schemas.microsoft.com/office/drawing/2014/main" id="{236D9E3E-6D81-412E-8996-33FBD51EFC7B}"/>
            </a:ext>
          </a:extLst>
        </cdr:cNvPr>
        <cdr:cNvSpPr txBox="1"/>
      </cdr:nvSpPr>
      <cdr:spPr>
        <a:xfrm xmlns:a="http://schemas.openxmlformats.org/drawingml/2006/main">
          <a:off x="2197100" y="1498601"/>
          <a:ext cx="1178942" cy="1168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FF99CC"/>
              </a:solidFill>
              <a:latin typeface="Century" panose="02040604050505020304" pitchFamily="18" charset="0"/>
              <a:ea typeface="ＭＳ 明朝" panose="02020609040205080304" pitchFamily="17" charset="-128"/>
            </a:rPr>
            <a:t>SF</a:t>
          </a:r>
          <a:r>
            <a:rPr lang="en-US" altLang="ja-JP" sz="1300" b="1" baseline="-24000">
              <a:solidFill>
                <a:srgbClr val="FF99CC"/>
              </a:solidFill>
              <a:latin typeface="Century" panose="02040604050505020304" pitchFamily="18" charset="0"/>
              <a:ea typeface="ＭＳ 明朝" panose="02020609040205080304" pitchFamily="17" charset="-128"/>
            </a:rPr>
            <a:t>6 </a:t>
          </a:r>
          <a:r>
            <a:rPr lang="ja-JP" altLang="en-US" sz="1300" b="1">
              <a:latin typeface="Century" panose="02040604050505020304" pitchFamily="18" charset="0"/>
              <a:ea typeface="ＭＳ 明朝" panose="02020609040205080304" pitchFamily="17" charset="-128"/>
            </a:rPr>
            <a:t>排出量</a:t>
          </a: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endParaRPr lang="en-US" altLang="ja-JP" sz="1400" b="1">
            <a:latin typeface="Century" panose="02040604050505020304" pitchFamily="18" charset="0"/>
            <a:ea typeface="ＭＳ 明朝" panose="02020609040205080304" pitchFamily="17" charset="-128"/>
          </a:endParaRPr>
        </a:p>
        <a:p xmlns:a="http://schemas.openxmlformats.org/drawingml/2006/main">
          <a:pPr algn="ctr"/>
          <a:r>
            <a:rPr lang="ja-JP" altLang="en-US" sz="1300">
              <a:latin typeface="Century" panose="02040604050505020304" pitchFamily="18" charset="0"/>
              <a:ea typeface="ＭＳ 明朝" panose="02020609040205080304" pitchFamily="17" charset="-128"/>
            </a:rPr>
            <a:t>（</a:t>
          </a:r>
          <a:r>
            <a:rPr lang="en-US" altLang="ja-JP" sz="1300">
              <a:latin typeface="Century" panose="02040604050505020304" pitchFamily="18" charset="0"/>
              <a:ea typeface="ＭＳ 明朝" panose="02020609040205080304" pitchFamily="17" charset="-128"/>
            </a:rPr>
            <a:t>CO</a:t>
          </a:r>
          <a:r>
            <a:rPr lang="en-US" altLang="ja-JP" sz="1300" baseline="-25000">
              <a:latin typeface="Century" panose="02040604050505020304" pitchFamily="18" charset="0"/>
              <a:ea typeface="ＭＳ 明朝" panose="02020609040205080304" pitchFamily="17" charset="-128"/>
            </a:rPr>
            <a:t>2</a:t>
          </a:r>
          <a:r>
            <a:rPr lang="ja-JP" altLang="en-US" sz="1300">
              <a:latin typeface="Century" panose="02040604050505020304" pitchFamily="18" charset="0"/>
              <a:ea typeface="ＭＳ 明朝" panose="02020609040205080304" pitchFamily="17" charset="-128"/>
            </a:rPr>
            <a:t>換算）</a:t>
          </a:r>
        </a:p>
      </cdr:txBody>
    </cdr:sp>
  </cdr:relSizeAnchor>
</c:userShapes>
</file>

<file path=xl/drawings/drawing33.xml><?xml version="1.0" encoding="utf-8"?>
<c:userShapes xmlns:c="http://schemas.openxmlformats.org/drawingml/2006/chart">
  <cdr:relSizeAnchor xmlns:cdr="http://schemas.openxmlformats.org/drawingml/2006/chartDrawing">
    <cdr:from>
      <cdr:x>0.74321</cdr:x>
      <cdr:y>0.72258</cdr:y>
    </cdr:from>
    <cdr:to>
      <cdr:x>0.7898</cdr:x>
      <cdr:y>0.78417</cdr:y>
    </cdr:to>
    <cdr:cxnSp macro="">
      <cdr:nvCxnSpPr>
        <cdr:cNvPr id="9" name="直線コネクタ 8">
          <a:extLst xmlns:a="http://schemas.openxmlformats.org/drawingml/2006/main">
            <a:ext uri="{FF2B5EF4-FFF2-40B4-BE49-F238E27FC236}">
              <a16:creationId xmlns:a16="http://schemas.microsoft.com/office/drawing/2014/main" id="{4D7EB48B-6E58-473C-AA0E-FD450F17986C}"/>
            </a:ext>
          </a:extLst>
        </cdr:cNvPr>
        <cdr:cNvCxnSpPr/>
      </cdr:nvCxnSpPr>
      <cdr:spPr bwMode="auto">
        <a:xfrm xmlns:a="http://schemas.openxmlformats.org/drawingml/2006/main" flipH="1" flipV="1">
          <a:off x="3395941" y="2957547"/>
          <a:ext cx="212883" cy="25209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0.48918</cdr:x>
      <cdr:y>0.08998</cdr:y>
    </cdr:from>
    <cdr:to>
      <cdr:x>0.49196</cdr:x>
      <cdr:y>0.13653</cdr:y>
    </cdr:to>
    <cdr:cxnSp macro="">
      <cdr:nvCxnSpPr>
        <cdr:cNvPr id="11" name="直線コネクタ 10">
          <a:extLst xmlns:a="http://schemas.openxmlformats.org/drawingml/2006/main">
            <a:ext uri="{FF2B5EF4-FFF2-40B4-BE49-F238E27FC236}">
              <a16:creationId xmlns:a16="http://schemas.microsoft.com/office/drawing/2014/main" id="{ADE41D04-148B-4D8B-A73E-B87022E7C8C6}"/>
            </a:ext>
          </a:extLst>
        </cdr:cNvPr>
        <cdr:cNvCxnSpPr/>
      </cdr:nvCxnSpPr>
      <cdr:spPr bwMode="auto">
        <a:xfrm xmlns:a="http://schemas.openxmlformats.org/drawingml/2006/main" flipH="1" flipV="1">
          <a:off x="2235200" y="368300"/>
          <a:ext cx="12700" cy="1905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0.38912</cdr:x>
      <cdr:y>0.12722</cdr:y>
    </cdr:from>
    <cdr:to>
      <cdr:x>0.41491</cdr:x>
      <cdr:y>0.15418</cdr:y>
    </cdr:to>
    <cdr:cxnSp macro="">
      <cdr:nvCxnSpPr>
        <cdr:cNvPr id="12" name="直線コネクタ 11">
          <a:extLst xmlns:a="http://schemas.openxmlformats.org/drawingml/2006/main">
            <a:ext uri="{FF2B5EF4-FFF2-40B4-BE49-F238E27FC236}">
              <a16:creationId xmlns:a16="http://schemas.microsoft.com/office/drawing/2014/main" id="{B6A0861D-338F-4B18-A8CD-567F9B9E4E2C}"/>
            </a:ext>
          </a:extLst>
        </cdr:cNvPr>
        <cdr:cNvCxnSpPr/>
      </cdr:nvCxnSpPr>
      <cdr:spPr bwMode="auto">
        <a:xfrm xmlns:a="http://schemas.openxmlformats.org/drawingml/2006/main" flipH="1" flipV="1">
          <a:off x="1778000" y="520700"/>
          <a:ext cx="117849" cy="110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0.37522</cdr:x>
      <cdr:y>0.35993</cdr:y>
    </cdr:from>
    <cdr:to>
      <cdr:x>0.64493</cdr:x>
      <cdr:y>0.64229</cdr:y>
    </cdr:to>
    <cdr:sp macro="" textlink="">
      <cdr:nvSpPr>
        <cdr:cNvPr id="6" name="テキスト ボックス 1">
          <a:extLst xmlns:a="http://schemas.openxmlformats.org/drawingml/2006/main">
            <a:ext uri="{FF2B5EF4-FFF2-40B4-BE49-F238E27FC236}">
              <a16:creationId xmlns:a16="http://schemas.microsoft.com/office/drawing/2014/main" id="{83BEC7D1-DD4E-480F-B434-40A9B3FB3E4D}"/>
            </a:ext>
          </a:extLst>
        </cdr:cNvPr>
        <cdr:cNvSpPr txBox="1"/>
      </cdr:nvSpPr>
      <cdr:spPr>
        <a:xfrm xmlns:a="http://schemas.openxmlformats.org/drawingml/2006/main">
          <a:off x="1714500" y="1473200"/>
          <a:ext cx="1232381" cy="1155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300" b="1">
              <a:solidFill>
                <a:srgbClr val="9999FF"/>
              </a:solidFill>
              <a:effectLst/>
              <a:latin typeface="Century" panose="02040604050505020304" pitchFamily="18" charset="0"/>
              <a:ea typeface="ＭＳ 明朝" panose="02020609040205080304" pitchFamily="17" charset="-128"/>
              <a:cs typeface="+mn-cs"/>
            </a:rPr>
            <a:t>NF</a:t>
          </a:r>
          <a:r>
            <a:rPr lang="en-US" altLang="ja-JP" sz="1400" b="1" baseline="-25000">
              <a:solidFill>
                <a:srgbClr val="9999FF"/>
              </a:solidFill>
              <a:effectLst/>
              <a:latin typeface="Century" panose="02040604050505020304" pitchFamily="18" charset="0"/>
              <a:ea typeface="ＭＳ 明朝" panose="02020609040205080304" pitchFamily="17" charset="-128"/>
              <a:cs typeface="+mn-cs"/>
            </a:rPr>
            <a:t>3</a:t>
          </a:r>
          <a:r>
            <a:rPr lang="en-US" altLang="ja-JP" sz="1300" b="1">
              <a:effectLst/>
              <a:latin typeface="Century" panose="02040604050505020304" pitchFamily="18" charset="0"/>
              <a:ea typeface="ＭＳ 明朝" panose="02020609040205080304" pitchFamily="17" charset="-128"/>
              <a:cs typeface="+mn-cs"/>
            </a:rPr>
            <a:t> </a:t>
          </a:r>
          <a:r>
            <a:rPr lang="ja-JP" altLang="ja-JP" sz="1300" b="1">
              <a:effectLst/>
              <a:latin typeface="Century" panose="02040604050505020304" pitchFamily="18" charset="0"/>
              <a:ea typeface="ＭＳ 明朝" panose="02020609040205080304" pitchFamily="17" charset="-128"/>
              <a:cs typeface="+mn-cs"/>
            </a:rPr>
            <a:t>排出量</a:t>
          </a:r>
          <a:endParaRPr lang="ja-JP" altLang="ja-JP" sz="1400" b="1">
            <a:effectLst/>
            <a:latin typeface="Century" panose="02040604050505020304" pitchFamily="18" charset="0"/>
            <a:ea typeface="ＭＳ 明朝" panose="02020609040205080304" pitchFamily="17" charset="-128"/>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endParaRPr lang="en-US" altLang="ja-JP" sz="1400" b="1">
            <a:effectLst/>
            <a:latin typeface="Century" panose="02040604050505020304" pitchFamily="18" charset="0"/>
            <a:ea typeface="ＭＳ 明朝" panose="02020609040205080304" pitchFamily="17" charset="-128"/>
            <a:cs typeface="+mn-cs"/>
          </a:endParaRPr>
        </a:p>
        <a:p xmlns:a="http://schemas.openxmlformats.org/drawingml/2006/main">
          <a:pPr algn="ctr"/>
          <a:r>
            <a:rPr lang="ja-JP" altLang="ja-JP" sz="1300">
              <a:effectLst/>
              <a:latin typeface="Century" panose="02040604050505020304" pitchFamily="18" charset="0"/>
              <a:ea typeface="ＭＳ 明朝" panose="02020609040205080304" pitchFamily="17" charset="-128"/>
              <a:cs typeface="+mn-cs"/>
            </a:rPr>
            <a:t>（</a:t>
          </a:r>
          <a:r>
            <a:rPr lang="en-US" altLang="ja-JP" sz="1300">
              <a:effectLst/>
              <a:latin typeface="Century" panose="02040604050505020304" pitchFamily="18" charset="0"/>
              <a:ea typeface="ＭＳ 明朝" panose="02020609040205080304" pitchFamily="17" charset="-128"/>
              <a:cs typeface="+mn-cs"/>
            </a:rPr>
            <a:t>CO</a:t>
          </a:r>
          <a:r>
            <a:rPr lang="en-US" altLang="ja-JP" sz="1300" baseline="-25000">
              <a:effectLst/>
              <a:latin typeface="Century" panose="02040604050505020304" pitchFamily="18" charset="0"/>
              <a:ea typeface="ＭＳ 明朝" panose="02020609040205080304" pitchFamily="17" charset="-128"/>
              <a:cs typeface="+mn-cs"/>
            </a:rPr>
            <a:t>2</a:t>
          </a:r>
          <a:r>
            <a:rPr lang="ja-JP" altLang="ja-JP" sz="1300">
              <a:effectLst/>
              <a:latin typeface="Century" panose="02040604050505020304" pitchFamily="18" charset="0"/>
              <a:ea typeface="ＭＳ 明朝" panose="02020609040205080304" pitchFamily="17" charset="-128"/>
              <a:cs typeface="+mn-cs"/>
            </a:rPr>
            <a:t>換算）</a:t>
          </a:r>
          <a:endParaRPr lang="ja-JP" altLang="ja-JP" sz="1300">
            <a:effectLst/>
            <a:latin typeface="Century" panose="02040604050505020304" pitchFamily="18" charset="0"/>
            <a:ea typeface="ＭＳ 明朝" panose="02020609040205080304" pitchFamily="17" charset="-128"/>
          </a:endParaRPr>
        </a:p>
        <a:p xmlns:a="http://schemas.openxmlformats.org/drawingml/2006/main">
          <a:endParaRPr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28</xdr:col>
      <xdr:colOff>295275</xdr:colOff>
      <xdr:row>97</xdr:row>
      <xdr:rowOff>0</xdr:rowOff>
    </xdr:from>
    <xdr:to>
      <xdr:col>35</xdr:col>
      <xdr:colOff>142875</xdr:colOff>
      <xdr:row>97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0.03951</cdr:x>
      <cdr:y>0.31292</cdr:y>
    </cdr:from>
    <cdr:to>
      <cdr:x>0.13195</cdr:x>
      <cdr:y>0.40189</cdr:y>
    </cdr:to>
    <cdr:sp macro="" textlink="">
      <cdr:nvSpPr>
        <cdr:cNvPr id="375809" name="Text Box 1"/>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0.4426</cdr:x>
      <cdr:y>0.68534</cdr:y>
    </cdr:from>
    <cdr:to>
      <cdr:x>0.5604</cdr:x>
      <cdr:y>0.91048</cdr:y>
    </cdr:to>
    <cdr:sp macro="" textlink="">
      <cdr:nvSpPr>
        <cdr:cNvPr id="375810" name="Text Box 2"/>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0.43668</cdr:x>
      <cdr:y>0.31575</cdr:y>
    </cdr:from>
    <cdr:to>
      <cdr:x>0.58485</cdr:x>
      <cdr:y>0.32271</cdr:y>
    </cdr:to>
    <cdr:sp macro="" textlink="">
      <cdr:nvSpPr>
        <cdr:cNvPr id="375811" name="Text Box 3"/>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0.43718</cdr:x>
      <cdr:y>0.35708</cdr:y>
    </cdr:from>
    <cdr:to>
      <cdr:x>0.58386</cdr:x>
      <cdr:y>0.36382</cdr:y>
    </cdr:to>
    <cdr:sp macro="" textlink="">
      <cdr:nvSpPr>
        <cdr:cNvPr id="375812" name="Text Box 4"/>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0.43718</cdr:x>
      <cdr:y>0.38079</cdr:y>
    </cdr:from>
    <cdr:to>
      <cdr:x>0.58386</cdr:x>
      <cdr:y>0.38754</cdr:y>
    </cdr:to>
    <cdr:sp macro="" textlink="">
      <cdr:nvSpPr>
        <cdr:cNvPr id="375813" name="Text Box 5"/>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0.21069</cdr:x>
      <cdr:y>0.33402</cdr:y>
    </cdr:from>
    <cdr:to>
      <cdr:x>0.32703</cdr:x>
      <cdr:y>0.33859</cdr:y>
    </cdr:to>
    <cdr:sp macro="" textlink="">
      <cdr:nvSpPr>
        <cdr:cNvPr id="375814" name="Text Box 6"/>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0.21069</cdr:x>
      <cdr:y>0.36578</cdr:y>
    </cdr:from>
    <cdr:to>
      <cdr:x>0.32703</cdr:x>
      <cdr:y>0.37057</cdr:y>
    </cdr:to>
    <cdr:sp macro="" textlink="">
      <cdr:nvSpPr>
        <cdr:cNvPr id="375815" name="Text Box 7"/>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0.21069</cdr:x>
      <cdr:y>0.38928</cdr:y>
    </cdr:from>
    <cdr:to>
      <cdr:x>0.32703</cdr:x>
      <cdr:y>0.39406</cdr:y>
    </cdr:to>
    <cdr:sp macro="" textlink="">
      <cdr:nvSpPr>
        <cdr:cNvPr id="375816" name="Text Box 8"/>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0.91825</cdr:x>
      <cdr:y>0.112</cdr:y>
    </cdr:from>
    <cdr:to>
      <cdr:x>0.93179</cdr:x>
      <cdr:y>0.112</cdr:y>
    </cdr:to>
    <cdr:sp macro="" textlink="">
      <cdr:nvSpPr>
        <cdr:cNvPr id="375817" name="Text Box 9"/>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0.91825</cdr:x>
      <cdr:y>0.12675</cdr:y>
    </cdr:from>
    <cdr:to>
      <cdr:x>0.93179</cdr:x>
      <cdr:y>0.12675</cdr:y>
    </cdr:to>
    <cdr:sp macro="" textlink="">
      <cdr:nvSpPr>
        <cdr:cNvPr id="375818" name="Text Box 10"/>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0.91825</cdr:x>
      <cdr:y>0.1375</cdr:y>
    </cdr:from>
    <cdr:to>
      <cdr:x>0.93179</cdr:x>
      <cdr:y>0.1375</cdr:y>
    </cdr:to>
    <cdr:sp macro="" textlink="">
      <cdr:nvSpPr>
        <cdr:cNvPr id="375819" name="Text Box 11"/>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6.xml><?xml version="1.0" encoding="utf-8"?>
<xdr:wsDr xmlns:xdr="http://schemas.openxmlformats.org/drawingml/2006/spreadsheetDrawing" xmlns:a="http://schemas.openxmlformats.org/drawingml/2006/main">
  <xdr:twoCellAnchor>
    <xdr:from>
      <xdr:col>63</xdr:col>
      <xdr:colOff>228600</xdr:colOff>
      <xdr:row>4</xdr:row>
      <xdr:rowOff>159320</xdr:rowOff>
    </xdr:from>
    <xdr:to>
      <xdr:col>80</xdr:col>
      <xdr:colOff>279400</xdr:colOff>
      <xdr:row>35</xdr:row>
      <xdr:rowOff>28351</xdr:rowOff>
    </xdr:to>
    <xdr:graphicFrame macro="">
      <xdr:nvGraphicFramePr>
        <xdr:cNvPr id="2" name="グラフ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0.20677</cdr:x>
      <cdr:y>0.43127</cdr:y>
    </cdr:from>
    <cdr:to>
      <cdr:x>0.38395</cdr:x>
      <cdr:y>0.46751</cdr:y>
    </cdr:to>
    <cdr:sp macro="" textlink="">
      <cdr:nvSpPr>
        <cdr:cNvPr id="2" name="テキスト ボックス 4"/>
        <cdr:cNvSpPr txBox="1"/>
      </cdr:nvSpPr>
      <cdr:spPr>
        <a:xfrm xmlns:a="http://schemas.openxmlformats.org/drawingml/2006/main">
          <a:off x="2421152" y="2594447"/>
          <a:ext cx="2074647" cy="2180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solidFill>
                <a:srgbClr val="6666FF"/>
              </a:solidFill>
              <a:latin typeface="ＭＳ 明朝" panose="02020609040205080304" pitchFamily="17" charset="-128"/>
              <a:ea typeface="ＭＳ 明朝" panose="02020609040205080304" pitchFamily="17" charset="-128"/>
            </a:rPr>
            <a:t>運輸部門（自動車・船舶等）</a:t>
          </a:r>
          <a:r>
            <a:rPr kumimoji="1" lang="ja-JP" altLang="en-US" sz="1200">
              <a:solidFill>
                <a:schemeClr val="accent4">
                  <a:lumMod val="75000"/>
                </a:schemeClr>
              </a:solidFill>
              <a:latin typeface="ＭＳ 明朝" panose="02020609040205080304" pitchFamily="17" charset="-128"/>
              <a:ea typeface="ＭＳ 明朝" panose="02020609040205080304" pitchFamily="17" charset="-128"/>
            </a:rPr>
            <a:t>　</a:t>
          </a:r>
        </a:p>
      </cdr:txBody>
    </cdr:sp>
  </cdr:relSizeAnchor>
  <cdr:relSizeAnchor xmlns:cdr="http://schemas.openxmlformats.org/drawingml/2006/chartDrawing">
    <cdr:from>
      <cdr:x>0.17415</cdr:x>
      <cdr:y>0.52007</cdr:y>
    </cdr:from>
    <cdr:to>
      <cdr:x>0.34165</cdr:x>
      <cdr:y>0.61093</cdr:y>
    </cdr:to>
    <cdr:sp macro="" textlink="">
      <cdr:nvSpPr>
        <cdr:cNvPr id="3" name="テキスト ボックス 4"/>
        <cdr:cNvSpPr txBox="1"/>
      </cdr:nvSpPr>
      <cdr:spPr>
        <a:xfrm xmlns:a="http://schemas.openxmlformats.org/drawingml/2006/main">
          <a:off x="2039248" y="3128653"/>
          <a:ext cx="1961252" cy="546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33CC33"/>
              </a:solidFill>
              <a:latin typeface="ＭＳ 明朝" panose="02020609040205080304" pitchFamily="17" charset="-128"/>
              <a:ea typeface="ＭＳ 明朝" panose="02020609040205080304" pitchFamily="17" charset="-128"/>
            </a:rPr>
            <a:t>業務その他部門            </a:t>
          </a:r>
          <a:r>
            <a:rPr kumimoji="1" lang="ja-JP" altLang="en-US" sz="1000">
              <a:solidFill>
                <a:srgbClr val="33CC33"/>
              </a:solidFill>
              <a:latin typeface="ＭＳ 明朝" panose="02020609040205080304" pitchFamily="17" charset="-128"/>
              <a:ea typeface="ＭＳ 明朝" panose="02020609040205080304" pitchFamily="17" charset="-128"/>
            </a:rPr>
            <a:t>（商業・サービス・事業所等）</a:t>
          </a:r>
          <a:endParaRPr kumimoji="1" lang="en-US" altLang="ja-JP" sz="1000">
            <a:solidFill>
              <a:srgbClr val="33CC33"/>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0.30995</cdr:x>
      <cdr:y>0.56879</cdr:y>
    </cdr:from>
    <cdr:to>
      <cdr:x>0.40029</cdr:x>
      <cdr:y>0.61984</cdr:y>
    </cdr:to>
    <cdr:sp macro="" textlink="">
      <cdr:nvSpPr>
        <cdr:cNvPr id="4" name="テキスト ボックス 4"/>
        <cdr:cNvSpPr txBox="1"/>
      </cdr:nvSpPr>
      <cdr:spPr>
        <a:xfrm xmlns:a="http://schemas.openxmlformats.org/drawingml/2006/main">
          <a:off x="3720270" y="3841778"/>
          <a:ext cx="1084415" cy="3448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solidFill>
                <a:srgbClr val="FF9933"/>
              </a:solidFill>
              <a:latin typeface="ＭＳ 明朝" panose="02020609040205080304" pitchFamily="17" charset="-128"/>
              <a:ea typeface="ＭＳ 明朝" panose="02020609040205080304" pitchFamily="17" charset="-128"/>
            </a:rPr>
            <a:t>家庭部門</a:t>
          </a:r>
        </a:p>
      </cdr:txBody>
    </cdr:sp>
  </cdr:relSizeAnchor>
  <cdr:relSizeAnchor xmlns:cdr="http://schemas.openxmlformats.org/drawingml/2006/chartDrawing">
    <cdr:from>
      <cdr:x>0.11075</cdr:x>
      <cdr:y>0.66664</cdr:y>
    </cdr:from>
    <cdr:to>
      <cdr:x>0.36055</cdr:x>
      <cdr:y>0.7177</cdr:y>
    </cdr:to>
    <cdr:sp macro="" textlink="">
      <cdr:nvSpPr>
        <cdr:cNvPr id="5" name="テキスト ボックス 4"/>
        <cdr:cNvSpPr txBox="1"/>
      </cdr:nvSpPr>
      <cdr:spPr>
        <a:xfrm xmlns:a="http://schemas.openxmlformats.org/drawingml/2006/main">
          <a:off x="1329268" y="4502644"/>
          <a:ext cx="2998315" cy="3448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solidFill>
                <a:srgbClr val="66FF66"/>
              </a:solidFill>
              <a:latin typeface="Century" panose="02040604050505020304" pitchFamily="18" charset="0"/>
              <a:ea typeface="ＭＳ 明朝" panose="02020609040205080304" pitchFamily="17" charset="-128"/>
            </a:rPr>
            <a:t>エネルギー転換部門（発電所等）</a:t>
          </a:r>
        </a:p>
      </cdr:txBody>
    </cdr:sp>
  </cdr:relSizeAnchor>
  <cdr:relSizeAnchor xmlns:cdr="http://schemas.openxmlformats.org/drawingml/2006/chartDrawing">
    <cdr:from>
      <cdr:x>0.22106</cdr:x>
      <cdr:y>0.72375</cdr:y>
    </cdr:from>
    <cdr:to>
      <cdr:x>0.44097</cdr:x>
      <cdr:y>0.76404</cdr:y>
    </cdr:to>
    <cdr:sp macro="" textlink="">
      <cdr:nvSpPr>
        <cdr:cNvPr id="6" name="テキスト ボックス 1"/>
        <cdr:cNvSpPr txBox="1"/>
      </cdr:nvSpPr>
      <cdr:spPr>
        <a:xfrm xmlns:a="http://schemas.openxmlformats.org/drawingml/2006/main">
          <a:off x="2653325" y="4888385"/>
          <a:ext cx="2639550" cy="2721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工業プロセス及び製品の使用</a:t>
          </a:r>
        </a:p>
      </cdr:txBody>
    </cdr:sp>
  </cdr:relSizeAnchor>
  <cdr:relSizeAnchor xmlns:cdr="http://schemas.openxmlformats.org/drawingml/2006/chartDrawing">
    <cdr:from>
      <cdr:x>0.14477</cdr:x>
      <cdr:y>0.76606</cdr:y>
    </cdr:from>
    <cdr:to>
      <cdr:x>0.24358</cdr:x>
      <cdr:y>0.80433</cdr:y>
    </cdr:to>
    <cdr:sp macro="" textlink="">
      <cdr:nvSpPr>
        <cdr:cNvPr id="7" name="テキスト ボックス 1"/>
        <cdr:cNvSpPr txBox="1"/>
      </cdr:nvSpPr>
      <cdr:spPr>
        <a:xfrm xmlns:a="http://schemas.openxmlformats.org/drawingml/2006/main">
          <a:off x="1737638" y="5174188"/>
          <a:ext cx="1186003" cy="2584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100">
              <a:solidFill>
                <a:schemeClr val="accent1">
                  <a:lumMod val="75000"/>
                </a:schemeClr>
              </a:solidFill>
              <a:latin typeface="ＭＳ 明朝" panose="02020609040205080304" pitchFamily="17" charset="-128"/>
              <a:ea typeface="ＭＳ 明朝" panose="02020609040205080304" pitchFamily="17" charset="-128"/>
            </a:rPr>
            <a:t>廃棄物分野</a:t>
          </a:r>
        </a:p>
      </cdr:txBody>
    </cdr:sp>
  </cdr:relSizeAnchor>
  <cdr:relSizeAnchor xmlns:cdr="http://schemas.openxmlformats.org/drawingml/2006/chartDrawing">
    <cdr:from>
      <cdr:x>0.63751</cdr:x>
      <cdr:y>0.89412</cdr:y>
    </cdr:from>
    <cdr:to>
      <cdr:x>0.69756</cdr:x>
      <cdr:y>0.9278</cdr:y>
    </cdr:to>
    <cdr:sp macro="" textlink="">
      <cdr:nvSpPr>
        <cdr:cNvPr id="8" name="テキスト ボックス 7"/>
        <cdr:cNvSpPr txBox="1"/>
      </cdr:nvSpPr>
      <cdr:spPr>
        <a:xfrm xmlns:a="http://schemas.openxmlformats.org/drawingml/2006/main">
          <a:off x="7464855" y="5378854"/>
          <a:ext cx="703149" cy="20261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latin typeface="ＭＳ 明朝" panose="02020609040205080304" pitchFamily="17" charset="-128"/>
              <a:ea typeface="ＭＳ 明朝" panose="02020609040205080304" pitchFamily="17" charset="-128"/>
            </a:rPr>
            <a:t>（年度）</a:t>
          </a:r>
        </a:p>
      </cdr:txBody>
    </cdr:sp>
  </cdr:relSizeAnchor>
  <cdr:relSizeAnchor xmlns:cdr="http://schemas.openxmlformats.org/drawingml/2006/chartDrawing">
    <cdr:from>
      <cdr:x>0.03633</cdr:x>
      <cdr:y>0.30873</cdr:y>
    </cdr:from>
    <cdr:to>
      <cdr:x>0.06133</cdr:x>
      <cdr:y>0.69169</cdr:y>
    </cdr:to>
    <cdr:sp macro="" textlink="">
      <cdr:nvSpPr>
        <cdr:cNvPr id="9" name="テキスト ボックス 1"/>
        <cdr:cNvSpPr txBox="1"/>
      </cdr:nvSpPr>
      <cdr:spPr>
        <a:xfrm xmlns:a="http://schemas.openxmlformats.org/drawingml/2006/main" rot="16200000">
          <a:off x="-707177" y="3228549"/>
          <a:ext cx="2586606" cy="3000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200">
              <a:latin typeface="Century" panose="02040604050505020304" pitchFamily="18" charset="0"/>
              <a:ea typeface="ＭＳ 明朝" panose="02020609040205080304" pitchFamily="17" charset="-128"/>
            </a:rPr>
            <a:t>CO</a:t>
          </a:r>
          <a:r>
            <a:rPr lang="en-US" altLang="ja-JP" sz="1200" baseline="-25000">
              <a:latin typeface="Century" panose="02040604050505020304" pitchFamily="18" charset="0"/>
              <a:ea typeface="ＭＳ 明朝" panose="02020609040205080304" pitchFamily="17" charset="-128"/>
            </a:rPr>
            <a:t>2</a:t>
          </a:r>
          <a:r>
            <a:rPr lang="ja-JP" altLang="en-US" sz="1200">
              <a:latin typeface="Century" panose="02040604050505020304" pitchFamily="18" charset="0"/>
              <a:ea typeface="ＭＳ 明朝" panose="02020609040205080304" pitchFamily="17" charset="-128"/>
            </a:rPr>
            <a:t>　排出量（百万トン</a:t>
          </a:r>
          <a:r>
            <a:rPr lang="en-US" altLang="ja-JP" sz="1200">
              <a:latin typeface="Century" panose="02040604050505020304" pitchFamily="18" charset="0"/>
              <a:ea typeface="ＭＳ 明朝" panose="02020609040205080304" pitchFamily="17" charset="-128"/>
            </a:rPr>
            <a:t>CO</a:t>
          </a:r>
          <a:r>
            <a:rPr lang="en-US" altLang="ja-JP" sz="1200" baseline="-25000">
              <a:latin typeface="Century" panose="02040604050505020304" pitchFamily="18" charset="0"/>
              <a:ea typeface="ＭＳ 明朝" panose="02020609040205080304" pitchFamily="17" charset="-128"/>
            </a:rPr>
            <a:t>2</a:t>
          </a:r>
          <a:r>
            <a:rPr lang="ja-JP" altLang="en-US" sz="1200">
              <a:latin typeface="Century" panose="02040604050505020304" pitchFamily="18" charset="0"/>
              <a:ea typeface="ＭＳ 明朝" panose="02020609040205080304" pitchFamily="17" charset="-128"/>
            </a:rPr>
            <a:t>）</a:t>
          </a:r>
        </a:p>
      </cdr:txBody>
    </cdr:sp>
  </cdr:relSizeAnchor>
  <cdr:relSizeAnchor xmlns:cdr="http://schemas.openxmlformats.org/drawingml/2006/chartDrawing">
    <cdr:from>
      <cdr:x>0.27168</cdr:x>
      <cdr:y>0.14015</cdr:y>
    </cdr:from>
    <cdr:to>
      <cdr:x>0.39696</cdr:x>
      <cdr:y>0.18463</cdr:y>
    </cdr:to>
    <cdr:sp macro="" textlink="">
      <cdr:nvSpPr>
        <cdr:cNvPr id="10" name="テキスト ボックス 4"/>
        <cdr:cNvSpPr txBox="1"/>
      </cdr:nvSpPr>
      <cdr:spPr>
        <a:xfrm xmlns:a="http://schemas.openxmlformats.org/drawingml/2006/main">
          <a:off x="3181210" y="843119"/>
          <a:ext cx="1466990" cy="26756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solidFill>
                <a:srgbClr val="33CCFF"/>
              </a:solidFill>
              <a:latin typeface="ＭＳ 明朝" panose="02020609040205080304" pitchFamily="17" charset="-128"/>
              <a:ea typeface="ＭＳ 明朝" panose="02020609040205080304" pitchFamily="17" charset="-128"/>
            </a:rPr>
            <a:t>産業部門（工場等）</a:t>
          </a:r>
        </a:p>
      </cdr:txBody>
    </cdr:sp>
  </cdr:relSizeAnchor>
  <cdr:relSizeAnchor xmlns:cdr="http://schemas.openxmlformats.org/drawingml/2006/chartDrawing">
    <cdr:from>
      <cdr:x>0.20493</cdr:x>
      <cdr:y>0.80635</cdr:y>
    </cdr:from>
    <cdr:to>
      <cdr:x>0.42332</cdr:x>
      <cdr:y>0.8406</cdr:y>
    </cdr:to>
    <cdr:sp macro="" textlink="">
      <cdr:nvSpPr>
        <cdr:cNvPr id="22" name="テキスト ボックス 1"/>
        <cdr:cNvSpPr txBox="1"/>
      </cdr:nvSpPr>
      <cdr:spPr>
        <a:xfrm xmlns:a="http://schemas.openxmlformats.org/drawingml/2006/main">
          <a:off x="2459745" y="5446254"/>
          <a:ext cx="2621305" cy="231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669900"/>
              </a:solidFill>
              <a:latin typeface="Century" panose="02040604050505020304" pitchFamily="18" charset="0"/>
              <a:ea typeface="ＭＳ 明朝" panose="02020609040205080304" pitchFamily="17" charset="-128"/>
            </a:rPr>
            <a:t>その他（農業・間接</a:t>
          </a:r>
          <a:r>
            <a:rPr kumimoji="1" lang="en-US" altLang="ja-JP" sz="1100">
              <a:solidFill>
                <a:srgbClr val="669900"/>
              </a:solidFill>
              <a:latin typeface="Century" panose="02040604050505020304" pitchFamily="18" charset="0"/>
              <a:ea typeface="ＭＳ 明朝" panose="02020609040205080304" pitchFamily="17" charset="-128"/>
            </a:rPr>
            <a:t>CO2</a:t>
          </a:r>
          <a:r>
            <a:rPr kumimoji="1" lang="ja-JP" altLang="en-US" sz="1100">
              <a:solidFill>
                <a:srgbClr val="669900"/>
              </a:solidFill>
              <a:latin typeface="Century" panose="02040604050505020304" pitchFamily="18" charset="0"/>
              <a:ea typeface="ＭＳ 明朝" panose="02020609040205080304" pitchFamily="17" charset="-128"/>
            </a:rPr>
            <a:t>等）</a:t>
          </a:r>
        </a:p>
      </cdr:txBody>
    </cdr:sp>
  </cdr:relSizeAnchor>
  <cdr:relSizeAnchor xmlns:cdr="http://schemas.openxmlformats.org/drawingml/2006/chartDrawing">
    <cdr:from>
      <cdr:x>0.61683</cdr:x>
      <cdr:y>0.09922</cdr:y>
    </cdr:from>
    <cdr:to>
      <cdr:x>0.8208</cdr:x>
      <cdr:y>0.19391</cdr:y>
    </cdr:to>
    <cdr:sp macro="" textlink="">
      <cdr:nvSpPr>
        <cdr:cNvPr id="21" name="テキスト ボックス 1"/>
        <cdr:cNvSpPr txBox="1"/>
      </cdr:nvSpPr>
      <cdr:spPr>
        <a:xfrm xmlns:a="http://schemas.openxmlformats.org/drawingml/2006/main">
          <a:off x="7196200" y="596891"/>
          <a:ext cx="2379600" cy="56963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solidFill>
                <a:schemeClr val="tx1"/>
              </a:solidFill>
              <a:effectLst/>
              <a:latin typeface="Century" panose="02040604050505020304" pitchFamily="18" charset="0"/>
              <a:ea typeface="ＭＳ 明朝" panose="02020609040205080304" pitchFamily="17" charset="-128"/>
              <a:cs typeface="+mn-cs"/>
            </a:rPr>
            <a:t>※</a:t>
          </a:r>
          <a:r>
            <a:rPr kumimoji="1" lang="ja-JP" altLang="ja-JP" sz="1100">
              <a:solidFill>
                <a:schemeClr val="tx1"/>
              </a:solidFill>
              <a:effectLst/>
              <a:latin typeface="Century" panose="02040604050505020304" pitchFamily="18" charset="0"/>
              <a:ea typeface="ＭＳ 明朝" panose="02020609040205080304" pitchFamily="17" charset="-128"/>
              <a:cs typeface="+mn-cs"/>
            </a:rPr>
            <a:t>（</a:t>
          </a:r>
          <a:r>
            <a:rPr kumimoji="1" lang="en-US" altLang="ja-JP" sz="1100" baseline="0">
              <a:solidFill>
                <a:schemeClr val="tx1"/>
              </a:solidFill>
              <a:effectLst/>
              <a:latin typeface="Century" panose="02040604050505020304" pitchFamily="18" charset="0"/>
              <a:ea typeface="ＭＳ 明朝" panose="02020609040205080304" pitchFamily="17" charset="-128"/>
              <a:cs typeface="+mn-cs"/>
            </a:rPr>
            <a:t> </a:t>
          </a:r>
          <a:r>
            <a:rPr kumimoji="1" lang="ja-JP" altLang="ja-JP" sz="1100" baseline="0">
              <a:solidFill>
                <a:schemeClr val="tx1"/>
              </a:solidFill>
              <a:effectLst/>
              <a:latin typeface="Century" panose="02040604050505020304" pitchFamily="18" charset="0"/>
              <a:ea typeface="ＭＳ 明朝" panose="02020609040205080304" pitchFamily="17" charset="-128"/>
              <a:cs typeface="+mn-cs"/>
            </a:rPr>
            <a:t>　</a:t>
          </a:r>
          <a:r>
            <a:rPr kumimoji="1" lang="ja-JP" altLang="ja-JP" sz="1100">
              <a:solidFill>
                <a:schemeClr val="tx1"/>
              </a:solidFill>
              <a:effectLst/>
              <a:latin typeface="Century" panose="02040604050505020304" pitchFamily="18" charset="0"/>
              <a:ea typeface="ＭＳ 明朝" panose="02020609040205080304" pitchFamily="17" charset="-128"/>
              <a:cs typeface="+mn-cs"/>
            </a:rPr>
            <a:t>）内</a:t>
          </a:r>
          <a:r>
            <a:rPr kumimoji="1" lang="ja-JP" altLang="en-US" sz="1100">
              <a:solidFill>
                <a:schemeClr val="tx1"/>
              </a:solidFill>
              <a:effectLst/>
              <a:latin typeface="Century" panose="02040604050505020304" pitchFamily="18" charset="0"/>
              <a:ea typeface="ＭＳ 明朝" panose="02020609040205080304" pitchFamily="17" charset="-128"/>
              <a:cs typeface="+mn-cs"/>
            </a:rPr>
            <a:t>％数値</a:t>
          </a:r>
          <a:r>
            <a:rPr kumimoji="1" lang="ja-JP" altLang="ja-JP" sz="1100">
              <a:solidFill>
                <a:schemeClr val="tx1"/>
              </a:solidFill>
              <a:effectLst/>
              <a:latin typeface="Century" panose="02040604050505020304" pitchFamily="18" charset="0"/>
              <a:ea typeface="ＭＳ 明朝" panose="02020609040205080304" pitchFamily="17" charset="-128"/>
              <a:cs typeface="+mn-cs"/>
            </a:rPr>
            <a:t>は</a:t>
          </a:r>
          <a:r>
            <a:rPr kumimoji="1" lang="ja-JP" altLang="en-US" sz="1100">
              <a:solidFill>
                <a:schemeClr val="tx1"/>
              </a:solidFill>
              <a:effectLst/>
              <a:latin typeface="Century" panose="02040604050505020304" pitchFamily="18" charset="0"/>
              <a:ea typeface="ＭＳ 明朝" panose="02020609040205080304" pitchFamily="17" charset="-128"/>
              <a:cs typeface="+mn-cs"/>
            </a:rPr>
            <a:t>、</a:t>
          </a:r>
          <a:r>
            <a:rPr kumimoji="1" lang="ja-JP" altLang="ja-JP" sz="1100">
              <a:solidFill>
                <a:schemeClr val="tx1"/>
              </a:solidFill>
              <a:effectLst/>
              <a:latin typeface="Century" panose="02040604050505020304" pitchFamily="18" charset="0"/>
              <a:ea typeface="ＭＳ 明朝" panose="02020609040205080304" pitchFamily="17" charset="-128"/>
              <a:cs typeface="+mn-cs"/>
            </a:rPr>
            <a:t>　</a:t>
          </a:r>
          <a:endParaRPr kumimoji="1" lang="en-US" altLang="ja-JP" sz="1100">
            <a:solidFill>
              <a:schemeClr val="tx1"/>
            </a:solidFill>
            <a:effectLst/>
            <a:latin typeface="Century" panose="02040604050505020304" pitchFamily="18" charset="0"/>
            <a:ea typeface="ＭＳ 明朝" panose="02020609040205080304" pitchFamily="17" charset="-128"/>
            <a:cs typeface="+mn-cs"/>
          </a:endParaRPr>
        </a:p>
        <a:p xmlns:a="http://schemas.openxmlformats.org/drawingml/2006/main">
          <a:r>
            <a:rPr kumimoji="1" lang="ja-JP" altLang="en-US" sz="1100">
              <a:solidFill>
                <a:schemeClr val="tx1"/>
              </a:solidFill>
              <a:effectLst/>
              <a:latin typeface="Century" panose="02040604050505020304" pitchFamily="18" charset="0"/>
              <a:ea typeface="ＭＳ 明朝" panose="02020609040205080304" pitchFamily="17" charset="-128"/>
              <a:cs typeface="+mn-cs"/>
            </a:rPr>
            <a:t>　</a:t>
          </a:r>
          <a:r>
            <a:rPr kumimoji="1" lang="en-US" altLang="ja-JP" sz="1100">
              <a:solidFill>
                <a:schemeClr val="tx1"/>
              </a:solidFill>
              <a:effectLst/>
              <a:latin typeface="Century" panose="02040604050505020304" pitchFamily="18" charset="0"/>
              <a:ea typeface="ＭＳ 明朝" panose="02020609040205080304" pitchFamily="17" charset="-128"/>
              <a:cs typeface="+mn-cs"/>
            </a:rPr>
            <a:t>2016</a:t>
          </a:r>
          <a:r>
            <a:rPr kumimoji="1" lang="ja-JP" altLang="ja-JP" sz="1100">
              <a:solidFill>
                <a:schemeClr val="tx1"/>
              </a:solidFill>
              <a:effectLst/>
              <a:latin typeface="Century" panose="02040604050505020304" pitchFamily="18" charset="0"/>
              <a:ea typeface="ＭＳ 明朝" panose="02020609040205080304" pitchFamily="17" charset="-128"/>
              <a:cs typeface="+mn-cs"/>
            </a:rPr>
            <a:t>年度</a:t>
          </a:r>
          <a:r>
            <a:rPr kumimoji="1" lang="ja-JP" altLang="en-US" sz="1100">
              <a:solidFill>
                <a:schemeClr val="tx1"/>
              </a:solidFill>
              <a:effectLst/>
              <a:latin typeface="Century" panose="02040604050505020304" pitchFamily="18" charset="0"/>
              <a:ea typeface="ＭＳ 明朝" panose="02020609040205080304" pitchFamily="17" charset="-128"/>
              <a:cs typeface="+mn-cs"/>
            </a:rPr>
            <a:t>排出量における</a:t>
          </a:r>
          <a:endParaRPr kumimoji="1" lang="en-US" altLang="ja-JP" sz="1100">
            <a:solidFill>
              <a:schemeClr val="tx1"/>
            </a:solidFill>
            <a:effectLst/>
            <a:latin typeface="Century" panose="02040604050505020304" pitchFamily="18" charset="0"/>
            <a:ea typeface="ＭＳ 明朝" panose="02020609040205080304" pitchFamily="17" charset="-128"/>
            <a:cs typeface="+mn-cs"/>
          </a:endParaRPr>
        </a:p>
        <a:p xmlns:a="http://schemas.openxmlformats.org/drawingml/2006/main">
          <a:r>
            <a:rPr kumimoji="1" lang="ja-JP" altLang="en-US" sz="1100">
              <a:solidFill>
                <a:schemeClr val="tx1"/>
              </a:solidFill>
              <a:effectLst/>
              <a:latin typeface="Century" panose="02040604050505020304" pitchFamily="18" charset="0"/>
              <a:ea typeface="ＭＳ 明朝" panose="02020609040205080304" pitchFamily="17" charset="-128"/>
              <a:cs typeface="+mn-cs"/>
            </a:rPr>
            <a:t>（対</a:t>
          </a:r>
          <a:r>
            <a:rPr kumimoji="1" lang="en-US" altLang="ja-JP" sz="1100">
              <a:solidFill>
                <a:schemeClr val="tx1"/>
              </a:solidFill>
              <a:effectLst/>
              <a:latin typeface="Century" panose="02040604050505020304" pitchFamily="18" charset="0"/>
              <a:ea typeface="ＭＳ 明朝" panose="02020609040205080304" pitchFamily="17" charset="-128"/>
              <a:cs typeface="+mn-cs"/>
            </a:rPr>
            <a:t>2005</a:t>
          </a:r>
          <a:r>
            <a:rPr kumimoji="1" lang="ja-JP" altLang="en-US" sz="1100">
              <a:solidFill>
                <a:schemeClr val="tx1"/>
              </a:solidFill>
              <a:effectLst/>
              <a:latin typeface="Century" panose="02040604050505020304" pitchFamily="18" charset="0"/>
              <a:ea typeface="ＭＳ 明朝" panose="02020609040205080304" pitchFamily="17" charset="-128"/>
              <a:cs typeface="+mn-cs"/>
            </a:rPr>
            <a:t>年度比／対</a:t>
          </a:r>
          <a:r>
            <a:rPr kumimoji="1" lang="en-US" altLang="ja-JP" sz="1100">
              <a:solidFill>
                <a:schemeClr val="tx1"/>
              </a:solidFill>
              <a:effectLst/>
              <a:latin typeface="Century" panose="02040604050505020304" pitchFamily="18" charset="0"/>
              <a:ea typeface="ＭＳ 明朝" panose="02020609040205080304" pitchFamily="17" charset="-128"/>
              <a:cs typeface="+mn-cs"/>
            </a:rPr>
            <a:t>2013</a:t>
          </a:r>
          <a:r>
            <a:rPr kumimoji="1" lang="ja-JP" altLang="en-US" sz="1100">
              <a:solidFill>
                <a:schemeClr val="tx1"/>
              </a:solidFill>
              <a:effectLst/>
              <a:latin typeface="Century" panose="02040604050505020304" pitchFamily="18" charset="0"/>
              <a:ea typeface="ＭＳ 明朝" panose="02020609040205080304" pitchFamily="17" charset="-128"/>
              <a:cs typeface="+mn-cs"/>
            </a:rPr>
            <a:t>年度比）</a:t>
          </a:r>
          <a:endParaRPr lang="ja-JP" altLang="ja-JP" sz="1200">
            <a:effectLst/>
            <a:latin typeface="Century" panose="02040604050505020304" pitchFamily="18" charset="0"/>
            <a:ea typeface="ＭＳ 明朝" panose="02020609040205080304" pitchFamily="17" charset="-128"/>
          </a:endParaRPr>
        </a:p>
        <a:p xmlns:a="http://schemas.openxmlformats.org/drawingml/2006/main">
          <a:endParaRPr kumimoji="1" lang="ja-JP" altLang="en-US" sz="1200">
            <a:solidFill>
              <a:schemeClr val="bg2">
                <a:lumMod val="10000"/>
              </a:schemeClr>
            </a:solidFill>
            <a:latin typeface="Century" panose="02040604050505020304" pitchFamily="18" charset="0"/>
            <a:ea typeface="ＭＳ 明朝" panose="02020609040205080304" pitchFamily="17" charset="-128"/>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519113</xdr:colOff>
      <xdr:row>28</xdr:row>
      <xdr:rowOff>140717</xdr:rowOff>
    </xdr:from>
    <xdr:to>
      <xdr:col>7</xdr:col>
      <xdr:colOff>288130</xdr:colOff>
      <xdr:row>51</xdr:row>
      <xdr:rowOff>104319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27216</xdr:colOff>
      <xdr:row>3</xdr:row>
      <xdr:rowOff>157386</xdr:rowOff>
    </xdr:from>
    <xdr:to>
      <xdr:col>19</xdr:col>
      <xdr:colOff>268744</xdr:colOff>
      <xdr:row>29</xdr:row>
      <xdr:rowOff>99220</xdr:rowOff>
    </xdr:to>
    <xdr:graphicFrame macro="">
      <xdr:nvGraphicFramePr>
        <xdr:cNvPr id="9" name="Chart 1">
          <a:extLst>
            <a:ext uri="{FF2B5EF4-FFF2-40B4-BE49-F238E27FC236}">
              <a16:creationId xmlns:a16="http://schemas.microsoft.com/office/drawing/2014/main" id="{00000000-0008-0000-05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618105</xdr:colOff>
      <xdr:row>30</xdr:row>
      <xdr:rowOff>49101</xdr:rowOff>
    </xdr:from>
    <xdr:to>
      <xdr:col>14</xdr:col>
      <xdr:colOff>385081</xdr:colOff>
      <xdr:row>53</xdr:row>
      <xdr:rowOff>12703</xdr:rowOff>
    </xdr:to>
    <xdr:graphicFrame macro="">
      <xdr:nvGraphicFramePr>
        <xdr:cNvPr id="8" name="Chart 1">
          <a:extLst>
            <a:ext uri="{FF2B5EF4-FFF2-40B4-BE49-F238E27FC236}">
              <a16:creationId xmlns:a16="http://schemas.microsoft.com/office/drawing/2014/main" id="{00000000-0008-0000-05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609940</xdr:colOff>
      <xdr:row>30</xdr:row>
      <xdr:rowOff>21884</xdr:rowOff>
    </xdr:from>
    <xdr:to>
      <xdr:col>22</xdr:col>
      <xdr:colOff>192882</xdr:colOff>
      <xdr:row>52</xdr:row>
      <xdr:rowOff>188686</xdr:rowOff>
    </xdr:to>
    <xdr:graphicFrame macro="">
      <xdr:nvGraphicFramePr>
        <xdr:cNvPr id="11" name="Chart 1">
          <a:extLst>
            <a:ext uri="{FF2B5EF4-FFF2-40B4-BE49-F238E27FC236}">
              <a16:creationId xmlns:a16="http://schemas.microsoft.com/office/drawing/2014/main" id="{00000000-0008-0000-05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0.40936</cdr:x>
      <cdr:y>0.35918</cdr:y>
    </cdr:from>
    <cdr:to>
      <cdr:x>0.64808</cdr:x>
      <cdr:y>0.41376</cdr:y>
    </cdr:to>
    <cdr:sp macro="" textlink="">
      <cdr:nvSpPr>
        <cdr:cNvPr id="20" name="テキスト ボックス 19"/>
        <cdr:cNvSpPr txBox="1"/>
      </cdr:nvSpPr>
      <cdr:spPr>
        <a:xfrm xmlns:a="http://schemas.openxmlformats.org/drawingml/2006/main">
          <a:off x="2359329" y="1665590"/>
          <a:ext cx="1375843" cy="2530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b="1">
              <a:latin typeface="+mn-ea"/>
              <a:ea typeface="+mn-ea"/>
            </a:rPr>
            <a:t>電気・熱配分前</a:t>
          </a:r>
        </a:p>
      </cdr:txBody>
    </cdr:sp>
  </cdr:relSizeAnchor>
  <cdr:relSizeAnchor xmlns:cdr="http://schemas.openxmlformats.org/drawingml/2006/chartDrawing">
    <cdr:from>
      <cdr:x>0.41213</cdr:x>
      <cdr:y>0.28883</cdr:y>
    </cdr:from>
    <cdr:to>
      <cdr:x>0.65085</cdr:x>
      <cdr:y>0.34674</cdr:y>
    </cdr:to>
    <cdr:sp macro="" textlink="">
      <cdr:nvSpPr>
        <cdr:cNvPr id="21" name="テキスト ボックス 1"/>
        <cdr:cNvSpPr txBox="1"/>
      </cdr:nvSpPr>
      <cdr:spPr>
        <a:xfrm xmlns:a="http://schemas.openxmlformats.org/drawingml/2006/main">
          <a:off x="2360230" y="1334081"/>
          <a:ext cx="1367126" cy="2674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b="1">
              <a:latin typeface="ＭＳ Ｐゴシック" panose="020B0600070205080204" pitchFamily="50" charset="-128"/>
              <a:ea typeface="ＭＳ Ｐゴシック" panose="020B0600070205080204" pitchFamily="50" charset="-128"/>
            </a:rPr>
            <a:t>電気・熱配分後</a:t>
          </a:r>
        </a:p>
      </cdr:txBody>
    </cdr:sp>
  </cdr:relSizeAnchor>
  <cdr:relSizeAnchor xmlns:cdr="http://schemas.openxmlformats.org/drawingml/2006/chartDrawing">
    <cdr:from>
      <cdr:x>0.72864</cdr:x>
      <cdr:y>0.44842</cdr:y>
    </cdr:from>
    <cdr:to>
      <cdr:x>0.80272</cdr:x>
      <cdr:y>0.47763</cdr:y>
    </cdr:to>
    <cdr:cxnSp macro="">
      <cdr:nvCxnSpPr>
        <cdr:cNvPr id="3" name="直線コネクタ 2">
          <a:extLst xmlns:a="http://schemas.openxmlformats.org/drawingml/2006/main">
            <a:ext uri="{FF2B5EF4-FFF2-40B4-BE49-F238E27FC236}">
              <a16:creationId xmlns:a16="http://schemas.microsoft.com/office/drawing/2014/main" id="{E8EA8983-40C6-4A9E-B504-A1E663EFB2C7}"/>
            </a:ext>
          </a:extLst>
        </cdr:cNvPr>
        <cdr:cNvCxnSpPr/>
      </cdr:nvCxnSpPr>
      <cdr:spPr bwMode="auto">
        <a:xfrm xmlns:a="http://schemas.openxmlformats.org/drawingml/2006/main" flipH="1">
          <a:off x="4172829" y="2071210"/>
          <a:ext cx="424249" cy="134920"/>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0.2183</cdr:x>
      <cdr:y>0.39067</cdr:y>
    </cdr:from>
    <cdr:to>
      <cdr:x>0.36494</cdr:x>
      <cdr:y>0.39571</cdr:y>
    </cdr:to>
    <cdr:cxnSp macro="">
      <cdr:nvCxnSpPr>
        <cdr:cNvPr id="17" name="直線コネクタ 16">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a:off x="1250155" y="1804491"/>
          <a:ext cx="839829" cy="23291"/>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0.57747</cdr:x>
      <cdr:y>0.24363</cdr:y>
    </cdr:from>
    <cdr:to>
      <cdr:x>0.64865</cdr:x>
      <cdr:y>0.29084</cdr:y>
    </cdr:to>
    <cdr:cxnSp macro="">
      <cdr:nvCxnSpPr>
        <cdr:cNvPr id="18" name="直線コネクタ 17">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a:off x="3307117" y="1125314"/>
          <a:ext cx="407632" cy="218042"/>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0.52599</cdr:x>
      <cdr:y>0.2127</cdr:y>
    </cdr:from>
    <cdr:to>
      <cdr:x>0.52807</cdr:x>
      <cdr:y>0.2823</cdr:y>
    </cdr:to>
    <cdr:cxnSp macro="">
      <cdr:nvCxnSpPr>
        <cdr:cNvPr id="22" name="直線コネクタ 21">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a:off x="3012281" y="982439"/>
          <a:ext cx="11906" cy="321468"/>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0.38359</cdr:x>
      <cdr:y>0.17915</cdr:y>
    </cdr:from>
    <cdr:to>
      <cdr:x>0.50722</cdr:x>
      <cdr:y>0.28258</cdr:y>
    </cdr:to>
    <cdr:cxnSp macro="">
      <cdr:nvCxnSpPr>
        <cdr:cNvPr id="23" name="直線コネクタ 22">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flipV="1">
          <a:off x="2196806" y="827492"/>
          <a:ext cx="708017" cy="477737"/>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0.27343</cdr:x>
      <cdr:y>0.27228</cdr:y>
    </cdr:from>
    <cdr:to>
      <cdr:x>0.46055</cdr:x>
      <cdr:y>0.29977</cdr:y>
    </cdr:to>
    <cdr:cxnSp macro="">
      <cdr:nvCxnSpPr>
        <cdr:cNvPr id="24" name="直線コネクタ 23">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flipV="1">
          <a:off x="1565912" y="1257644"/>
          <a:ext cx="1071618" cy="126975"/>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0.27235</cdr:x>
      <cdr:y>0.53794</cdr:y>
    </cdr:from>
    <cdr:to>
      <cdr:x>0.32445</cdr:x>
      <cdr:y>0.54007</cdr:y>
    </cdr:to>
    <cdr:cxnSp macro="">
      <cdr:nvCxnSpPr>
        <cdr:cNvPr id="25" name="直線コネクタ 24">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a:off x="1559718" y="2484710"/>
          <a:ext cx="298398" cy="9823"/>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0.31538</cdr:x>
      <cdr:y>0.70583</cdr:y>
    </cdr:from>
    <cdr:to>
      <cdr:x>0.36564</cdr:x>
      <cdr:y>0.7292</cdr:y>
    </cdr:to>
    <cdr:cxnSp macro="">
      <cdr:nvCxnSpPr>
        <cdr:cNvPr id="26" name="直線コネクタ 25">
          <a:extLst xmlns:a="http://schemas.openxmlformats.org/drawingml/2006/main">
            <a:ext uri="{FF2B5EF4-FFF2-40B4-BE49-F238E27FC236}">
              <a16:creationId xmlns:a16="http://schemas.microsoft.com/office/drawing/2014/main" id="{17B5ED82-84E1-4ED3-B941-350830432E6B}"/>
            </a:ext>
          </a:extLst>
        </cdr:cNvPr>
        <cdr:cNvCxnSpPr/>
      </cdr:nvCxnSpPr>
      <cdr:spPr bwMode="auto">
        <a:xfrm xmlns:a="http://schemas.openxmlformats.org/drawingml/2006/main" flipH="1">
          <a:off x="1806157" y="3260180"/>
          <a:ext cx="287835" cy="107945"/>
        </a:xfrm>
        <a:prstGeom xmlns:a="http://schemas.openxmlformats.org/drawingml/2006/main" prst="line">
          <a:avLst/>
        </a:prstGeom>
        <a:solidFill xmlns:a="http://schemas.openxmlformats.org/drawingml/2006/main">
          <a:srgbClr val="FFFFFF"/>
        </a:solidFill>
        <a:ln xmlns:a="http://schemas.openxmlformats.org/drawingml/2006/main" w="6350" cap="flat" cmpd="sng" algn="ctr">
          <a:solidFill>
            <a:schemeClr val="tx1">
              <a:lumMod val="75000"/>
              <a:lumOff val="25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0.37087</cdr:x>
      <cdr:y>0.85906</cdr:y>
    </cdr:from>
    <cdr:to>
      <cdr:x>0.89813</cdr:x>
      <cdr:y>0.92243</cdr:y>
    </cdr:to>
    <cdr:sp macro="" textlink="">
      <cdr:nvSpPr>
        <cdr:cNvPr id="27" name="テキスト ボックス 1">
          <a:extLst xmlns:a="http://schemas.openxmlformats.org/drawingml/2006/main">
            <a:ext uri="{FF2B5EF4-FFF2-40B4-BE49-F238E27FC236}">
              <a16:creationId xmlns:a16="http://schemas.microsoft.com/office/drawing/2014/main" id="{710DA876-30B6-48F1-923A-9AF6A1C005F4}"/>
            </a:ext>
          </a:extLst>
        </cdr:cNvPr>
        <cdr:cNvSpPr txBox="1"/>
      </cdr:nvSpPr>
      <cdr:spPr>
        <a:xfrm xmlns:a="http://schemas.openxmlformats.org/drawingml/2006/main">
          <a:off x="2123938" y="3967952"/>
          <a:ext cx="3019561" cy="292702"/>
        </a:xfrm>
        <a:prstGeom xmlns:a="http://schemas.openxmlformats.org/drawingml/2006/main" prst="rect">
          <a:avLst/>
        </a:prstGeom>
        <a:ln xmlns:a="http://schemas.openxmlformats.org/drawingml/2006/main">
          <a:solidFill>
            <a:schemeClr val="bg1">
              <a:lumMod val="75000"/>
            </a:schemeClr>
          </a:solidFill>
          <a:prstDash val="sysDash"/>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）内％数値は、電気・熱配分前の割合</a:t>
          </a:r>
        </a:p>
      </cdr:txBody>
    </cdr:sp>
  </cdr:relSizeAnchor>
  <cdr:relSizeAnchor xmlns:cdr="http://schemas.openxmlformats.org/drawingml/2006/chartDrawing">
    <cdr:from>
      <cdr:x>0.38783</cdr:x>
      <cdr:y>0.46011</cdr:y>
    </cdr:from>
    <cdr:to>
      <cdr:x>0.66946</cdr:x>
      <cdr:y>0.52052</cdr:y>
    </cdr:to>
    <cdr:sp macro="" textlink="">
      <cdr:nvSpPr>
        <cdr:cNvPr id="28" name="テキスト ボックス 1">
          <a:extLst xmlns:a="http://schemas.openxmlformats.org/drawingml/2006/main">
            <a:ext uri="{FF2B5EF4-FFF2-40B4-BE49-F238E27FC236}">
              <a16:creationId xmlns:a16="http://schemas.microsoft.com/office/drawing/2014/main" id="{DA192BFA-9C8F-491C-91F3-E2F982E4B691}"/>
            </a:ext>
          </a:extLst>
        </cdr:cNvPr>
        <cdr:cNvSpPr txBox="1"/>
      </cdr:nvSpPr>
      <cdr:spPr>
        <a:xfrm xmlns:a="http://schemas.openxmlformats.org/drawingml/2006/main">
          <a:off x="2235200" y="2133600"/>
          <a:ext cx="1623180" cy="2801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明朝" panose="02020609040205080304" pitchFamily="17" charset="-128"/>
              <a:ea typeface="ＭＳ 明朝" panose="02020609040205080304" pitchFamily="17" charset="-128"/>
            </a:rPr>
            <a:t>二酸化炭素総排出量</a:t>
          </a:r>
          <a:endParaRPr lang="en-US" altLang="ja-JP" sz="900">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tabSelected="1" zoomScale="90" zoomScaleNormal="90" workbookViewId="0"/>
  </sheetViews>
  <sheetFormatPr defaultRowHeight="14.25"/>
  <cols>
    <col min="1" max="1" width="9" style="456"/>
    <col min="2" max="2" width="36.125" style="456" bestFit="1" customWidth="1"/>
    <col min="3" max="3" width="73" style="456" customWidth="1"/>
    <col min="4" max="16384" width="9" style="456"/>
  </cols>
  <sheetData>
    <row r="2" spans="2:3" ht="18">
      <c r="B2" s="455" t="s">
        <v>221</v>
      </c>
    </row>
    <row r="3" spans="2:3">
      <c r="C3" s="826" t="s">
        <v>348</v>
      </c>
    </row>
    <row r="4" spans="2:3">
      <c r="C4" s="457" t="s">
        <v>99</v>
      </c>
    </row>
    <row r="5" spans="2:3">
      <c r="C5" s="458" t="s">
        <v>26</v>
      </c>
    </row>
    <row r="7" spans="2:3" ht="16.5" customHeight="1">
      <c r="B7" s="492" t="s">
        <v>100</v>
      </c>
      <c r="C7" s="492" t="s">
        <v>101</v>
      </c>
    </row>
    <row r="8" spans="2:3" ht="16.5" customHeight="1">
      <c r="B8" s="459" t="s">
        <v>33</v>
      </c>
      <c r="C8" s="459" t="s">
        <v>102</v>
      </c>
    </row>
    <row r="9" spans="2:3" ht="16.5" customHeight="1">
      <c r="B9" s="493" t="s">
        <v>152</v>
      </c>
      <c r="C9" s="827" t="s">
        <v>338</v>
      </c>
    </row>
    <row r="10" spans="2:3" ht="16.5" customHeight="1">
      <c r="B10" s="460" t="s">
        <v>32</v>
      </c>
      <c r="C10" s="461" t="s">
        <v>106</v>
      </c>
    </row>
    <row r="11" spans="2:3" ht="16.5" customHeight="1">
      <c r="B11" s="460" t="s">
        <v>24</v>
      </c>
      <c r="C11" s="499" t="s">
        <v>166</v>
      </c>
    </row>
    <row r="12" spans="2:3" ht="16.5" customHeight="1">
      <c r="B12" s="460" t="s">
        <v>25</v>
      </c>
      <c r="C12" s="499" t="s">
        <v>167</v>
      </c>
    </row>
    <row r="13" spans="2:3" ht="16.5" customHeight="1">
      <c r="B13" s="460" t="s">
        <v>164</v>
      </c>
      <c r="C13" s="500" t="s">
        <v>168</v>
      </c>
    </row>
    <row r="14" spans="2:3" ht="16.5" customHeight="1">
      <c r="B14" s="460" t="s">
        <v>248</v>
      </c>
      <c r="C14" s="461" t="s">
        <v>103</v>
      </c>
    </row>
    <row r="15" spans="2:3" ht="16.5" customHeight="1">
      <c r="B15" s="460" t="s">
        <v>249</v>
      </c>
      <c r="C15" s="461" t="s">
        <v>104</v>
      </c>
    </row>
    <row r="16" spans="2:3" ht="16.5" customHeight="1">
      <c r="B16" s="460" t="s">
        <v>250</v>
      </c>
      <c r="C16" s="461" t="s">
        <v>105</v>
      </c>
    </row>
    <row r="18" spans="2:3">
      <c r="B18" s="840" t="s">
        <v>349</v>
      </c>
      <c r="C18" s="840"/>
    </row>
    <row r="19" spans="2:3">
      <c r="B19" s="840"/>
      <c r="C19" s="840"/>
    </row>
    <row r="20" spans="2:3">
      <c r="B20" s="840"/>
      <c r="C20" s="840"/>
    </row>
    <row r="21" spans="2:3">
      <c r="B21" s="860" t="s">
        <v>350</v>
      </c>
    </row>
  </sheetData>
  <mergeCells count="1">
    <mergeCell ref="B18:C20"/>
  </mergeCells>
  <phoneticPr fontId="9"/>
  <hyperlinks>
    <hyperlink ref="C5" r:id="rId1"/>
    <hyperlink ref="B9" location="注意事項!A1" display="注意事項"/>
    <hyperlink ref="B10" location="'1) Total'!A1" display="1) Total"/>
    <hyperlink ref="B11" location="'2) CO2-Sector'!A1" display="2) CO2-Sector"/>
    <hyperlink ref="B12" location="'3) Allocated_CO2-Sector'!A1" display="3) Allocated_CO2-Sector"/>
    <hyperlink ref="B13" location="'4) CO2-Share'!A1" display="4) CO2-Share"/>
    <hyperlink ref="B15" location="'6) N2O'!A1" display="6) N2O"/>
    <hyperlink ref="B16" location="'7) F-gas'!A1" display="7) F-gas"/>
    <hyperlink ref="B14" location="'5) CH4'!A1" display="5) CH4"/>
  </hyperlinks>
  <pageMargins left="0.78700000000000003" right="0.78700000000000003" top="0.98399999999999999" bottom="0.98399999999999999" header="0.51200000000000001" footer="0.51200000000000001"/>
  <pageSetup paperSize="9" orientation="portrait"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zoomScale="75" zoomScaleNormal="75" workbookViewId="0">
      <selection activeCell="J50" sqref="J50"/>
    </sheetView>
  </sheetViews>
  <sheetFormatPr defaultRowHeight="12.75"/>
  <cols>
    <col min="1" max="1" width="4.5" style="782" customWidth="1"/>
    <col min="2" max="2" width="6.375" style="782" customWidth="1"/>
    <col min="3" max="3" width="1.875" style="782" customWidth="1"/>
    <col min="4" max="13" width="15.125" style="782" customWidth="1"/>
    <col min="14" max="16384" width="9" style="782"/>
  </cols>
  <sheetData>
    <row r="1" spans="2:13">
      <c r="B1" s="782" t="s">
        <v>285</v>
      </c>
    </row>
    <row r="3" spans="2:13">
      <c r="B3" s="792"/>
      <c r="C3" s="792"/>
      <c r="D3" s="792"/>
      <c r="E3" s="792"/>
      <c r="F3" s="792"/>
      <c r="G3" s="795" t="s">
        <v>307</v>
      </c>
      <c r="H3" s="796" t="s">
        <v>308</v>
      </c>
      <c r="I3" s="796" t="s">
        <v>309</v>
      </c>
      <c r="J3" s="796" t="s">
        <v>310</v>
      </c>
      <c r="K3" s="796" t="s">
        <v>311</v>
      </c>
      <c r="L3" s="796" t="s">
        <v>312</v>
      </c>
      <c r="M3" s="796" t="s">
        <v>313</v>
      </c>
    </row>
    <row r="4" spans="2:13">
      <c r="B4" s="797"/>
      <c r="C4" s="797"/>
      <c r="D4" s="797"/>
      <c r="E4" s="797"/>
      <c r="F4" s="797"/>
      <c r="G4" s="798" t="s">
        <v>306</v>
      </c>
      <c r="H4" s="798" t="s">
        <v>306</v>
      </c>
      <c r="I4" s="798" t="s">
        <v>306</v>
      </c>
      <c r="J4" s="798" t="s">
        <v>306</v>
      </c>
      <c r="K4" s="798" t="s">
        <v>306</v>
      </c>
      <c r="L4" s="798" t="s">
        <v>306</v>
      </c>
      <c r="M4" s="798" t="s">
        <v>306</v>
      </c>
    </row>
    <row r="5" spans="2:13">
      <c r="B5" s="789" t="s">
        <v>284</v>
      </c>
      <c r="C5" s="789"/>
      <c r="D5" s="789"/>
      <c r="E5" s="789"/>
      <c r="F5" s="789"/>
      <c r="G5" s="790">
        <f>ROUND('1) Total'!BA15*10^2,-2 )</f>
        <v>132200</v>
      </c>
      <c r="H5" s="790" t="e">
        <f>ROUND('1) Total'!BB15*10^2,-2 )</f>
        <v>#REF!</v>
      </c>
      <c r="I5" s="790" t="e">
        <f>ROUND('1) Total'!BC15*10^2,-2 )</f>
        <v>#REF!</v>
      </c>
      <c r="J5" s="790" t="e">
        <f>ROUND('1) Total'!BD15*10^2,-2 )</f>
        <v>#REF!</v>
      </c>
      <c r="K5" s="790" t="e">
        <f>ROUND('1) Total'!BE15*10^2,-2 )</f>
        <v>#REF!</v>
      </c>
      <c r="L5" s="790">
        <f>ROUND('1) Total'!BF15*10^2,-2 )</f>
        <v>0</v>
      </c>
      <c r="M5" s="790">
        <f>ROUND('1) Total'!BG15*10^2,-2 )</f>
        <v>0</v>
      </c>
    </row>
    <row r="7" spans="2:13">
      <c r="D7" s="786"/>
      <c r="E7" s="786"/>
      <c r="F7" s="786"/>
      <c r="G7" s="786"/>
      <c r="H7" s="786"/>
      <c r="I7" s="786"/>
      <c r="J7" s="786"/>
      <c r="K7" s="786"/>
      <c r="L7" s="786"/>
      <c r="M7" s="786"/>
    </row>
    <row r="8" spans="2:13" ht="25.5">
      <c r="B8" s="792"/>
      <c r="C8" s="792"/>
      <c r="D8" s="793" t="s">
        <v>286</v>
      </c>
      <c r="E8" s="794" t="s">
        <v>287</v>
      </c>
      <c r="F8" s="794" t="s">
        <v>288</v>
      </c>
      <c r="G8" s="794" t="s">
        <v>289</v>
      </c>
      <c r="H8" s="794" t="s">
        <v>290</v>
      </c>
      <c r="I8" s="794" t="s">
        <v>291</v>
      </c>
      <c r="J8" s="794" t="s">
        <v>292</v>
      </c>
      <c r="K8" s="794" t="s">
        <v>293</v>
      </c>
      <c r="L8" s="794" t="s">
        <v>294</v>
      </c>
      <c r="M8" s="794" t="s">
        <v>295</v>
      </c>
    </row>
    <row r="9" spans="2:13">
      <c r="G9" s="785"/>
      <c r="H9" s="785"/>
      <c r="I9" s="785"/>
      <c r="J9" s="785"/>
      <c r="K9" s="785"/>
      <c r="L9" s="785"/>
      <c r="M9" s="785"/>
    </row>
    <row r="10" spans="2:13">
      <c r="B10" s="789" t="s">
        <v>283</v>
      </c>
      <c r="C10" s="789"/>
      <c r="D10" s="790">
        <f>ROUND('4) CO2-Share'!C14/10,-2)</f>
        <v>116600</v>
      </c>
      <c r="E10" s="790">
        <f>ROUND('4) CO2-Share'!E14/10, -2)</f>
        <v>129700</v>
      </c>
      <c r="F10" s="790">
        <f>ROUND('4) CO2-Share'!G14/10, -2)</f>
        <v>131600</v>
      </c>
      <c r="G10" s="790">
        <f>ROUND('4) CO2-Share'!I14/10,-2)</f>
        <v>122200</v>
      </c>
      <c r="H10" s="790">
        <f>ROUND('4) CO2-Share'!J14/10,-2)</f>
        <v>0</v>
      </c>
      <c r="I10" s="790">
        <f>ROUND('4) CO2-Share'!K14/10,-2)</f>
        <v>0</v>
      </c>
      <c r="J10" s="790">
        <f>ROUND('4) CO2-Share'!L14/10,-2)</f>
        <v>0</v>
      </c>
      <c r="K10" s="790">
        <f>ROUND('4) CO2-Share'!M14/10,-2)</f>
        <v>0</v>
      </c>
      <c r="L10" s="790">
        <f>ROUND('4) CO2-Share'!N14/10,-2)</f>
        <v>0</v>
      </c>
      <c r="M10" s="790">
        <f>ROUND('4) CO2-Share'!O14/10,-2)</f>
        <v>0</v>
      </c>
    </row>
    <row r="11" spans="2:13">
      <c r="D11" s="785"/>
      <c r="E11" s="785"/>
      <c r="F11" s="785"/>
      <c r="G11" s="785"/>
      <c r="H11" s="785"/>
      <c r="I11" s="785"/>
      <c r="J11" s="785"/>
      <c r="K11" s="785"/>
      <c r="L11" s="785"/>
      <c r="M11" s="785"/>
    </row>
    <row r="12" spans="2:13">
      <c r="B12" s="789" t="s">
        <v>2</v>
      </c>
      <c r="C12" s="789"/>
      <c r="D12" s="791">
        <f>ROUND('5) CH4'!AA10/10, -1)</f>
        <v>4420</v>
      </c>
      <c r="E12" s="791">
        <f>ROUND('5) CH4'!AP10/10, -1)</f>
        <v>3550</v>
      </c>
      <c r="F12" s="791">
        <f>ROUND('5) CH4'!AX10/10, -1)</f>
        <v>3250</v>
      </c>
      <c r="G12" s="791">
        <f>ROUND('5) CH4'!BA10/10, -1)</f>
        <v>3070</v>
      </c>
      <c r="H12" s="791">
        <f>ROUND('5) CH4'!BB10/10, -1)</f>
        <v>0</v>
      </c>
      <c r="I12" s="791">
        <f>ROUND('5) CH4'!BC10/10, -1)</f>
        <v>0</v>
      </c>
      <c r="J12" s="791">
        <f>ROUND('5) CH4'!BD10/10, -1)</f>
        <v>0</v>
      </c>
      <c r="K12" s="791">
        <f>ROUND('5) CH4'!BE10/10, -1)</f>
        <v>0</v>
      </c>
      <c r="L12" s="791">
        <f>ROUND('5) CH4'!BF10/10, -1)</f>
        <v>0</v>
      </c>
      <c r="M12" s="791">
        <f>ROUND('5) CH4'!BG10/10, -1)</f>
        <v>0</v>
      </c>
    </row>
    <row r="13" spans="2:13">
      <c r="D13" s="788"/>
      <c r="E13" s="788"/>
      <c r="F13" s="788"/>
      <c r="G13" s="788"/>
      <c r="H13" s="788"/>
      <c r="I13" s="788"/>
      <c r="J13" s="788"/>
      <c r="K13" s="788"/>
      <c r="L13" s="788"/>
      <c r="M13" s="788"/>
    </row>
    <row r="14" spans="2:13">
      <c r="B14" s="789" t="s">
        <v>3</v>
      </c>
      <c r="C14" s="789"/>
      <c r="D14" s="791">
        <f>ROUND('6) N2O'!AA9/10, -1)</f>
        <v>3150</v>
      </c>
      <c r="E14" s="791">
        <f>ROUND('6) N2O'!AP9/10, -1)</f>
        <v>2480</v>
      </c>
      <c r="F14" s="791">
        <f>ROUND('6) N2O'!AX9/10, -1)</f>
        <v>2140</v>
      </c>
      <c r="G14" s="791">
        <f>ROUND('6) N2O'!BA9/10, -1)</f>
        <v>2060</v>
      </c>
      <c r="H14" s="791">
        <f>ROUND('6) N2O'!BB9/10, -1)</f>
        <v>0</v>
      </c>
      <c r="I14" s="791">
        <f>ROUND('6) N2O'!BC9/10, -1)</f>
        <v>0</v>
      </c>
      <c r="J14" s="791">
        <f>ROUND('6) N2O'!BD9/10, -1)</f>
        <v>0</v>
      </c>
      <c r="K14" s="791">
        <f>ROUND('6) N2O'!BE9/10, -1)</f>
        <v>0</v>
      </c>
      <c r="L14" s="791">
        <f>ROUND('6) N2O'!BF9/10, -1)</f>
        <v>0</v>
      </c>
      <c r="M14" s="791">
        <f>ROUND('6) N2O'!BG9/10, -1)</f>
        <v>0</v>
      </c>
    </row>
    <row r="15" spans="2:13">
      <c r="D15" s="788"/>
      <c r="E15" s="788"/>
      <c r="F15" s="788"/>
      <c r="G15" s="788"/>
      <c r="H15" s="788"/>
      <c r="I15" s="788"/>
      <c r="J15" s="788"/>
      <c r="K15" s="788"/>
      <c r="L15" s="788"/>
      <c r="M15" s="788"/>
    </row>
    <row r="16" spans="2:13">
      <c r="D16" s="788"/>
      <c r="E16" s="788"/>
      <c r="F16" s="788"/>
      <c r="G16" s="788"/>
      <c r="H16" s="788"/>
      <c r="I16" s="788"/>
      <c r="J16" s="788"/>
      <c r="K16" s="788"/>
      <c r="L16" s="788"/>
      <c r="M16" s="788"/>
    </row>
    <row r="17" spans="2:13" ht="25.5">
      <c r="B17" s="792"/>
      <c r="C17" s="792"/>
      <c r="D17" s="793" t="s">
        <v>296</v>
      </c>
      <c r="E17" s="794" t="s">
        <v>297</v>
      </c>
      <c r="F17" s="794" t="s">
        <v>298</v>
      </c>
      <c r="G17" s="794" t="s">
        <v>299</v>
      </c>
      <c r="H17" s="794" t="s">
        <v>300</v>
      </c>
      <c r="I17" s="794" t="s">
        <v>305</v>
      </c>
      <c r="J17" s="794" t="s">
        <v>301</v>
      </c>
      <c r="K17" s="794" t="s">
        <v>302</v>
      </c>
      <c r="L17" s="794" t="s">
        <v>303</v>
      </c>
      <c r="M17" s="794" t="s">
        <v>304</v>
      </c>
    </row>
    <row r="18" spans="2:13">
      <c r="D18" s="784"/>
      <c r="E18" s="787"/>
      <c r="F18" s="787"/>
      <c r="G18" s="787"/>
      <c r="H18" s="787"/>
      <c r="I18" s="787"/>
      <c r="J18" s="787"/>
      <c r="K18" s="787"/>
      <c r="L18" s="787"/>
      <c r="M18" s="787"/>
    </row>
    <row r="19" spans="2:13">
      <c r="B19" s="789" t="s">
        <v>34</v>
      </c>
      <c r="C19" s="789"/>
      <c r="D19" s="789"/>
      <c r="E19" s="791">
        <f>ROUND('7) F-gas'!$AP$5/10, -1)</f>
        <v>1280</v>
      </c>
      <c r="F19" s="791">
        <f>ROUND('7) F-gas'!$AX$5/10, -1)</f>
        <v>3210</v>
      </c>
      <c r="G19" s="791">
        <f>ROUND('7) F-gas'!BA$5/10, -1)</f>
        <v>4330</v>
      </c>
      <c r="H19" s="791">
        <f>ROUND('7) F-gas'!BB$5/10, -1)</f>
        <v>0</v>
      </c>
      <c r="I19" s="791">
        <f>ROUND('7) F-gas'!BC$5/10, -1)</f>
        <v>0</v>
      </c>
      <c r="J19" s="791">
        <f>ROUND('7) F-gas'!BD$5/10, -1)</f>
        <v>0</v>
      </c>
      <c r="K19" s="791">
        <f>ROUND('7) F-gas'!BE$5/10, -1)</f>
        <v>0</v>
      </c>
      <c r="L19" s="791">
        <f>ROUND('7) F-gas'!BF$5/10, -1)</f>
        <v>0</v>
      </c>
      <c r="M19" s="791">
        <f>ROUND('7) F-gas'!BG$5/10, -1)</f>
        <v>0</v>
      </c>
    </row>
    <row r="20" spans="2:13">
      <c r="E20" s="788"/>
      <c r="F20" s="788"/>
      <c r="G20" s="788"/>
      <c r="H20" s="788"/>
      <c r="I20" s="788"/>
      <c r="J20" s="788"/>
      <c r="K20" s="788"/>
      <c r="L20" s="788"/>
      <c r="M20" s="788"/>
    </row>
    <row r="21" spans="2:13">
      <c r="B21" s="789" t="s">
        <v>314</v>
      </c>
      <c r="C21" s="789"/>
      <c r="D21" s="789"/>
      <c r="E21" s="791">
        <f>ROUND('7) F-gas'!$AP$16/10, -1)</f>
        <v>860</v>
      </c>
      <c r="F21" s="791">
        <f>ROUND('7) F-gas'!$AX$16/10, -1)</f>
        <v>330</v>
      </c>
      <c r="G21" s="791">
        <f>ROUND('7) F-gas'!BA$16/10, -1)</f>
        <v>340</v>
      </c>
      <c r="H21" s="791">
        <f>ROUND('7) F-gas'!BB$16/10, -1)</f>
        <v>0</v>
      </c>
      <c r="I21" s="791">
        <f>ROUND('7) F-gas'!BC$16/10, -1)</f>
        <v>0</v>
      </c>
      <c r="J21" s="791">
        <f>ROUND('7) F-gas'!BD$16/10, -1)</f>
        <v>0</v>
      </c>
      <c r="K21" s="791">
        <f>ROUND('7) F-gas'!BE$16/10, -1)</f>
        <v>0</v>
      </c>
      <c r="L21" s="791">
        <f>ROUND('7) F-gas'!BF$16/10, -1)</f>
        <v>0</v>
      </c>
      <c r="M21" s="791">
        <f>ROUND('7) F-gas'!BG$16/10, -1)</f>
        <v>0</v>
      </c>
    </row>
    <row r="22" spans="2:13">
      <c r="E22" s="788"/>
      <c r="F22" s="788"/>
      <c r="G22" s="788"/>
      <c r="H22" s="788"/>
      <c r="I22" s="788"/>
      <c r="J22" s="788"/>
      <c r="K22" s="788"/>
      <c r="L22" s="788"/>
      <c r="M22" s="788"/>
    </row>
    <row r="23" spans="2:13">
      <c r="B23" s="789" t="s">
        <v>281</v>
      </c>
      <c r="C23" s="789"/>
      <c r="D23" s="789"/>
      <c r="E23" s="791">
        <f>ROUND('7) F-gas'!$AP$23/10, -1)</f>
        <v>510</v>
      </c>
      <c r="F23" s="791">
        <f>ROUND('7) F-gas'!$AX$23/10, -1)</f>
        <v>210</v>
      </c>
      <c r="G23" s="791">
        <f>ROUND('7) F-gas'!BA$23/10, -1)</f>
        <v>230</v>
      </c>
      <c r="H23" s="791">
        <f>ROUND('7) F-gas'!BB$23/10, -1)</f>
        <v>0</v>
      </c>
      <c r="I23" s="791">
        <f>ROUND('7) F-gas'!BC$23/10, -1)</f>
        <v>0</v>
      </c>
      <c r="J23" s="791">
        <f>ROUND('7) F-gas'!BD$23/10, -1)</f>
        <v>0</v>
      </c>
      <c r="K23" s="791">
        <f>ROUND('7) F-gas'!BE$23/10, -1)</f>
        <v>0</v>
      </c>
      <c r="L23" s="791">
        <f>ROUND('7) F-gas'!BF$23/10, -1)</f>
        <v>0</v>
      </c>
      <c r="M23" s="791">
        <f>ROUND('7) F-gas'!BG$23/10, -1)</f>
        <v>0</v>
      </c>
    </row>
    <row r="24" spans="2:13">
      <c r="E24" s="788"/>
      <c r="F24" s="788"/>
      <c r="G24" s="788"/>
      <c r="H24" s="788"/>
      <c r="I24" s="788"/>
      <c r="J24" s="788"/>
      <c r="K24" s="788"/>
      <c r="L24" s="788"/>
      <c r="M24" s="788"/>
    </row>
    <row r="25" spans="2:13">
      <c r="B25" s="789" t="s">
        <v>282</v>
      </c>
      <c r="C25" s="789"/>
      <c r="D25" s="789"/>
      <c r="E25" s="791">
        <f>ROUND('7) F-gas'!$AP$30/10, -1)</f>
        <v>150</v>
      </c>
      <c r="F25" s="791">
        <f>ROUND('7) F-gas'!$AX$30/10, -1)</f>
        <v>160</v>
      </c>
      <c r="G25" s="791">
        <f>ROUND('7) F-gas'!BA$30/10, -1)</f>
        <v>60</v>
      </c>
      <c r="H25" s="791">
        <f>ROUND('7) F-gas'!BB$30/10, -1)</f>
        <v>0</v>
      </c>
      <c r="I25" s="791">
        <f>ROUND('7) F-gas'!BC$30/10, -1)</f>
        <v>0</v>
      </c>
      <c r="J25" s="791">
        <f>ROUND('7) F-gas'!BD$30/10, -1)</f>
        <v>0</v>
      </c>
      <c r="K25" s="791">
        <f>ROUND('7) F-gas'!BE$30/10, -1)</f>
        <v>0</v>
      </c>
      <c r="L25" s="791">
        <f>ROUND('7) F-gas'!BF$30/10, -1)</f>
        <v>0</v>
      </c>
      <c r="M25" s="791">
        <f>ROUND('7) F-gas'!BG$30/10, -1)</f>
        <v>0</v>
      </c>
    </row>
    <row r="27" spans="2:13">
      <c r="G27" s="783"/>
      <c r="H27" s="783"/>
      <c r="I27" s="783"/>
      <c r="J27" s="783"/>
    </row>
    <row r="28" spans="2:13">
      <c r="G28" s="784"/>
      <c r="H28" s="784"/>
      <c r="I28" s="784"/>
      <c r="J28" s="784"/>
    </row>
    <row r="29" spans="2:13">
      <c r="G29" s="785"/>
      <c r="H29" s="785"/>
      <c r="I29" s="785"/>
      <c r="J29" s="785"/>
    </row>
    <row r="30" spans="2:13">
      <c r="G30" s="785"/>
      <c r="H30" s="785"/>
      <c r="I30" s="785"/>
      <c r="J30" s="785"/>
    </row>
  </sheetData>
  <phoneticPr fontId="9"/>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zoomScale="85" zoomScaleNormal="85" workbookViewId="0"/>
  </sheetViews>
  <sheetFormatPr defaultRowHeight="14.25"/>
  <cols>
    <col min="1" max="1" width="9" style="246"/>
    <col min="2" max="2" width="8.125" style="246" customWidth="1"/>
    <col min="3" max="3" width="21.625" style="246" customWidth="1"/>
    <col min="4" max="4" width="10.375" style="246" customWidth="1"/>
    <col min="5" max="5" width="21.375" style="246" customWidth="1"/>
    <col min="6" max="6" width="11.625" style="246" customWidth="1"/>
    <col min="7" max="7" width="9" style="246"/>
    <col min="8" max="8" width="22.25" style="246" customWidth="1"/>
    <col min="9" max="9" width="9" style="246"/>
    <col min="10" max="10" width="17.75" style="246" customWidth="1"/>
    <col min="11" max="16384" width="9" style="246"/>
  </cols>
  <sheetData>
    <row r="2" spans="2:2" ht="16.5" customHeight="1">
      <c r="B2" s="494" t="s">
        <v>153</v>
      </c>
    </row>
    <row r="3" spans="2:2" ht="16.5" customHeight="1">
      <c r="B3" s="494" t="s">
        <v>160</v>
      </c>
    </row>
    <row r="4" spans="2:2" ht="16.5" customHeight="1">
      <c r="B4" s="494" t="s">
        <v>154</v>
      </c>
    </row>
    <row r="5" spans="2:2" ht="16.5" customHeight="1">
      <c r="B5" s="494" t="s">
        <v>161</v>
      </c>
    </row>
    <row r="6" spans="2:2" ht="16.5" customHeight="1">
      <c r="B6" s="494" t="s">
        <v>155</v>
      </c>
    </row>
    <row r="7" spans="2:2" ht="6" customHeight="1">
      <c r="B7" s="495"/>
    </row>
    <row r="8" spans="2:2" ht="16.5" customHeight="1">
      <c r="B8" s="494" t="s">
        <v>162</v>
      </c>
    </row>
    <row r="9" spans="2:2" ht="16.5" customHeight="1">
      <c r="B9" s="494" t="s">
        <v>163</v>
      </c>
    </row>
    <row r="10" spans="2:2" ht="6" customHeight="1">
      <c r="B10" s="495"/>
    </row>
    <row r="11" spans="2:2" ht="16.5" customHeight="1">
      <c r="B11" s="495" t="s">
        <v>156</v>
      </c>
    </row>
    <row r="12" spans="2:2" ht="6" customHeight="1">
      <c r="B12" s="495"/>
    </row>
    <row r="13" spans="2:2" ht="16.5" customHeight="1">
      <c r="B13" s="496" t="s">
        <v>157</v>
      </c>
    </row>
    <row r="14" spans="2:2" ht="16.5" customHeight="1">
      <c r="B14" s="496" t="s">
        <v>158</v>
      </c>
    </row>
    <row r="15" spans="2:2" ht="16.5" customHeight="1">
      <c r="B15" s="497" t="s">
        <v>159</v>
      </c>
    </row>
    <row r="16" spans="2:2" ht="6" customHeight="1">
      <c r="B16" s="498"/>
    </row>
    <row r="17" spans="1:11" ht="16.5" customHeight="1">
      <c r="B17" s="495" t="s">
        <v>277</v>
      </c>
    </row>
    <row r="18" spans="1:11" ht="6" customHeight="1">
      <c r="B18" s="495"/>
    </row>
    <row r="19" spans="1:11" ht="14.25" customHeight="1">
      <c r="A19" s="462"/>
      <c r="B19" s="495" t="s">
        <v>278</v>
      </c>
    </row>
    <row r="20" spans="1:11" ht="6" customHeight="1">
      <c r="A20" s="462"/>
      <c r="B20" s="495"/>
    </row>
    <row r="21" spans="1:11" ht="14.25" customHeight="1">
      <c r="A21" s="462"/>
      <c r="B21" s="495" t="s">
        <v>347</v>
      </c>
    </row>
    <row r="23" spans="1:11">
      <c r="B23" s="246" t="s">
        <v>107</v>
      </c>
    </row>
    <row r="24" spans="1:11" ht="15.75" customHeight="1">
      <c r="B24" s="242" t="s">
        <v>28</v>
      </c>
      <c r="C24" s="243" t="s">
        <v>13</v>
      </c>
      <c r="D24" s="241" t="s">
        <v>112</v>
      </c>
      <c r="E24" s="241" t="s">
        <v>14</v>
      </c>
      <c r="F24" s="241" t="s">
        <v>108</v>
      </c>
    </row>
    <row r="25" spans="1:11" ht="15.75" customHeight="1">
      <c r="B25" s="242" t="s">
        <v>29</v>
      </c>
      <c r="C25" s="243" t="s">
        <v>15</v>
      </c>
      <c r="D25" s="241" t="s">
        <v>113</v>
      </c>
      <c r="E25" s="241" t="s">
        <v>16</v>
      </c>
      <c r="F25" s="241" t="s">
        <v>109</v>
      </c>
    </row>
    <row r="26" spans="1:11" ht="15.75" customHeight="1">
      <c r="B26" s="242" t="s">
        <v>30</v>
      </c>
      <c r="C26" s="243" t="s">
        <v>17</v>
      </c>
      <c r="D26" s="241" t="s">
        <v>114</v>
      </c>
      <c r="E26" s="241" t="s">
        <v>18</v>
      </c>
      <c r="F26" s="241" t="s">
        <v>110</v>
      </c>
    </row>
    <row r="27" spans="1:11" ht="15.75" customHeight="1">
      <c r="B27" s="242" t="s">
        <v>31</v>
      </c>
      <c r="C27" s="243" t="s">
        <v>19</v>
      </c>
      <c r="D27" s="241" t="s">
        <v>111</v>
      </c>
      <c r="E27" s="241" t="s">
        <v>20</v>
      </c>
      <c r="F27" s="241" t="s">
        <v>20</v>
      </c>
    </row>
    <row r="28" spans="1:11" ht="15.75" customHeight="1">
      <c r="B28" s="242" t="s">
        <v>21</v>
      </c>
      <c r="C28" s="244" t="s">
        <v>21</v>
      </c>
      <c r="D28" s="241" t="s">
        <v>21</v>
      </c>
      <c r="E28" s="241" t="s">
        <v>20</v>
      </c>
      <c r="F28" s="241" t="s">
        <v>20</v>
      </c>
    </row>
    <row r="29" spans="1:11" ht="7.5" customHeight="1"/>
    <row r="30" spans="1:11" ht="7.5" customHeight="1"/>
    <row r="31" spans="1:11">
      <c r="B31" s="501" t="s">
        <v>165</v>
      </c>
      <c r="D31" s="584"/>
      <c r="E31" s="585"/>
      <c r="G31" s="494"/>
      <c r="H31" s="690"/>
      <c r="I31" s="690"/>
      <c r="J31" s="690"/>
      <c r="K31" s="145"/>
    </row>
    <row r="32" spans="1:11" ht="9" customHeight="1">
      <c r="B32" s="146"/>
      <c r="C32" s="583"/>
      <c r="D32" s="849"/>
      <c r="E32" s="849"/>
      <c r="F32" s="583"/>
      <c r="G32" s="690"/>
      <c r="H32" s="690"/>
      <c r="I32" s="690"/>
      <c r="J32" s="691"/>
      <c r="K32" s="145"/>
    </row>
    <row r="33" spans="2:11" ht="15.75" customHeight="1">
      <c r="B33" s="245" t="s">
        <v>115</v>
      </c>
      <c r="C33" s="141">
        <v>1</v>
      </c>
      <c r="D33" s="847"/>
      <c r="E33" s="848"/>
      <c r="F33" s="583"/>
      <c r="G33" s="690"/>
      <c r="H33" s="690"/>
      <c r="I33" s="842"/>
      <c r="J33" s="842"/>
      <c r="K33" s="145"/>
    </row>
    <row r="34" spans="2:11" ht="15.75" customHeight="1">
      <c r="B34" s="245" t="s">
        <v>116</v>
      </c>
      <c r="C34" s="141">
        <v>25</v>
      </c>
      <c r="D34" s="847"/>
      <c r="E34" s="848"/>
      <c r="F34" s="583"/>
      <c r="G34" s="692"/>
      <c r="H34" s="693"/>
      <c r="I34" s="843"/>
      <c r="J34" s="843"/>
      <c r="K34" s="145"/>
    </row>
    <row r="35" spans="2:11" ht="15.75" customHeight="1">
      <c r="B35" s="245" t="s">
        <v>117</v>
      </c>
      <c r="C35" s="141">
        <v>298</v>
      </c>
      <c r="D35" s="847"/>
      <c r="E35" s="848"/>
      <c r="F35" s="583"/>
      <c r="G35" s="692"/>
      <c r="H35" s="693"/>
      <c r="I35" s="843"/>
      <c r="J35" s="843"/>
      <c r="K35" s="145"/>
    </row>
    <row r="36" spans="2:11" ht="15.75" customHeight="1">
      <c r="B36" s="245" t="s">
        <v>34</v>
      </c>
      <c r="C36" s="142" t="s">
        <v>118</v>
      </c>
      <c r="D36" s="847"/>
      <c r="E36" s="848"/>
      <c r="F36" s="583"/>
      <c r="G36" s="692"/>
      <c r="H36" s="693"/>
      <c r="I36" s="843"/>
      <c r="J36" s="843"/>
      <c r="K36" s="145"/>
    </row>
    <row r="37" spans="2:11" ht="15.75" customHeight="1">
      <c r="B37" s="245" t="s">
        <v>35</v>
      </c>
      <c r="C37" s="143" t="s">
        <v>119</v>
      </c>
      <c r="D37" s="847"/>
      <c r="E37" s="848"/>
      <c r="F37" s="583"/>
      <c r="G37" s="692"/>
      <c r="H37" s="694"/>
      <c r="I37" s="843"/>
      <c r="J37" s="843"/>
      <c r="K37" s="145"/>
    </row>
    <row r="38" spans="2:11" ht="15.75" customHeight="1">
      <c r="B38" s="245" t="s">
        <v>120</v>
      </c>
      <c r="C38" s="144">
        <v>22800</v>
      </c>
      <c r="D38" s="845"/>
      <c r="E38" s="846"/>
      <c r="F38" s="583"/>
      <c r="G38" s="692"/>
      <c r="H38" s="695"/>
      <c r="I38" s="843"/>
      <c r="J38" s="843"/>
      <c r="K38" s="145"/>
    </row>
    <row r="39" spans="2:11" ht="15.75" customHeight="1">
      <c r="B39" s="245" t="s">
        <v>121</v>
      </c>
      <c r="C39" s="144">
        <v>17200</v>
      </c>
      <c r="D39" s="847"/>
      <c r="E39" s="848"/>
      <c r="F39" s="583"/>
      <c r="G39" s="692"/>
      <c r="H39" s="502"/>
      <c r="I39" s="844"/>
      <c r="J39" s="844"/>
      <c r="K39" s="145"/>
    </row>
    <row r="40" spans="2:11" ht="15.75" customHeight="1">
      <c r="B40" s="586" t="s">
        <v>276</v>
      </c>
      <c r="C40" s="502"/>
      <c r="D40" s="823"/>
      <c r="E40" s="823"/>
      <c r="F40" s="583"/>
      <c r="G40" s="692"/>
      <c r="H40" s="502"/>
      <c r="I40" s="843"/>
      <c r="J40" s="843"/>
      <c r="K40" s="145"/>
    </row>
    <row r="41" spans="2:11" ht="14.25" customHeight="1">
      <c r="B41" s="750" t="s">
        <v>222</v>
      </c>
      <c r="C41" s="145"/>
      <c r="D41" s="145"/>
      <c r="G41" s="696"/>
      <c r="H41" s="697"/>
      <c r="I41" s="841"/>
      <c r="J41" s="841"/>
      <c r="K41" s="145"/>
    </row>
    <row r="42" spans="2:11" ht="8.25" customHeight="1">
      <c r="C42" s="145"/>
      <c r="D42" s="145"/>
      <c r="H42" s="145"/>
      <c r="I42" s="145"/>
      <c r="J42" s="145"/>
      <c r="K42" s="145"/>
    </row>
    <row r="43" spans="2:11" ht="8.25" customHeight="1"/>
    <row r="44" spans="2:11">
      <c r="B44" s="247"/>
    </row>
    <row r="45" spans="2:11" ht="16.5" customHeight="1">
      <c r="B45" s="587"/>
    </row>
    <row r="46" spans="2:11">
      <c r="B46" s="463"/>
    </row>
    <row r="47" spans="2:11">
      <c r="B47" s="463"/>
    </row>
  </sheetData>
  <mergeCells count="17">
    <mergeCell ref="D38:E38"/>
    <mergeCell ref="D39:E39"/>
    <mergeCell ref="D32:E32"/>
    <mergeCell ref="D33:E33"/>
    <mergeCell ref="D34:E34"/>
    <mergeCell ref="D35:E35"/>
    <mergeCell ref="D36:E36"/>
    <mergeCell ref="D37:E37"/>
    <mergeCell ref="I41:J41"/>
    <mergeCell ref="I33:J33"/>
    <mergeCell ref="I34:J34"/>
    <mergeCell ref="I35:J35"/>
    <mergeCell ref="I36:J36"/>
    <mergeCell ref="I37:J37"/>
    <mergeCell ref="I38:J38"/>
    <mergeCell ref="I39:J39"/>
    <mergeCell ref="I40:J40"/>
  </mergeCells>
  <phoneticPr fontId="9"/>
  <pageMargins left="0.70866141732283472" right="0.70866141732283472" top="0.74803149606299213" bottom="0.74803149606299213" header="0.31496062992125984" footer="0.31496062992125984"/>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05"/>
  <sheetViews>
    <sheetView zoomScale="75" zoomScaleNormal="75" workbookViewId="0">
      <pane xSplit="26" ySplit="4" topLeftCell="AL5" activePane="bottomRight" state="frozen"/>
      <selection pane="topRight" activeCell="AA1" sqref="AA1"/>
      <selection pane="bottomLeft" activeCell="A5" sqref="A5"/>
      <selection pane="bottomRight"/>
    </sheetView>
  </sheetViews>
  <sheetFormatPr defaultRowHeight="14.25"/>
  <cols>
    <col min="1" max="1" width="1.75" style="10" customWidth="1"/>
    <col min="2" max="19" width="2.375" style="10" hidden="1" customWidth="1"/>
    <col min="20" max="21" width="2.375" style="1" hidden="1" customWidth="1"/>
    <col min="22" max="22" width="1.375" style="1" customWidth="1"/>
    <col min="23" max="23" width="2.75" style="1" customWidth="1"/>
    <col min="24" max="24" width="30" style="1" customWidth="1"/>
    <col min="25" max="25" width="12.25" style="14" customWidth="1"/>
    <col min="26" max="26" width="10.625" style="14" hidden="1" customWidth="1"/>
    <col min="27" max="52" width="9.5" style="10" customWidth="1"/>
    <col min="53" max="53" width="10.75" style="10" customWidth="1"/>
    <col min="54" max="56" width="9.375" style="10" hidden="1" customWidth="1"/>
    <col min="57" max="57" width="0.25" style="10" hidden="1" customWidth="1"/>
    <col min="58" max="59" width="8.625" style="10" customWidth="1"/>
    <col min="60" max="60" width="14" style="10" customWidth="1"/>
    <col min="61" max="61" width="7.5" style="10" customWidth="1"/>
    <col min="62" max="66" width="9" style="10"/>
    <col min="67" max="78" width="13.75" style="10" customWidth="1"/>
    <col min="79" max="79" width="13.375" style="10" customWidth="1"/>
    <col min="80" max="16384" width="9" style="10"/>
  </cols>
  <sheetData>
    <row r="1" spans="1:61" s="1" customFormat="1" ht="24" customHeight="1">
      <c r="A1" s="404" t="s">
        <v>122</v>
      </c>
      <c r="W1" s="404"/>
      <c r="X1" s="404"/>
      <c r="Y1" s="2"/>
      <c r="Z1" s="2"/>
    </row>
    <row r="2" spans="1:61" s="1" customFormat="1" ht="6" customHeight="1">
      <c r="Y2" s="2"/>
      <c r="Z2" s="2"/>
    </row>
    <row r="3" spans="1:61" s="132" customFormat="1" ht="16.5" customHeight="1" thickBot="1">
      <c r="T3" s="602"/>
      <c r="U3" s="602"/>
      <c r="W3" s="801" t="s">
        <v>169</v>
      </c>
      <c r="X3" s="802"/>
      <c r="Y3" s="803"/>
      <c r="Z3" s="803"/>
      <c r="AA3" s="800"/>
      <c r="AB3" s="800"/>
      <c r="AC3" s="800"/>
      <c r="AD3" s="800"/>
      <c r="AE3" s="800"/>
      <c r="AF3" s="800"/>
      <c r="AG3" s="800"/>
      <c r="AH3" s="800"/>
      <c r="AI3" s="800"/>
      <c r="AJ3" s="800"/>
      <c r="AK3" s="800"/>
      <c r="AL3" s="800"/>
      <c r="AM3" s="136"/>
      <c r="AN3" s="136"/>
      <c r="AO3" s="800"/>
      <c r="AP3" s="136"/>
      <c r="AQ3" s="136"/>
      <c r="AR3" s="136"/>
      <c r="AS3" s="800"/>
      <c r="AT3" s="800"/>
      <c r="AU3" s="136"/>
      <c r="AV3" s="136"/>
      <c r="AW3" s="136"/>
      <c r="AX3" s="136"/>
      <c r="AY3" s="136"/>
      <c r="AZ3" s="136"/>
      <c r="BA3" s="136"/>
      <c r="BB3" s="135"/>
      <c r="BC3" s="135"/>
      <c r="BD3" s="135"/>
      <c r="BE3" s="135"/>
      <c r="BF3" s="135"/>
      <c r="BG3" s="135"/>
      <c r="BH3" s="135"/>
      <c r="BI3" s="135"/>
    </row>
    <row r="4" spans="1:61" s="1" customFormat="1" ht="30" customHeight="1">
      <c r="T4" s="602"/>
      <c r="U4" s="602"/>
      <c r="V4" s="698"/>
      <c r="W4" s="388"/>
      <c r="X4" s="389"/>
      <c r="Y4" s="390" t="s">
        <v>1</v>
      </c>
      <c r="Z4" s="391"/>
      <c r="AA4" s="318">
        <v>1990</v>
      </c>
      <c r="AB4" s="318">
        <v>1991</v>
      </c>
      <c r="AC4" s="318">
        <v>1992</v>
      </c>
      <c r="AD4" s="318">
        <v>1993</v>
      </c>
      <c r="AE4" s="318">
        <v>1994</v>
      </c>
      <c r="AF4" s="318">
        <v>1995</v>
      </c>
      <c r="AG4" s="318">
        <v>1996</v>
      </c>
      <c r="AH4" s="318">
        <v>1997</v>
      </c>
      <c r="AI4" s="318">
        <v>1998</v>
      </c>
      <c r="AJ4" s="319">
        <v>1999</v>
      </c>
      <c r="AK4" s="319">
        <v>2000</v>
      </c>
      <c r="AL4" s="319">
        <f t="shared" ref="AL4:AR4" si="0">AK4+1</f>
        <v>2001</v>
      </c>
      <c r="AM4" s="319">
        <f t="shared" si="0"/>
        <v>2002</v>
      </c>
      <c r="AN4" s="318">
        <f t="shared" si="0"/>
        <v>2003</v>
      </c>
      <c r="AO4" s="318">
        <f t="shared" si="0"/>
        <v>2004</v>
      </c>
      <c r="AP4" s="799">
        <f t="shared" si="0"/>
        <v>2005</v>
      </c>
      <c r="AQ4" s="318">
        <f t="shared" si="0"/>
        <v>2006</v>
      </c>
      <c r="AR4" s="318">
        <f t="shared" si="0"/>
        <v>2007</v>
      </c>
      <c r="AS4" s="321">
        <v>2008</v>
      </c>
      <c r="AT4" s="321">
        <v>2009</v>
      </c>
      <c r="AU4" s="321">
        <v>2010</v>
      </c>
      <c r="AV4" s="317">
        <v>2011</v>
      </c>
      <c r="AW4" s="317">
        <v>2012</v>
      </c>
      <c r="AX4" s="321">
        <v>2013</v>
      </c>
      <c r="AY4" s="321">
        <v>2014</v>
      </c>
      <c r="AZ4" s="321">
        <v>2015</v>
      </c>
      <c r="BA4" s="316" t="s">
        <v>251</v>
      </c>
      <c r="BB4" s="315" t="s">
        <v>65</v>
      </c>
      <c r="BC4" s="316" t="s">
        <v>66</v>
      </c>
      <c r="BD4" s="316" t="s">
        <v>67</v>
      </c>
      <c r="BE4" s="316" t="s">
        <v>68</v>
      </c>
      <c r="BF4" s="7"/>
      <c r="BG4" s="7"/>
      <c r="BH4" s="7"/>
      <c r="BI4" s="7"/>
    </row>
    <row r="5" spans="1:61" ht="30" customHeight="1">
      <c r="T5" s="603"/>
      <c r="V5" s="699" t="s">
        <v>11</v>
      </c>
      <c r="W5" s="651" t="s">
        <v>193</v>
      </c>
      <c r="X5" s="652"/>
      <c r="Y5" s="653">
        <v>1</v>
      </c>
      <c r="Z5" s="654"/>
      <c r="AA5" s="655">
        <f t="shared" ref="AA5:BA5" si="1">(AA6+AA7)</f>
        <v>1165.6572862293697</v>
      </c>
      <c r="AB5" s="655">
        <f t="shared" si="1"/>
        <v>1177.2832202863626</v>
      </c>
      <c r="AC5" s="655">
        <f t="shared" si="1"/>
        <v>1186.7628892376003</v>
      </c>
      <c r="AD5" s="655">
        <f t="shared" si="1"/>
        <v>1179.7113080911333</v>
      </c>
      <c r="AE5" s="655">
        <f t="shared" si="1"/>
        <v>1234.6012795411048</v>
      </c>
      <c r="AF5" s="655">
        <f t="shared" si="1"/>
        <v>1247.2147857956015</v>
      </c>
      <c r="AG5" s="655">
        <f t="shared" si="1"/>
        <v>1258.9216584161106</v>
      </c>
      <c r="AH5" s="655">
        <f t="shared" si="1"/>
        <v>1252.2900688575301</v>
      </c>
      <c r="AI5" s="655">
        <f t="shared" si="1"/>
        <v>1211.345914837146</v>
      </c>
      <c r="AJ5" s="655">
        <f t="shared" si="1"/>
        <v>1247.1067450168639</v>
      </c>
      <c r="AK5" s="655">
        <f t="shared" si="1"/>
        <v>1269.9607987415006</v>
      </c>
      <c r="AL5" s="655">
        <f t="shared" si="1"/>
        <v>1254.9780713991177</v>
      </c>
      <c r="AM5" s="655">
        <f t="shared" si="1"/>
        <v>1284.6825295826161</v>
      </c>
      <c r="AN5" s="655">
        <f t="shared" si="1"/>
        <v>1293.5283751782174</v>
      </c>
      <c r="AO5" s="655">
        <f t="shared" si="1"/>
        <v>1289.3703223413777</v>
      </c>
      <c r="AP5" s="655">
        <f t="shared" si="1"/>
        <v>1297.4855308208437</v>
      </c>
      <c r="AQ5" s="655">
        <f t="shared" si="1"/>
        <v>1274.1231994910411</v>
      </c>
      <c r="AR5" s="655">
        <f t="shared" si="1"/>
        <v>1311.6293742097305</v>
      </c>
      <c r="AS5" s="655">
        <f t="shared" si="1"/>
        <v>1233.3740012468891</v>
      </c>
      <c r="AT5" s="655">
        <f t="shared" si="1"/>
        <v>1157.8924668275738</v>
      </c>
      <c r="AU5" s="655">
        <f t="shared" si="1"/>
        <v>1209.2337857650678</v>
      </c>
      <c r="AV5" s="655">
        <f t="shared" si="1"/>
        <v>1256.4267698054555</v>
      </c>
      <c r="AW5" s="655">
        <f t="shared" si="1"/>
        <v>1297.1955452083416</v>
      </c>
      <c r="AX5" s="655">
        <f t="shared" si="1"/>
        <v>1316.1707434685979</v>
      </c>
      <c r="AY5" s="655">
        <f t="shared" si="1"/>
        <v>1265.6193276743172</v>
      </c>
      <c r="AZ5" s="655">
        <f>(AZ6+AZ7)</f>
        <v>1228.0983750509049</v>
      </c>
      <c r="BA5" s="656">
        <f t="shared" si="1"/>
        <v>1221.5546554673674</v>
      </c>
      <c r="BB5" s="405" t="e">
        <f>#REF!/1000</f>
        <v>#REF!</v>
      </c>
      <c r="BC5" s="392" t="e">
        <f>#REF!/1000</f>
        <v>#REF!</v>
      </c>
      <c r="BD5" s="392" t="e">
        <f>#REF!/1000</f>
        <v>#REF!</v>
      </c>
      <c r="BE5" s="406" t="e">
        <f>#REF!/1000</f>
        <v>#REF!</v>
      </c>
      <c r="BF5" s="9"/>
      <c r="BG5" s="94"/>
      <c r="BH5" s="9"/>
      <c r="BI5" s="9"/>
    </row>
    <row r="6" spans="1:61" ht="30" customHeight="1">
      <c r="T6" s="603"/>
      <c r="V6" s="699"/>
      <c r="W6" s="649"/>
      <c r="X6" s="393" t="s">
        <v>69</v>
      </c>
      <c r="Y6" s="148">
        <v>1</v>
      </c>
      <c r="Z6" s="394"/>
      <c r="AA6" s="395">
        <v>1070.0641750453947</v>
      </c>
      <c r="AB6" s="395">
        <v>1080.5865611996223</v>
      </c>
      <c r="AC6" s="395">
        <v>1088.5899396008549</v>
      </c>
      <c r="AD6" s="395">
        <v>1084.0241731688061</v>
      </c>
      <c r="AE6" s="395">
        <v>1133.9597377727794</v>
      </c>
      <c r="AF6" s="395">
        <v>1145.5093676865017</v>
      </c>
      <c r="AG6" s="395">
        <v>1156.0712981843337</v>
      </c>
      <c r="AH6" s="395">
        <v>1150.5271462485216</v>
      </c>
      <c r="AI6" s="395">
        <v>1115.8450973923314</v>
      </c>
      <c r="AJ6" s="395">
        <v>1151.3801911898461</v>
      </c>
      <c r="AK6" s="395">
        <v>1172.2163688890782</v>
      </c>
      <c r="AL6" s="395">
        <v>1159.3357537949857</v>
      </c>
      <c r="AM6" s="395">
        <v>1191.7272429728214</v>
      </c>
      <c r="AN6" s="395">
        <v>1200.7792937830086</v>
      </c>
      <c r="AO6" s="395">
        <v>1197.5987933065105</v>
      </c>
      <c r="AP6" s="395">
        <v>1205.7192284811881</v>
      </c>
      <c r="AQ6" s="395">
        <v>1183.9190648944443</v>
      </c>
      <c r="AR6" s="395">
        <v>1221.6254915566358</v>
      </c>
      <c r="AS6" s="395">
        <v>1146.7164160500008</v>
      </c>
      <c r="AT6" s="395">
        <v>1080.7904768637163</v>
      </c>
      <c r="AU6" s="395">
        <v>1130.6384172353576</v>
      </c>
      <c r="AV6" s="395">
        <v>1178.7115919948576</v>
      </c>
      <c r="AW6" s="395">
        <v>1217.6018727506976</v>
      </c>
      <c r="AX6" s="395">
        <v>1235.271652933126</v>
      </c>
      <c r="AY6" s="395">
        <v>1186.2732383386726</v>
      </c>
      <c r="AZ6" s="395">
        <v>1149.7963725851923</v>
      </c>
      <c r="BA6" s="612">
        <v>1143.5671261853079</v>
      </c>
      <c r="BB6" s="405"/>
      <c r="BC6" s="392"/>
      <c r="BD6" s="392"/>
      <c r="BE6" s="406" t="e">
        <f>#REF!/1000</f>
        <v>#REF!</v>
      </c>
      <c r="BF6" s="9"/>
      <c r="BG6" s="94"/>
      <c r="BH6" s="9"/>
      <c r="BI6" s="9"/>
    </row>
    <row r="7" spans="1:61" ht="30" customHeight="1">
      <c r="T7" s="604"/>
      <c r="V7" s="700" t="s">
        <v>253</v>
      </c>
      <c r="W7" s="650"/>
      <c r="X7" s="393" t="s">
        <v>70</v>
      </c>
      <c r="Y7" s="148">
        <v>1</v>
      </c>
      <c r="Z7" s="394"/>
      <c r="AA7" s="395">
        <v>95.593111183975068</v>
      </c>
      <c r="AB7" s="395">
        <v>96.696659086740354</v>
      </c>
      <c r="AC7" s="395">
        <v>98.1729496367454</v>
      </c>
      <c r="AD7" s="395">
        <v>95.687134922327189</v>
      </c>
      <c r="AE7" s="395">
        <v>100.64154176832544</v>
      </c>
      <c r="AF7" s="395">
        <v>101.70541810909971</v>
      </c>
      <c r="AG7" s="395">
        <v>102.85036023177683</v>
      </c>
      <c r="AH7" s="395">
        <v>101.76292260900844</v>
      </c>
      <c r="AI7" s="395">
        <v>95.500817444814643</v>
      </c>
      <c r="AJ7" s="395">
        <v>95.726553827017824</v>
      </c>
      <c r="AK7" s="395">
        <v>97.744429852422286</v>
      </c>
      <c r="AL7" s="395">
        <v>95.642317604131932</v>
      </c>
      <c r="AM7" s="395">
        <v>92.955286609794783</v>
      </c>
      <c r="AN7" s="395">
        <v>92.749081395208876</v>
      </c>
      <c r="AO7" s="395">
        <v>91.771529034867172</v>
      </c>
      <c r="AP7" s="395">
        <v>91.766302339655525</v>
      </c>
      <c r="AQ7" s="395">
        <v>90.20413459659666</v>
      </c>
      <c r="AR7" s="395">
        <v>90.003882653094635</v>
      </c>
      <c r="AS7" s="395">
        <v>86.657585196888306</v>
      </c>
      <c r="AT7" s="395">
        <v>77.101989963857477</v>
      </c>
      <c r="AU7" s="395">
        <v>78.595368529710271</v>
      </c>
      <c r="AV7" s="395">
        <v>77.715177810597837</v>
      </c>
      <c r="AW7" s="395">
        <v>79.593672457644047</v>
      </c>
      <c r="AX7" s="395">
        <v>80.899090535471885</v>
      </c>
      <c r="AY7" s="395">
        <v>79.346089335644663</v>
      </c>
      <c r="AZ7" s="395">
        <v>78.302002465712576</v>
      </c>
      <c r="BA7" s="612">
        <v>77.987529282059512</v>
      </c>
      <c r="BB7" s="405"/>
      <c r="BC7" s="392"/>
      <c r="BD7" s="392"/>
      <c r="BE7" s="406" t="e">
        <f>SUM(#REF!)/1000</f>
        <v>#REF!</v>
      </c>
      <c r="BG7" s="407"/>
      <c r="BH7" s="9"/>
      <c r="BI7" s="9"/>
    </row>
    <row r="8" spans="1:61" ht="30" customHeight="1">
      <c r="T8" s="603"/>
      <c r="V8" s="699" t="s">
        <v>254</v>
      </c>
      <c r="W8" s="640" t="s">
        <v>191</v>
      </c>
      <c r="X8" s="641"/>
      <c r="Y8" s="642">
        <v>25</v>
      </c>
      <c r="Z8" s="643"/>
      <c r="AA8" s="395">
        <v>44.205019386386574</v>
      </c>
      <c r="AB8" s="395">
        <v>42.980129833625163</v>
      </c>
      <c r="AC8" s="395">
        <v>43.809831182995062</v>
      </c>
      <c r="AD8" s="395">
        <v>39.719374363464986</v>
      </c>
      <c r="AE8" s="395">
        <v>43.099947110673689</v>
      </c>
      <c r="AF8" s="395">
        <v>41.610320425731082</v>
      </c>
      <c r="AG8" s="395">
        <v>40.406973772871339</v>
      </c>
      <c r="AH8" s="395">
        <v>39.675162408723089</v>
      </c>
      <c r="AI8" s="395">
        <v>37.816918082511258</v>
      </c>
      <c r="AJ8" s="395">
        <v>37.671725534018421</v>
      </c>
      <c r="AK8" s="395">
        <v>37.662407140746261</v>
      </c>
      <c r="AL8" s="395">
        <v>36.603835555448477</v>
      </c>
      <c r="AM8" s="395">
        <v>36.013695966420123</v>
      </c>
      <c r="AN8" s="395">
        <v>34.578061160081461</v>
      </c>
      <c r="AO8" s="395">
        <v>35.662381780720828</v>
      </c>
      <c r="AP8" s="395">
        <v>35.487982892862362</v>
      </c>
      <c r="AQ8" s="395">
        <v>34.996695213451297</v>
      </c>
      <c r="AR8" s="395">
        <v>35.283318762034348</v>
      </c>
      <c r="AS8" s="395">
        <v>34.955829001274388</v>
      </c>
      <c r="AT8" s="395">
        <v>34.027388976397525</v>
      </c>
      <c r="AU8" s="395">
        <v>34.588143203041646</v>
      </c>
      <c r="AV8" s="395">
        <v>33.634164486926132</v>
      </c>
      <c r="AW8" s="395">
        <v>32.795772127630165</v>
      </c>
      <c r="AX8" s="395">
        <v>32.460227154229415</v>
      </c>
      <c r="AY8" s="395">
        <v>31.801377777919758</v>
      </c>
      <c r="AZ8" s="395">
        <v>31.105781557664553</v>
      </c>
      <c r="BA8" s="612">
        <v>30.657171262653971</v>
      </c>
      <c r="BB8" s="405" t="e">
        <f>#REF!/1000</f>
        <v>#REF!</v>
      </c>
      <c r="BC8" s="392" t="e">
        <f>#REF!/1000</f>
        <v>#REF!</v>
      </c>
      <c r="BD8" s="392" t="e">
        <f>#REF!/1000</f>
        <v>#REF!</v>
      </c>
      <c r="BE8" s="406" t="e">
        <f>#REF!/1000</f>
        <v>#REF!</v>
      </c>
      <c r="BF8" s="9"/>
      <c r="BG8" s="94"/>
      <c r="BH8" s="9"/>
      <c r="BI8" s="9"/>
    </row>
    <row r="9" spans="1:61" ht="30" customHeight="1">
      <c r="T9" s="603"/>
      <c r="V9" s="699" t="s">
        <v>3</v>
      </c>
      <c r="W9" s="640" t="s">
        <v>192</v>
      </c>
      <c r="X9" s="641"/>
      <c r="Y9" s="642">
        <v>298</v>
      </c>
      <c r="Z9" s="643"/>
      <c r="AA9" s="395">
        <v>31.54339116826208</v>
      </c>
      <c r="AB9" s="395">
        <v>31.261717021542715</v>
      </c>
      <c r="AC9" s="395">
        <v>31.404465625406921</v>
      </c>
      <c r="AD9" s="395">
        <v>31.288076913052489</v>
      </c>
      <c r="AE9" s="395">
        <v>32.564710016340243</v>
      </c>
      <c r="AF9" s="395">
        <v>32.851526816759382</v>
      </c>
      <c r="AG9" s="395">
        <v>33.983254748266887</v>
      </c>
      <c r="AH9" s="395">
        <v>34.765813236776125</v>
      </c>
      <c r="AI9" s="395">
        <v>33.174106278848328</v>
      </c>
      <c r="AJ9" s="395">
        <v>27.009593996597754</v>
      </c>
      <c r="AK9" s="395">
        <v>29.530975017014462</v>
      </c>
      <c r="AL9" s="395">
        <v>25.963955616824265</v>
      </c>
      <c r="AM9" s="395">
        <v>25.411948017539682</v>
      </c>
      <c r="AN9" s="395">
        <v>25.231486707280897</v>
      </c>
      <c r="AO9" s="395">
        <v>25.234910420253136</v>
      </c>
      <c r="AP9" s="395">
        <v>24.828520154561222</v>
      </c>
      <c r="AQ9" s="395">
        <v>24.790603464084608</v>
      </c>
      <c r="AR9" s="395">
        <v>24.197936745715463</v>
      </c>
      <c r="AS9" s="395">
        <v>23.27287390314557</v>
      </c>
      <c r="AT9" s="395">
        <v>22.712025044897743</v>
      </c>
      <c r="AU9" s="395">
        <v>22.207122917412331</v>
      </c>
      <c r="AV9" s="395">
        <v>21.756475986212248</v>
      </c>
      <c r="AW9" s="395">
        <v>21.355016241502128</v>
      </c>
      <c r="AX9" s="395">
        <v>21.430780390094991</v>
      </c>
      <c r="AY9" s="395">
        <v>20.997136974215376</v>
      </c>
      <c r="AZ9" s="395">
        <v>20.626471076087633</v>
      </c>
      <c r="BA9" s="612">
        <v>20.583362307904576</v>
      </c>
      <c r="BB9" s="405" t="e">
        <f>#REF!/1000</f>
        <v>#REF!</v>
      </c>
      <c r="BC9" s="392" t="e">
        <f>#REF!/1000</f>
        <v>#REF!</v>
      </c>
      <c r="BD9" s="392" t="e">
        <f>#REF!/1000</f>
        <v>#REF!</v>
      </c>
      <c r="BE9" s="406" t="e">
        <f>#REF!/1000</f>
        <v>#REF!</v>
      </c>
      <c r="BF9" s="9"/>
      <c r="BG9" s="94"/>
      <c r="BH9" s="94"/>
      <c r="BI9" s="9"/>
    </row>
    <row r="10" spans="1:61" ht="30" customHeight="1">
      <c r="T10" s="603"/>
      <c r="V10" s="699"/>
      <c r="W10" s="657" t="s">
        <v>327</v>
      </c>
      <c r="X10" s="660"/>
      <c r="Y10" s="653"/>
      <c r="Z10" s="661"/>
      <c r="AA10" s="655">
        <f t="shared" ref="AA10:AH10" si="2">SUM(AA11:AA14)</f>
        <v>35.35428892405767</v>
      </c>
      <c r="AB10" s="655">
        <f t="shared" si="2"/>
        <v>39.095187235868003</v>
      </c>
      <c r="AC10" s="655">
        <f t="shared" si="2"/>
        <v>41.052951673445413</v>
      </c>
      <c r="AD10" s="655">
        <f t="shared" si="2"/>
        <v>44.817405684401898</v>
      </c>
      <c r="AE10" s="655">
        <f t="shared" si="2"/>
        <v>49.591402497918821</v>
      </c>
      <c r="AF10" s="655">
        <f t="shared" si="2"/>
        <v>59.471728426964553</v>
      </c>
      <c r="AG10" s="655">
        <f t="shared" si="2"/>
        <v>60.071026195534181</v>
      </c>
      <c r="AH10" s="655">
        <f t="shared" si="2"/>
        <v>59.102675143276009</v>
      </c>
      <c r="AI10" s="655">
        <f t="shared" ref="AI10:BA10" si="3">SUM(AI11:AI14)</f>
        <v>53.722814545016718</v>
      </c>
      <c r="AJ10" s="655">
        <f t="shared" si="3"/>
        <v>46.978226472088487</v>
      </c>
      <c r="AK10" s="655">
        <f t="shared" si="3"/>
        <v>42.042239535271378</v>
      </c>
      <c r="AL10" s="655">
        <f t="shared" si="3"/>
        <v>35.70181953185422</v>
      </c>
      <c r="AM10" s="655">
        <f t="shared" si="3"/>
        <v>31.542795140045861</v>
      </c>
      <c r="AN10" s="655">
        <f t="shared" si="3"/>
        <v>30.904977594184089</v>
      </c>
      <c r="AO10" s="655">
        <f t="shared" si="3"/>
        <v>27.382300047036967</v>
      </c>
      <c r="AP10" s="655">
        <f t="shared" si="3"/>
        <v>27.929939069748098</v>
      </c>
      <c r="AQ10" s="655">
        <f t="shared" si="3"/>
        <v>30.256053975030742</v>
      </c>
      <c r="AR10" s="655">
        <f t="shared" si="3"/>
        <v>30.944288022153078</v>
      </c>
      <c r="AS10" s="655">
        <f t="shared" si="3"/>
        <v>30.6865424321864</v>
      </c>
      <c r="AT10" s="655">
        <f t="shared" si="3"/>
        <v>28.784987061418974</v>
      </c>
      <c r="AU10" s="655">
        <f t="shared" si="3"/>
        <v>31.518384115143341</v>
      </c>
      <c r="AV10" s="655">
        <f t="shared" si="3"/>
        <v>33.874966333940357</v>
      </c>
      <c r="AW10" s="655">
        <f t="shared" si="3"/>
        <v>36.531328182697976</v>
      </c>
      <c r="AX10" s="655">
        <f t="shared" si="3"/>
        <v>39.093669123187425</v>
      </c>
      <c r="AY10" s="655">
        <f t="shared" si="3"/>
        <v>42.315112823392873</v>
      </c>
      <c r="AZ10" s="655">
        <f t="shared" si="3"/>
        <v>45.231149478046582</v>
      </c>
      <c r="BA10" s="656">
        <f t="shared" si="3"/>
        <v>49.517054832417315</v>
      </c>
      <c r="BB10" s="405"/>
      <c r="BC10" s="392"/>
      <c r="BD10" s="392"/>
      <c r="BE10" s="406"/>
      <c r="BF10" s="9"/>
      <c r="BG10" s="94"/>
      <c r="BH10" s="94"/>
      <c r="BI10" s="9"/>
    </row>
    <row r="11" spans="1:61" ht="30" customHeight="1">
      <c r="T11" s="605"/>
      <c r="V11" s="701" t="s">
        <v>226</v>
      </c>
      <c r="W11" s="658"/>
      <c r="X11" s="402" t="s">
        <v>123</v>
      </c>
      <c r="Y11" s="12" t="s">
        <v>124</v>
      </c>
      <c r="Z11" s="394"/>
      <c r="AA11" s="395">
        <v>15.9323098610065</v>
      </c>
      <c r="AB11" s="395">
        <v>17.349612944863189</v>
      </c>
      <c r="AC11" s="395">
        <v>17.76722403564693</v>
      </c>
      <c r="AD11" s="395">
        <v>18.129158284890007</v>
      </c>
      <c r="AE11" s="395">
        <v>21.051895213035113</v>
      </c>
      <c r="AF11" s="395">
        <v>25.213191034391045</v>
      </c>
      <c r="AG11" s="395">
        <v>24.598107256849218</v>
      </c>
      <c r="AH11" s="395">
        <v>24.436792431397134</v>
      </c>
      <c r="AI11" s="395">
        <v>23.742102500183375</v>
      </c>
      <c r="AJ11" s="395">
        <v>24.368275903524488</v>
      </c>
      <c r="AK11" s="395">
        <v>22.851998107079659</v>
      </c>
      <c r="AL11" s="395">
        <v>19.462521407101939</v>
      </c>
      <c r="AM11" s="395">
        <v>16.236391797572242</v>
      </c>
      <c r="AN11" s="395">
        <v>16.228364874053739</v>
      </c>
      <c r="AO11" s="395">
        <v>12.420918895123924</v>
      </c>
      <c r="AP11" s="395">
        <v>12.781828283938269</v>
      </c>
      <c r="AQ11" s="395">
        <v>14.6270621674769</v>
      </c>
      <c r="AR11" s="395">
        <v>16.707189370320666</v>
      </c>
      <c r="AS11" s="395">
        <v>19.284929277060357</v>
      </c>
      <c r="AT11" s="395">
        <v>20.937326092711235</v>
      </c>
      <c r="AU11" s="395">
        <v>23.305227292766361</v>
      </c>
      <c r="AV11" s="395">
        <v>26.071497147355043</v>
      </c>
      <c r="AW11" s="395">
        <v>29.348604344244389</v>
      </c>
      <c r="AX11" s="395">
        <v>32.094559399421307</v>
      </c>
      <c r="AY11" s="395">
        <v>35.765753028735745</v>
      </c>
      <c r="AZ11" s="395">
        <v>39.199301007935695</v>
      </c>
      <c r="BA11" s="612">
        <v>43.254300810026194</v>
      </c>
      <c r="BB11" s="405">
        <v>0</v>
      </c>
      <c r="BC11" s="392">
        <v>0</v>
      </c>
      <c r="BD11" s="392">
        <v>0</v>
      </c>
      <c r="BE11" s="406">
        <v>0</v>
      </c>
      <c r="BF11" s="9"/>
      <c r="BG11" s="94"/>
      <c r="BH11" s="9"/>
      <c r="BI11" s="9"/>
    </row>
    <row r="12" spans="1:61" ht="30" customHeight="1">
      <c r="T12" s="605"/>
      <c r="V12" s="701" t="s">
        <v>5</v>
      </c>
      <c r="W12" s="658"/>
      <c r="X12" s="534" t="s">
        <v>188</v>
      </c>
      <c r="Y12" s="12" t="s">
        <v>125</v>
      </c>
      <c r="Z12" s="394"/>
      <c r="AA12" s="395">
        <v>6.5392993330603124</v>
      </c>
      <c r="AB12" s="395">
        <v>7.5069220881606293</v>
      </c>
      <c r="AC12" s="395">
        <v>7.6172931076973525</v>
      </c>
      <c r="AD12" s="395">
        <v>10.942797023893531</v>
      </c>
      <c r="AE12" s="395">
        <v>13.443461837094947</v>
      </c>
      <c r="AF12" s="395">
        <v>17.609918599177117</v>
      </c>
      <c r="AG12" s="395">
        <v>18.258177043160494</v>
      </c>
      <c r="AH12" s="395">
        <v>19.984282883097684</v>
      </c>
      <c r="AI12" s="395">
        <v>16.568476128945992</v>
      </c>
      <c r="AJ12" s="395">
        <v>13.118064707488832</v>
      </c>
      <c r="AK12" s="395">
        <v>11.873109881357884</v>
      </c>
      <c r="AL12" s="395">
        <v>9.8784684342627678</v>
      </c>
      <c r="AM12" s="395">
        <v>9.1994397103048353</v>
      </c>
      <c r="AN12" s="395">
        <v>8.8542056268787857</v>
      </c>
      <c r="AO12" s="395">
        <v>9.216640483583598</v>
      </c>
      <c r="AP12" s="395">
        <v>8.6233516588427417</v>
      </c>
      <c r="AQ12" s="395">
        <v>8.9987757459274516</v>
      </c>
      <c r="AR12" s="395">
        <v>7.9168495857216747</v>
      </c>
      <c r="AS12" s="395">
        <v>5.7434047787878875</v>
      </c>
      <c r="AT12" s="395">
        <v>4.0468721450282388</v>
      </c>
      <c r="AU12" s="395">
        <v>4.2495437036642674</v>
      </c>
      <c r="AV12" s="395">
        <v>3.7554464923644928</v>
      </c>
      <c r="AW12" s="395">
        <v>3.4363283067771979</v>
      </c>
      <c r="AX12" s="395">
        <v>3.2800593072681292</v>
      </c>
      <c r="AY12" s="395">
        <v>3.361425307453592</v>
      </c>
      <c r="AZ12" s="395">
        <v>3.3081046771154901</v>
      </c>
      <c r="BA12" s="612">
        <v>3.3753293478526576</v>
      </c>
      <c r="BB12" s="405">
        <v>0</v>
      </c>
      <c r="BC12" s="392">
        <v>0</v>
      </c>
      <c r="BD12" s="392">
        <v>0</v>
      </c>
      <c r="BE12" s="406">
        <v>0</v>
      </c>
      <c r="BF12" s="9"/>
      <c r="BG12" s="94"/>
      <c r="BH12" s="9"/>
      <c r="BI12" s="9"/>
    </row>
    <row r="13" spans="1:61" ht="30" customHeight="1">
      <c r="T13" s="603"/>
      <c r="V13" s="699" t="s">
        <v>6</v>
      </c>
      <c r="W13" s="649"/>
      <c r="X13" s="535" t="s">
        <v>190</v>
      </c>
      <c r="Y13" s="148">
        <v>22800</v>
      </c>
      <c r="Z13" s="394"/>
      <c r="AA13" s="395">
        <v>12.850069876123966</v>
      </c>
      <c r="AB13" s="395">
        <v>14.206042348977288</v>
      </c>
      <c r="AC13" s="395">
        <v>15.635824676234234</v>
      </c>
      <c r="AD13" s="395">
        <v>15.701970570462503</v>
      </c>
      <c r="AE13" s="395">
        <v>15.019955788766001</v>
      </c>
      <c r="AF13" s="395">
        <v>16.447524694550538</v>
      </c>
      <c r="AG13" s="395">
        <v>17.022187764473411</v>
      </c>
      <c r="AH13" s="395">
        <v>14.510540478356033</v>
      </c>
      <c r="AI13" s="395">
        <v>13.224101247799888</v>
      </c>
      <c r="AJ13" s="395">
        <v>9.1766166900014632</v>
      </c>
      <c r="AK13" s="395">
        <v>7.0313589307549007</v>
      </c>
      <c r="AL13" s="395">
        <v>6.0660167800018465</v>
      </c>
      <c r="AM13" s="395">
        <v>5.7354807991064209</v>
      </c>
      <c r="AN13" s="395">
        <v>5.4063108216924833</v>
      </c>
      <c r="AO13" s="395">
        <v>5.2587023289238077</v>
      </c>
      <c r="AP13" s="395">
        <v>5.0530064154062853</v>
      </c>
      <c r="AQ13" s="395">
        <v>5.2289023176758471</v>
      </c>
      <c r="AR13" s="395">
        <v>4.733451609827128</v>
      </c>
      <c r="AS13" s="395">
        <v>4.1771687224711584</v>
      </c>
      <c r="AT13" s="395">
        <v>2.4466334261602305</v>
      </c>
      <c r="AU13" s="395">
        <v>2.4238716471637818</v>
      </c>
      <c r="AV13" s="395">
        <v>2.247642725314186</v>
      </c>
      <c r="AW13" s="395">
        <v>2.2345432822934996</v>
      </c>
      <c r="AX13" s="395">
        <v>2.1018130508240449</v>
      </c>
      <c r="AY13" s="395">
        <v>2.0650671486339114</v>
      </c>
      <c r="AZ13" s="395">
        <v>2.1527127107988937</v>
      </c>
      <c r="BA13" s="612">
        <v>2.2529893904199292</v>
      </c>
      <c r="BB13" s="405">
        <v>0</v>
      </c>
      <c r="BC13" s="392">
        <v>0</v>
      </c>
      <c r="BD13" s="392">
        <v>0</v>
      </c>
      <c r="BE13" s="406">
        <v>0</v>
      </c>
      <c r="BF13" s="9"/>
      <c r="BG13" s="94"/>
      <c r="BH13" s="9"/>
      <c r="BI13" s="9"/>
    </row>
    <row r="14" spans="1:61" ht="30" customHeight="1" thickBot="1">
      <c r="T14" s="603"/>
      <c r="V14" s="699" t="s">
        <v>36</v>
      </c>
      <c r="W14" s="659"/>
      <c r="X14" s="536" t="s">
        <v>189</v>
      </c>
      <c r="Y14" s="149">
        <v>17200</v>
      </c>
      <c r="Z14" s="396"/>
      <c r="AA14" s="588">
        <v>3.260985386689496E-2</v>
      </c>
      <c r="AB14" s="588">
        <v>3.260985386689496E-2</v>
      </c>
      <c r="AC14" s="588">
        <v>3.260985386689496E-2</v>
      </c>
      <c r="AD14" s="588">
        <v>4.3479805155859939E-2</v>
      </c>
      <c r="AE14" s="588">
        <v>7.6089659022754899E-2</v>
      </c>
      <c r="AF14" s="588">
        <v>0.20109409884585214</v>
      </c>
      <c r="AG14" s="395">
        <v>0.19255413105106323</v>
      </c>
      <c r="AH14" s="395">
        <v>0.17105935042516235</v>
      </c>
      <c r="AI14" s="395">
        <v>0.18813466808746665</v>
      </c>
      <c r="AJ14" s="395">
        <v>0.3152691710736984</v>
      </c>
      <c r="AK14" s="395">
        <v>0.28577261607893389</v>
      </c>
      <c r="AL14" s="395">
        <v>0.29481291048766206</v>
      </c>
      <c r="AM14" s="395">
        <v>0.37148283306236585</v>
      </c>
      <c r="AN14" s="395">
        <v>0.4160962715590813</v>
      </c>
      <c r="AO14" s="395">
        <v>0.48603833940564012</v>
      </c>
      <c r="AP14" s="395">
        <v>1.4717527115608</v>
      </c>
      <c r="AQ14" s="395">
        <v>1.4013137439505405</v>
      </c>
      <c r="AR14" s="395">
        <v>1.58679745628361</v>
      </c>
      <c r="AS14" s="395">
        <v>1.481039653866997</v>
      </c>
      <c r="AT14" s="395">
        <v>1.3541553975192695</v>
      </c>
      <c r="AU14" s="395">
        <v>1.5397414715489333</v>
      </c>
      <c r="AV14" s="395">
        <v>1.80037996890664</v>
      </c>
      <c r="AW14" s="395">
        <v>1.5118522493828876</v>
      </c>
      <c r="AX14" s="395">
        <v>1.6172373656739449</v>
      </c>
      <c r="AY14" s="395">
        <v>1.1228673385696302</v>
      </c>
      <c r="AZ14" s="395">
        <v>0.57103108219650822</v>
      </c>
      <c r="BA14" s="612">
        <v>0.63443528411853689</v>
      </c>
      <c r="BB14" s="405">
        <v>0</v>
      </c>
      <c r="BC14" s="392">
        <v>0</v>
      </c>
      <c r="BD14" s="392">
        <v>0</v>
      </c>
      <c r="BE14" s="406">
        <v>0</v>
      </c>
      <c r="BF14" s="9"/>
      <c r="BG14" s="94"/>
      <c r="BH14" s="9"/>
      <c r="BI14" s="9"/>
    </row>
    <row r="15" spans="1:61" ht="30" customHeight="1" thickTop="1" thickBot="1">
      <c r="T15" s="580"/>
      <c r="U15" s="580"/>
      <c r="V15" s="702"/>
      <c r="W15" s="397" t="s">
        <v>71</v>
      </c>
      <c r="X15" s="398"/>
      <c r="Y15" s="399"/>
      <c r="Z15" s="400"/>
      <c r="AA15" s="401">
        <f t="shared" ref="AA15:AH15" si="4">SUM(AA5,AA8:AA10)</f>
        <v>1276.7599857080761</v>
      </c>
      <c r="AB15" s="401">
        <f t="shared" si="4"/>
        <v>1290.6202543773984</v>
      </c>
      <c r="AC15" s="401">
        <f t="shared" si="4"/>
        <v>1303.0301377194478</v>
      </c>
      <c r="AD15" s="401">
        <f t="shared" si="4"/>
        <v>1295.5361650520526</v>
      </c>
      <c r="AE15" s="401">
        <f t="shared" si="4"/>
        <v>1359.8573391660375</v>
      </c>
      <c r="AF15" s="401">
        <f t="shared" si="4"/>
        <v>1381.1483614650565</v>
      </c>
      <c r="AG15" s="401">
        <f t="shared" si="4"/>
        <v>1393.3829131327832</v>
      </c>
      <c r="AH15" s="401">
        <f t="shared" si="4"/>
        <v>1385.8337196463053</v>
      </c>
      <c r="AI15" s="401">
        <f t="shared" ref="AI15:BA15" si="5">SUM(AI5,AI8:AI10)</f>
        <v>1336.0597537435222</v>
      </c>
      <c r="AJ15" s="401">
        <f t="shared" si="5"/>
        <v>1358.7662910195684</v>
      </c>
      <c r="AK15" s="401">
        <f t="shared" si="5"/>
        <v>1379.1964204345327</v>
      </c>
      <c r="AL15" s="401">
        <f t="shared" si="5"/>
        <v>1353.2476821032446</v>
      </c>
      <c r="AM15" s="401">
        <f t="shared" si="5"/>
        <v>1377.6509687066218</v>
      </c>
      <c r="AN15" s="401">
        <f t="shared" si="5"/>
        <v>1384.242900639764</v>
      </c>
      <c r="AO15" s="401">
        <f t="shared" si="5"/>
        <v>1377.6499145893886</v>
      </c>
      <c r="AP15" s="401">
        <f t="shared" si="5"/>
        <v>1385.7319729380154</v>
      </c>
      <c r="AQ15" s="401">
        <f t="shared" si="5"/>
        <v>1364.1665521436078</v>
      </c>
      <c r="AR15" s="401">
        <f t="shared" si="5"/>
        <v>1402.0549177396333</v>
      </c>
      <c r="AS15" s="401">
        <f t="shared" si="5"/>
        <v>1322.2892465834955</v>
      </c>
      <c r="AT15" s="401">
        <f t="shared" si="5"/>
        <v>1243.4168679102881</v>
      </c>
      <c r="AU15" s="401">
        <f t="shared" si="5"/>
        <v>1297.5474360006651</v>
      </c>
      <c r="AV15" s="401">
        <f t="shared" si="5"/>
        <v>1345.6923766125344</v>
      </c>
      <c r="AW15" s="401">
        <f t="shared" si="5"/>
        <v>1387.877661760172</v>
      </c>
      <c r="AX15" s="401">
        <f t="shared" si="5"/>
        <v>1409.1554201361098</v>
      </c>
      <c r="AY15" s="401">
        <f t="shared" si="5"/>
        <v>1360.7329552498452</v>
      </c>
      <c r="AZ15" s="401">
        <f t="shared" si="5"/>
        <v>1325.0617771627037</v>
      </c>
      <c r="BA15" s="613">
        <f t="shared" si="5"/>
        <v>1322.3122438703431</v>
      </c>
      <c r="BB15" s="408" t="e">
        <f>SUM(BB6:BB14)</f>
        <v>#REF!</v>
      </c>
      <c r="BC15" s="409" t="e">
        <f>SUM(BC6:BC14)</f>
        <v>#REF!</v>
      </c>
      <c r="BD15" s="409" t="e">
        <f>SUM(BD6:BD14)</f>
        <v>#REF!</v>
      </c>
      <c r="BE15" s="410" t="e">
        <f>SUM(BE6:BE14)</f>
        <v>#REF!</v>
      </c>
      <c r="BF15" s="9"/>
      <c r="BG15" s="9"/>
      <c r="BH15" s="9"/>
      <c r="BI15" s="9"/>
    </row>
    <row r="16" spans="1:61" ht="18.75">
      <c r="T16" s="77"/>
      <c r="U16" s="77"/>
      <c r="V16" s="702"/>
      <c r="W16" s="574" t="s">
        <v>218</v>
      </c>
      <c r="X16" s="411"/>
      <c r="Y16" s="21"/>
      <c r="Z16" s="267"/>
      <c r="AA16" s="95"/>
      <c r="AB16" s="95"/>
      <c r="AC16" s="95"/>
      <c r="AD16" s="95"/>
      <c r="AE16" s="95"/>
      <c r="AF16" s="95"/>
      <c r="AG16" s="95"/>
      <c r="AH16" s="95"/>
      <c r="AI16" s="95"/>
      <c r="AJ16" s="95"/>
      <c r="AK16" s="95"/>
      <c r="AL16" s="95"/>
      <c r="AM16" s="95"/>
      <c r="AN16" s="95"/>
      <c r="AO16" s="95"/>
      <c r="AP16" s="95"/>
      <c r="AQ16" s="9"/>
      <c r="AR16" s="9"/>
      <c r="AS16" s="9"/>
      <c r="AT16" s="9"/>
      <c r="AU16" s="9"/>
      <c r="AV16" s="9"/>
      <c r="AW16" s="9"/>
      <c r="AX16" s="9"/>
      <c r="AY16" s="9"/>
      <c r="AZ16" s="9"/>
      <c r="BA16" s="9"/>
      <c r="BB16" s="9"/>
      <c r="BC16" s="9"/>
      <c r="BD16" s="9"/>
      <c r="BE16" s="9"/>
      <c r="BF16" s="9"/>
      <c r="BG16" s="9"/>
      <c r="BH16" s="9"/>
      <c r="BI16" s="9"/>
    </row>
    <row r="17" spans="20:79" ht="15" customHeight="1">
      <c r="T17" s="77"/>
      <c r="U17" s="77"/>
      <c r="V17" s="702"/>
      <c r="W17" s="411"/>
      <c r="X17" s="265"/>
      <c r="Y17" s="266"/>
      <c r="Z17" s="267"/>
      <c r="AA17" s="94"/>
      <c r="AB17" s="94"/>
      <c r="AC17" s="94"/>
      <c r="AD17" s="94"/>
      <c r="AE17" s="94"/>
      <c r="AF17" s="94"/>
      <c r="AG17" s="94"/>
      <c r="AH17" s="94"/>
      <c r="AI17" s="94"/>
      <c r="AJ17" s="94"/>
      <c r="AK17" s="94"/>
      <c r="AL17" s="94"/>
      <c r="AM17" s="94"/>
      <c r="AN17" s="94"/>
      <c r="AO17" s="94"/>
      <c r="AP17" s="94"/>
      <c r="AQ17" s="9"/>
      <c r="AR17" s="9"/>
      <c r="AS17" s="9"/>
      <c r="AT17" s="9"/>
      <c r="AU17" s="9"/>
      <c r="AV17" s="9"/>
      <c r="AW17" s="9"/>
      <c r="AX17" s="9"/>
      <c r="AY17" s="9"/>
      <c r="AZ17" s="9"/>
      <c r="BA17" s="9"/>
      <c r="BB17" s="9"/>
      <c r="BC17" s="9"/>
      <c r="BD17" s="9"/>
      <c r="BE17" s="9"/>
      <c r="BF17" s="9"/>
      <c r="BG17" s="9"/>
      <c r="BH17" s="9"/>
      <c r="BI17" s="9"/>
    </row>
    <row r="18" spans="20:79" ht="15" customHeight="1">
      <c r="T18" s="10"/>
      <c r="U18" s="77"/>
      <c r="V18" s="703"/>
      <c r="W18" s="411"/>
      <c r="X18" s="10"/>
      <c r="Y18" s="266"/>
      <c r="Z18" s="267"/>
      <c r="AA18" s="94"/>
      <c r="AB18" s="94"/>
      <c r="AC18" s="94"/>
      <c r="AD18" s="94"/>
      <c r="AE18" s="94"/>
      <c r="AF18" s="94"/>
      <c r="AG18" s="94"/>
      <c r="AH18" s="94"/>
      <c r="AI18" s="94"/>
      <c r="AJ18" s="94"/>
      <c r="AK18" s="94"/>
      <c r="AL18" s="94"/>
      <c r="AM18" s="94"/>
      <c r="AN18" s="94"/>
      <c r="AO18" s="94"/>
      <c r="AP18" s="94"/>
      <c r="AQ18" s="9"/>
      <c r="AR18" s="9"/>
      <c r="AS18" s="9"/>
      <c r="AT18" s="9"/>
      <c r="AU18" s="9"/>
      <c r="AV18" s="9"/>
      <c r="AW18" s="9"/>
      <c r="AX18" s="9"/>
      <c r="AY18" s="9"/>
      <c r="AZ18" s="9"/>
      <c r="BA18" s="9"/>
      <c r="BB18" s="9"/>
      <c r="BC18" s="9"/>
      <c r="BD18" s="9"/>
      <c r="BE18" s="9"/>
      <c r="BF18" s="9"/>
      <c r="BG18" s="9"/>
      <c r="BH18" s="9"/>
      <c r="BI18" s="9"/>
    </row>
    <row r="19" spans="20:79" ht="15" customHeight="1">
      <c r="T19" s="10"/>
      <c r="U19" s="77"/>
      <c r="V19" s="703"/>
      <c r="W19" s="411"/>
      <c r="X19" s="10"/>
      <c r="Y19" s="266"/>
      <c r="Z19" s="267"/>
      <c r="AA19" s="94"/>
      <c r="AB19" s="94"/>
      <c r="AC19" s="94"/>
      <c r="AD19" s="94"/>
      <c r="AE19" s="94"/>
      <c r="AF19" s="94"/>
      <c r="AG19" s="94"/>
      <c r="AH19" s="94"/>
      <c r="AI19" s="94"/>
      <c r="AJ19" s="94"/>
      <c r="AK19" s="94"/>
      <c r="AL19" s="94"/>
      <c r="AM19" s="94"/>
      <c r="AN19" s="94"/>
      <c r="AO19" s="94"/>
      <c r="AP19" s="94"/>
      <c r="AQ19" s="9"/>
      <c r="AR19" s="9"/>
      <c r="AS19" s="9"/>
      <c r="AT19" s="9"/>
      <c r="AU19" s="9"/>
      <c r="AV19" s="9"/>
      <c r="AW19" s="9"/>
      <c r="AX19" s="9"/>
      <c r="AY19" s="9"/>
      <c r="AZ19" s="9"/>
      <c r="BA19" s="9"/>
      <c r="BB19" s="9"/>
      <c r="BC19" s="9"/>
      <c r="BD19" s="9"/>
      <c r="BE19" s="9"/>
      <c r="BF19" s="9"/>
      <c r="BG19" s="9"/>
      <c r="BH19" s="9"/>
      <c r="BI19" s="9"/>
    </row>
    <row r="20" spans="20:79" ht="15" customHeight="1" thickBot="1">
      <c r="T20" s="606"/>
      <c r="U20" s="602"/>
      <c r="V20" s="704"/>
      <c r="W20" s="1" t="s">
        <v>126</v>
      </c>
      <c r="X20" s="10"/>
      <c r="AA20" s="268"/>
      <c r="BF20" s="67"/>
      <c r="BH20" s="9"/>
    </row>
    <row r="21" spans="20:79" ht="15.75" customHeight="1">
      <c r="T21" s="606"/>
      <c r="U21" s="602"/>
      <c r="V21" s="705"/>
      <c r="W21" s="597" t="s">
        <v>72</v>
      </c>
      <c r="X21" s="598"/>
      <c r="Y21" s="542" t="s">
        <v>1</v>
      </c>
      <c r="Z21" s="599"/>
      <c r="AA21" s="543">
        <v>1990</v>
      </c>
      <c r="AB21" s="543">
        <f t="shared" ref="AB21:BE21" si="6">AA21+1</f>
        <v>1991</v>
      </c>
      <c r="AC21" s="543">
        <f t="shared" si="6"/>
        <v>1992</v>
      </c>
      <c r="AD21" s="543">
        <f t="shared" si="6"/>
        <v>1993</v>
      </c>
      <c r="AE21" s="543">
        <f t="shared" si="6"/>
        <v>1994</v>
      </c>
      <c r="AF21" s="543">
        <f t="shared" si="6"/>
        <v>1995</v>
      </c>
      <c r="AG21" s="543">
        <f t="shared" si="6"/>
        <v>1996</v>
      </c>
      <c r="AH21" s="543">
        <f t="shared" si="6"/>
        <v>1997</v>
      </c>
      <c r="AI21" s="543">
        <f t="shared" si="6"/>
        <v>1998</v>
      </c>
      <c r="AJ21" s="544">
        <f t="shared" si="6"/>
        <v>1999</v>
      </c>
      <c r="AK21" s="544">
        <f t="shared" si="6"/>
        <v>2000</v>
      </c>
      <c r="AL21" s="544">
        <f t="shared" si="6"/>
        <v>2001</v>
      </c>
      <c r="AM21" s="544">
        <f t="shared" si="6"/>
        <v>2002</v>
      </c>
      <c r="AN21" s="543">
        <f t="shared" si="6"/>
        <v>2003</v>
      </c>
      <c r="AO21" s="543">
        <f t="shared" si="6"/>
        <v>2004</v>
      </c>
      <c r="AP21" s="543">
        <f t="shared" si="6"/>
        <v>2005</v>
      </c>
      <c r="AQ21" s="543">
        <f t="shared" si="6"/>
        <v>2006</v>
      </c>
      <c r="AR21" s="545">
        <f t="shared" si="6"/>
        <v>2007</v>
      </c>
      <c r="AS21" s="600">
        <f t="shared" si="6"/>
        <v>2008</v>
      </c>
      <c r="AT21" s="543">
        <f t="shared" si="6"/>
        <v>2009</v>
      </c>
      <c r="AU21" s="600">
        <f t="shared" si="6"/>
        <v>2010</v>
      </c>
      <c r="AV21" s="544">
        <f t="shared" si="6"/>
        <v>2011</v>
      </c>
      <c r="AW21" s="543">
        <f t="shared" si="6"/>
        <v>2012</v>
      </c>
      <c r="AX21" s="543">
        <f t="shared" si="6"/>
        <v>2013</v>
      </c>
      <c r="AY21" s="545">
        <f>AX21+1</f>
        <v>2014</v>
      </c>
      <c r="AZ21" s="543">
        <f t="shared" si="6"/>
        <v>2015</v>
      </c>
      <c r="BA21" s="601">
        <f t="shared" si="6"/>
        <v>2016</v>
      </c>
      <c r="BB21" s="269">
        <f t="shared" si="6"/>
        <v>2017</v>
      </c>
      <c r="BC21" s="4">
        <f t="shared" si="6"/>
        <v>2018</v>
      </c>
      <c r="BD21" s="5">
        <f t="shared" si="6"/>
        <v>2019</v>
      </c>
      <c r="BE21" s="6">
        <f t="shared" si="6"/>
        <v>2020</v>
      </c>
      <c r="BG21" s="412"/>
      <c r="BH21" s="270"/>
    </row>
    <row r="22" spans="20:79" ht="15.75" customHeight="1">
      <c r="T22" s="606"/>
      <c r="U22" s="603"/>
      <c r="V22" s="837" t="s">
        <v>343</v>
      </c>
      <c r="W22" s="663" t="s">
        <v>196</v>
      </c>
      <c r="X22" s="666"/>
      <c r="Y22" s="667">
        <v>1</v>
      </c>
      <c r="Z22" s="487"/>
      <c r="AA22" s="668">
        <f>AA5/AA$15</f>
        <v>0.91298074757794812</v>
      </c>
      <c r="AB22" s="668">
        <f>AB5/AB$15</f>
        <v>0.91218405746645426</v>
      </c>
      <c r="AC22" s="668">
        <f>AC5/AC$15</f>
        <v>0.9107716351938433</v>
      </c>
      <c r="AD22" s="668">
        <f t="shared" ref="AD22:AD31" si="7">AD5/AD$15</f>
        <v>0.91059697128851236</v>
      </c>
      <c r="AE22" s="668">
        <f t="shared" ref="AE22:BA22" si="8">AE5/AE$15</f>
        <v>0.90789029406441357</v>
      </c>
      <c r="AF22" s="668">
        <f t="shared" si="8"/>
        <v>0.9030273796745597</v>
      </c>
      <c r="AG22" s="668">
        <f t="shared" si="8"/>
        <v>0.90350014095238229</v>
      </c>
      <c r="AH22" s="668">
        <f t="shared" si="8"/>
        <v>0.90363659875236801</v>
      </c>
      <c r="AI22" s="668">
        <f t="shared" si="8"/>
        <v>0.90665549309681781</v>
      </c>
      <c r="AJ22" s="668">
        <f t="shared" si="8"/>
        <v>0.91782284654786417</v>
      </c>
      <c r="AK22" s="668">
        <f t="shared" si="8"/>
        <v>0.92079763253836167</v>
      </c>
      <c r="AL22" s="668">
        <f t="shared" si="8"/>
        <v>0.9273823912623339</v>
      </c>
      <c r="AM22" s="668">
        <f t="shared" si="8"/>
        <v>0.93251669600226306</v>
      </c>
      <c r="AN22" s="668">
        <f t="shared" si="8"/>
        <v>0.93446632421259268</v>
      </c>
      <c r="AO22" s="668">
        <f t="shared" si="8"/>
        <v>0.93592015553942609</v>
      </c>
      <c r="AP22" s="668">
        <f t="shared" si="8"/>
        <v>0.93631781337189435</v>
      </c>
      <c r="AQ22" s="668">
        <f t="shared" si="8"/>
        <v>0.93399387156130209</v>
      </c>
      <c r="AR22" s="668">
        <f t="shared" si="8"/>
        <v>0.93550499171909385</v>
      </c>
      <c r="AS22" s="668">
        <f t="shared" si="8"/>
        <v>0.93275658441120668</v>
      </c>
      <c r="AT22" s="668">
        <f t="shared" si="8"/>
        <v>0.93121823960258121</v>
      </c>
      <c r="AU22" s="668">
        <f t="shared" si="8"/>
        <v>0.93193801799817044</v>
      </c>
      <c r="AV22" s="668">
        <f t="shared" si="8"/>
        <v>0.93366566656802785</v>
      </c>
      <c r="AW22" s="668">
        <f t="shared" si="8"/>
        <v>0.9346613040541174</v>
      </c>
      <c r="AX22" s="668">
        <f t="shared" si="8"/>
        <v>0.93401389560100445</v>
      </c>
      <c r="AY22" s="668">
        <f t="shared" si="8"/>
        <v>0.93010118024365473</v>
      </c>
      <c r="AZ22" s="668">
        <f t="shared" si="8"/>
        <v>0.92682348567972261</v>
      </c>
      <c r="BA22" s="669">
        <f t="shared" si="8"/>
        <v>0.92380196971627282</v>
      </c>
      <c r="BB22" s="324" t="e">
        <f t="shared" ref="BB22:BE25" si="9">BB6/BB$14</f>
        <v>#DIV/0!</v>
      </c>
      <c r="BC22" s="78" t="e">
        <f t="shared" si="9"/>
        <v>#DIV/0!</v>
      </c>
      <c r="BD22" s="78" t="e">
        <f t="shared" si="9"/>
        <v>#DIV/0!</v>
      </c>
      <c r="BE22" s="78" t="e">
        <f t="shared" si="9"/>
        <v>#REF!</v>
      </c>
      <c r="BF22" s="7"/>
      <c r="BI22" s="7"/>
    </row>
    <row r="23" spans="20:79" ht="15.75" customHeight="1">
      <c r="T23" s="606"/>
      <c r="U23" s="603"/>
      <c r="V23" s="837"/>
      <c r="W23" s="664"/>
      <c r="X23" s="393" t="s">
        <v>69</v>
      </c>
      <c r="Y23" s="271">
        <v>1</v>
      </c>
      <c r="Z23" s="487"/>
      <c r="AA23" s="78">
        <f t="shared" ref="AA23:AA31" si="10">AA6/AA$15</f>
        <v>0.83810910979634878</v>
      </c>
      <c r="AB23" s="78">
        <f t="shared" ref="AB23:AB31" si="11">AB6/AB$15</f>
        <v>0.83726143111003837</v>
      </c>
      <c r="AC23" s="78">
        <f t="shared" ref="AC23:AC31" si="12">AC6/AC$15</f>
        <v>0.83542959451889254</v>
      </c>
      <c r="AD23" s="78">
        <f t="shared" si="7"/>
        <v>0.83673787147829382</v>
      </c>
      <c r="AE23" s="78">
        <f t="shared" ref="AE23:BA23" si="13">AE6/AE$15</f>
        <v>0.83388139705022679</v>
      </c>
      <c r="AF23" s="78">
        <f t="shared" si="13"/>
        <v>0.8293890791510623</v>
      </c>
      <c r="AG23" s="78">
        <f t="shared" si="13"/>
        <v>0.82968671948553263</v>
      </c>
      <c r="AH23" s="78">
        <f t="shared" si="13"/>
        <v>0.83020576706862126</v>
      </c>
      <c r="AI23" s="78">
        <f t="shared" si="13"/>
        <v>0.8351760422884017</v>
      </c>
      <c r="AJ23" s="78">
        <f t="shared" si="13"/>
        <v>0.84737176569628658</v>
      </c>
      <c r="AK23" s="78">
        <f t="shared" si="13"/>
        <v>0.84992706732791345</v>
      </c>
      <c r="AL23" s="78">
        <f t="shared" si="13"/>
        <v>0.85670625497996267</v>
      </c>
      <c r="AM23" s="78">
        <f t="shared" si="13"/>
        <v>0.86504293906289564</v>
      </c>
      <c r="AN23" s="78">
        <f t="shared" si="13"/>
        <v>0.867462851518355</v>
      </c>
      <c r="AO23" s="78">
        <f t="shared" si="13"/>
        <v>0.86930560559970516</v>
      </c>
      <c r="AP23" s="78">
        <f t="shared" si="13"/>
        <v>0.87009555385002335</v>
      </c>
      <c r="AQ23" s="78">
        <f t="shared" si="13"/>
        <v>0.86786988218855809</v>
      </c>
      <c r="AR23" s="78">
        <f t="shared" si="13"/>
        <v>0.87131072834587497</v>
      </c>
      <c r="AS23" s="78">
        <f t="shared" si="13"/>
        <v>0.86722055632900574</v>
      </c>
      <c r="AT23" s="78">
        <f t="shared" si="13"/>
        <v>0.86921008131417332</v>
      </c>
      <c r="AU23" s="78">
        <f t="shared" si="13"/>
        <v>0.87136576734353621</v>
      </c>
      <c r="AV23" s="78">
        <f t="shared" si="13"/>
        <v>0.87591459421207996</v>
      </c>
      <c r="AW23" s="78">
        <f t="shared" si="13"/>
        <v>0.87731210487708067</v>
      </c>
      <c r="AX23" s="78">
        <f t="shared" si="13"/>
        <v>0.87660426613113518</v>
      </c>
      <c r="AY23" s="78">
        <f t="shared" si="13"/>
        <v>0.87178989364658999</v>
      </c>
      <c r="AZ23" s="78">
        <f t="shared" si="13"/>
        <v>0.86773038993487572</v>
      </c>
      <c r="BA23" s="327">
        <f t="shared" si="13"/>
        <v>0.86482382015774351</v>
      </c>
      <c r="BB23" s="324" t="e">
        <f t="shared" si="9"/>
        <v>#DIV/0!</v>
      </c>
      <c r="BC23" s="78" t="e">
        <f t="shared" si="9"/>
        <v>#DIV/0!</v>
      </c>
      <c r="BD23" s="78" t="e">
        <f t="shared" si="9"/>
        <v>#DIV/0!</v>
      </c>
      <c r="BE23" s="78" t="e">
        <f t="shared" si="9"/>
        <v>#REF!</v>
      </c>
      <c r="BF23" s="7"/>
      <c r="BG23" s="273"/>
      <c r="BH23" s="274"/>
      <c r="BI23" s="7"/>
    </row>
    <row r="24" spans="20:79" ht="15.75" customHeight="1">
      <c r="T24" s="606"/>
      <c r="U24" s="603"/>
      <c r="V24" s="837"/>
      <c r="W24" s="665"/>
      <c r="X24" s="393" t="s">
        <v>70</v>
      </c>
      <c r="Y24" s="271">
        <v>1</v>
      </c>
      <c r="Z24" s="487"/>
      <c r="AA24" s="78">
        <f t="shared" si="10"/>
        <v>7.4871637781599373E-2</v>
      </c>
      <c r="AB24" s="78">
        <f t="shared" si="11"/>
        <v>7.4922626356415972E-2</v>
      </c>
      <c r="AC24" s="78">
        <f t="shared" si="12"/>
        <v>7.5342040674950816E-2</v>
      </c>
      <c r="AD24" s="78">
        <f t="shared" si="7"/>
        <v>7.3859099810218445E-2</v>
      </c>
      <c r="AE24" s="78">
        <f t="shared" ref="AE24:BA24" si="14">AE7/AE$15</f>
        <v>7.4008897014186864E-2</v>
      </c>
      <c r="AF24" s="78">
        <f t="shared" si="14"/>
        <v>7.3638300523497305E-2</v>
      </c>
      <c r="AG24" s="78">
        <f t="shared" si="14"/>
        <v>7.3813421466849619E-2</v>
      </c>
      <c r="AH24" s="78">
        <f t="shared" si="14"/>
        <v>7.3430831683746686E-2</v>
      </c>
      <c r="AI24" s="78">
        <f t="shared" si="14"/>
        <v>7.1479450808416112E-2</v>
      </c>
      <c r="AJ24" s="78">
        <f t="shared" si="14"/>
        <v>7.0451080851577599E-2</v>
      </c>
      <c r="AK24" s="78">
        <f t="shared" si="14"/>
        <v>7.0870565210448197E-2</v>
      </c>
      <c r="AL24" s="78">
        <f t="shared" si="14"/>
        <v>7.0676136282371252E-2</v>
      </c>
      <c r="AM24" s="78">
        <f t="shared" si="14"/>
        <v>6.7473756939367496E-2</v>
      </c>
      <c r="AN24" s="78">
        <f t="shared" si="14"/>
        <v>6.7003472694237745E-2</v>
      </c>
      <c r="AO24" s="78">
        <f t="shared" si="14"/>
        <v>6.6614549939720977E-2</v>
      </c>
      <c r="AP24" s="78">
        <f t="shared" si="14"/>
        <v>6.6222259521870969E-2</v>
      </c>
      <c r="AQ24" s="78">
        <f t="shared" si="14"/>
        <v>6.6123989372743941E-2</v>
      </c>
      <c r="AR24" s="78">
        <f t="shared" si="14"/>
        <v>6.4194263373218791E-2</v>
      </c>
      <c r="AS24" s="78">
        <f t="shared" si="14"/>
        <v>6.5536028082200964E-2</v>
      </c>
      <c r="AT24" s="78">
        <f t="shared" si="14"/>
        <v>6.2008158288407861E-2</v>
      </c>
      <c r="AU24" s="78">
        <f t="shared" si="14"/>
        <v>6.0572250654634244E-2</v>
      </c>
      <c r="AV24" s="78">
        <f t="shared" si="14"/>
        <v>5.7751072355947806E-2</v>
      </c>
      <c r="AW24" s="78">
        <f t="shared" si="14"/>
        <v>5.734919917703668E-2</v>
      </c>
      <c r="AX24" s="78">
        <f t="shared" si="14"/>
        <v>5.7409629469869175E-2</v>
      </c>
      <c r="AY24" s="78">
        <f t="shared" si="14"/>
        <v>5.831128659706479E-2</v>
      </c>
      <c r="AZ24" s="78">
        <f t="shared" si="14"/>
        <v>5.9093095744846856E-2</v>
      </c>
      <c r="BA24" s="327">
        <f t="shared" si="14"/>
        <v>5.8978149558529258E-2</v>
      </c>
      <c r="BB24" s="324" t="e">
        <f t="shared" si="9"/>
        <v>#REF!</v>
      </c>
      <c r="BC24" s="78" t="e">
        <f t="shared" si="9"/>
        <v>#REF!</v>
      </c>
      <c r="BD24" s="78" t="e">
        <f t="shared" si="9"/>
        <v>#REF!</v>
      </c>
      <c r="BE24" s="78" t="e">
        <f t="shared" si="9"/>
        <v>#REF!</v>
      </c>
      <c r="BF24" s="7"/>
      <c r="BG24" s="273"/>
      <c r="BH24" s="275"/>
      <c r="BI24" s="7"/>
    </row>
    <row r="25" spans="20:79" ht="15.75" customHeight="1">
      <c r="T25" s="606"/>
      <c r="U25" s="603"/>
      <c r="V25" s="837" t="s">
        <v>344</v>
      </c>
      <c r="W25" s="490" t="s">
        <v>195</v>
      </c>
      <c r="X25" s="272"/>
      <c r="Y25" s="271">
        <v>25</v>
      </c>
      <c r="Z25" s="487"/>
      <c r="AA25" s="78">
        <f t="shared" si="10"/>
        <v>3.4622810771964309E-2</v>
      </c>
      <c r="AB25" s="78">
        <f t="shared" si="11"/>
        <v>3.3301917963746035E-2</v>
      </c>
      <c r="AC25" s="78">
        <f t="shared" si="12"/>
        <v>3.3621502615181757E-2</v>
      </c>
      <c r="AD25" s="78">
        <f t="shared" si="7"/>
        <v>3.0658638048802846E-2</v>
      </c>
      <c r="AE25" s="78">
        <f t="shared" ref="AE25:BA25" si="15">AE8/AE$15</f>
        <v>3.1694462256684722E-2</v>
      </c>
      <c r="AF25" s="78">
        <f t="shared" si="15"/>
        <v>3.0127335763981817E-2</v>
      </c>
      <c r="AG25" s="78">
        <f t="shared" si="15"/>
        <v>2.8999188515971656E-2</v>
      </c>
      <c r="AH25" s="78">
        <f t="shared" si="15"/>
        <v>2.8629092975778543E-2</v>
      </c>
      <c r="AI25" s="78">
        <f t="shared" si="15"/>
        <v>2.8304810452190909E-2</v>
      </c>
      <c r="AJ25" s="78">
        <f t="shared" si="15"/>
        <v>2.7724948567682629E-2</v>
      </c>
      <c r="AK25" s="78">
        <f t="shared" si="15"/>
        <v>2.7307500645107723E-2</v>
      </c>
      <c r="AL25" s="78">
        <f t="shared" si="15"/>
        <v>2.7048881028606725E-2</v>
      </c>
      <c r="AM25" s="78">
        <f t="shared" si="15"/>
        <v>2.614137890109482E-2</v>
      </c>
      <c r="AN25" s="78">
        <f t="shared" si="15"/>
        <v>2.4979764132509047E-2</v>
      </c>
      <c r="AO25" s="78">
        <f t="shared" si="15"/>
        <v>2.5886389134898668E-2</v>
      </c>
      <c r="AP25" s="78">
        <f t="shared" si="15"/>
        <v>2.5609557682082697E-2</v>
      </c>
      <c r="AQ25" s="78">
        <f t="shared" si="15"/>
        <v>2.5654268651037225E-2</v>
      </c>
      <c r="AR25" s="78">
        <f t="shared" si="15"/>
        <v>2.51654327627319E-2</v>
      </c>
      <c r="AS25" s="78">
        <f t="shared" si="15"/>
        <v>2.6435841546463876E-2</v>
      </c>
      <c r="AT25" s="78">
        <f t="shared" si="15"/>
        <v>2.7366034557328028E-2</v>
      </c>
      <c r="AU25" s="78">
        <f t="shared" si="15"/>
        <v>2.6656553928887664E-2</v>
      </c>
      <c r="AV25" s="78">
        <f t="shared" si="15"/>
        <v>2.4993947406904592E-2</v>
      </c>
      <c r="AW25" s="78">
        <f t="shared" si="15"/>
        <v>2.3630160662746758E-2</v>
      </c>
      <c r="AX25" s="78">
        <f t="shared" si="15"/>
        <v>2.3035235638588464E-2</v>
      </c>
      <c r="AY25" s="78">
        <f t="shared" si="15"/>
        <v>2.3370770624189581E-2</v>
      </c>
      <c r="AZ25" s="78">
        <f t="shared" si="15"/>
        <v>2.347496704966465E-2</v>
      </c>
      <c r="BA25" s="327">
        <f t="shared" si="15"/>
        <v>2.3184517427534312E-2</v>
      </c>
      <c r="BB25" s="324" t="e">
        <f t="shared" si="9"/>
        <v>#REF!</v>
      </c>
      <c r="BC25" s="78" t="e">
        <f t="shared" si="9"/>
        <v>#REF!</v>
      </c>
      <c r="BD25" s="78" t="e">
        <f t="shared" si="9"/>
        <v>#REF!</v>
      </c>
      <c r="BE25" s="78" t="e">
        <f t="shared" si="9"/>
        <v>#REF!</v>
      </c>
      <c r="BF25" s="18"/>
      <c r="BG25" s="277"/>
      <c r="BH25" s="275"/>
      <c r="BI25" s="18"/>
      <c r="BL25" s="265"/>
      <c r="BM25" s="265"/>
      <c r="BN25" s="278"/>
      <c r="BO25" s="265"/>
      <c r="BP25" s="265"/>
      <c r="BQ25" s="265"/>
      <c r="BR25" s="265"/>
      <c r="BS25" s="265"/>
      <c r="BT25" s="265"/>
      <c r="BU25" s="265"/>
      <c r="BV25" s="265"/>
      <c r="BW25" s="265"/>
      <c r="BX25" s="265"/>
      <c r="BY25" s="265"/>
      <c r="BZ25" s="265"/>
      <c r="CA25" s="7"/>
    </row>
    <row r="26" spans="20:79" ht="15.75" customHeight="1">
      <c r="T26" s="606"/>
      <c r="U26" s="603"/>
      <c r="V26" s="837" t="s">
        <v>185</v>
      </c>
      <c r="W26" s="490" t="s">
        <v>197</v>
      </c>
      <c r="X26" s="272"/>
      <c r="Y26" s="271">
        <v>298</v>
      </c>
      <c r="Z26" s="487"/>
      <c r="AA26" s="78">
        <f t="shared" si="10"/>
        <v>2.4705811210686154E-2</v>
      </c>
      <c r="AB26" s="78">
        <f t="shared" si="11"/>
        <v>2.4222242689522583E-2</v>
      </c>
      <c r="AC26" s="78">
        <f t="shared" si="12"/>
        <v>2.4101104584097147E-2</v>
      </c>
      <c r="AD26" s="78">
        <f t="shared" si="7"/>
        <v>2.4150678118503455E-2</v>
      </c>
      <c r="AE26" s="78">
        <f t="shared" ref="AE26:BA26" si="16">AE9/AE$15</f>
        <v>2.3947151718364274E-2</v>
      </c>
      <c r="AF26" s="78">
        <f t="shared" si="16"/>
        <v>2.378566107258169E-2</v>
      </c>
      <c r="AG26" s="78">
        <f t="shared" si="16"/>
        <v>2.4389027903221054E-2</v>
      </c>
      <c r="AH26" s="78">
        <f t="shared" si="16"/>
        <v>2.5086569004576616E-2</v>
      </c>
      <c r="AI26" s="78">
        <f t="shared" si="16"/>
        <v>2.4829807339003657E-2</v>
      </c>
      <c r="AJ26" s="78">
        <f t="shared" si="16"/>
        <v>1.987802771905001E-2</v>
      </c>
      <c r="AK26" s="78">
        <f t="shared" si="16"/>
        <v>2.1411725392754693E-2</v>
      </c>
      <c r="AL26" s="78">
        <f t="shared" si="16"/>
        <v>1.9186403169352238E-2</v>
      </c>
      <c r="AM26" s="78">
        <f t="shared" si="16"/>
        <v>1.8445853554182268E-2</v>
      </c>
      <c r="AN26" s="78">
        <f t="shared" si="16"/>
        <v>1.8227643931292337E-2</v>
      </c>
      <c r="AO26" s="78">
        <f t="shared" si="16"/>
        <v>1.8317360711900783E-2</v>
      </c>
      <c r="AP26" s="78">
        <f t="shared" si="16"/>
        <v>1.7917260075857266E-2</v>
      </c>
      <c r="AQ26" s="78">
        <f t="shared" si="16"/>
        <v>1.8172710234779944E-2</v>
      </c>
      <c r="AR26" s="78">
        <f t="shared" si="16"/>
        <v>1.7258907935451574E-2</v>
      </c>
      <c r="AS26" s="78">
        <f t="shared" si="16"/>
        <v>1.7600441025499947E-2</v>
      </c>
      <c r="AT26" s="78">
        <f t="shared" si="16"/>
        <v>1.8265817065090999E-2</v>
      </c>
      <c r="AU26" s="78">
        <f t="shared" si="16"/>
        <v>1.711469060881482E-2</v>
      </c>
      <c r="AV26" s="78">
        <f t="shared" si="16"/>
        <v>1.6167495903468727E-2</v>
      </c>
      <c r="AW26" s="78">
        <f t="shared" si="16"/>
        <v>1.5386814580197715E-2</v>
      </c>
      <c r="AX26" s="78">
        <f t="shared" si="16"/>
        <v>1.5208244657658132E-2</v>
      </c>
      <c r="AY26" s="78">
        <f t="shared" si="16"/>
        <v>1.5430755089164484E-2</v>
      </c>
      <c r="AZ26" s="78">
        <f t="shared" si="16"/>
        <v>1.5566422208822735E-2</v>
      </c>
      <c r="BA26" s="327">
        <f t="shared" si="16"/>
        <v>1.5566189002121075E-2</v>
      </c>
      <c r="BB26" s="324" t="e">
        <f>BB11/BB$14</f>
        <v>#DIV/0!</v>
      </c>
      <c r="BC26" s="78" t="e">
        <f>BC11/BC$14</f>
        <v>#DIV/0!</v>
      </c>
      <c r="BD26" s="78" t="e">
        <f>BD11/BD$14</f>
        <v>#DIV/0!</v>
      </c>
      <c r="BE26" s="78" t="e">
        <f>BE11/BE$14</f>
        <v>#DIV/0!</v>
      </c>
      <c r="BF26" s="18"/>
      <c r="BG26" s="277"/>
      <c r="BH26" s="275"/>
      <c r="BI26" s="18"/>
      <c r="BL26" s="279"/>
      <c r="BM26" s="280"/>
      <c r="BN26" s="267"/>
      <c r="BO26" s="281"/>
      <c r="BP26" s="281"/>
      <c r="BQ26" s="281"/>
      <c r="BR26" s="281"/>
      <c r="BS26" s="281"/>
      <c r="BT26" s="281"/>
      <c r="BU26" s="281"/>
      <c r="BV26" s="281"/>
      <c r="BW26" s="281"/>
      <c r="BX26" s="281"/>
      <c r="BY26" s="281"/>
      <c r="BZ26" s="281"/>
      <c r="CA26" s="9"/>
    </row>
    <row r="27" spans="20:79" ht="15.75" customHeight="1">
      <c r="T27" s="606"/>
      <c r="U27" s="603"/>
      <c r="V27" s="837"/>
      <c r="W27" s="670" t="s">
        <v>127</v>
      </c>
      <c r="X27" s="673"/>
      <c r="Y27" s="667"/>
      <c r="Z27" s="487"/>
      <c r="AA27" s="668">
        <f t="shared" si="10"/>
        <v>2.7690630439401339E-2</v>
      </c>
      <c r="AB27" s="668">
        <f t="shared" si="11"/>
        <v>3.0291781880277181E-2</v>
      </c>
      <c r="AC27" s="668">
        <f t="shared" si="12"/>
        <v>3.1505757606877717E-2</v>
      </c>
      <c r="AD27" s="668">
        <f t="shared" si="7"/>
        <v>3.4593712544181428E-2</v>
      </c>
      <c r="AE27" s="668">
        <f t="shared" ref="AE27:BA27" si="17">AE10/AE$15</f>
        <v>3.6468091960537449E-2</v>
      </c>
      <c r="AF27" s="668">
        <f t="shared" si="17"/>
        <v>4.3059623488876875E-2</v>
      </c>
      <c r="AG27" s="668">
        <f t="shared" si="17"/>
        <v>4.3111642628424908E-2</v>
      </c>
      <c r="AH27" s="668">
        <f t="shared" si="17"/>
        <v>4.2647739267276802E-2</v>
      </c>
      <c r="AI27" s="668">
        <f t="shared" si="17"/>
        <v>4.0209889111987772E-2</v>
      </c>
      <c r="AJ27" s="668">
        <f t="shared" si="17"/>
        <v>3.4574177165403293E-2</v>
      </c>
      <c r="AK27" s="668">
        <f t="shared" si="17"/>
        <v>3.0483141423775922E-2</v>
      </c>
      <c r="AL27" s="668">
        <f t="shared" si="17"/>
        <v>2.6382324539707128E-2</v>
      </c>
      <c r="AM27" s="668">
        <f t="shared" si="17"/>
        <v>2.28960715424598E-2</v>
      </c>
      <c r="AN27" s="668">
        <f t="shared" si="17"/>
        <v>2.2326267723605839E-2</v>
      </c>
      <c r="AO27" s="668">
        <f t="shared" si="17"/>
        <v>1.9876094613774441E-2</v>
      </c>
      <c r="AP27" s="668">
        <f t="shared" si="17"/>
        <v>2.0155368870165644E-2</v>
      </c>
      <c r="AQ27" s="668">
        <f t="shared" si="17"/>
        <v>2.2179149552880726E-2</v>
      </c>
      <c r="AR27" s="668">
        <f t="shared" si="17"/>
        <v>2.2070667582722709E-2</v>
      </c>
      <c r="AS27" s="668">
        <f t="shared" si="17"/>
        <v>2.320713301682947E-2</v>
      </c>
      <c r="AT27" s="668">
        <f t="shared" si="17"/>
        <v>2.3149908774999662E-2</v>
      </c>
      <c r="AU27" s="668">
        <f t="shared" si="17"/>
        <v>2.4290737464127042E-2</v>
      </c>
      <c r="AV27" s="668">
        <f t="shared" si="17"/>
        <v>2.517289012159871E-2</v>
      </c>
      <c r="AW27" s="668">
        <f t="shared" si="17"/>
        <v>2.6321720702938051E-2</v>
      </c>
      <c r="AX27" s="668">
        <f t="shared" si="17"/>
        <v>2.7742624102748994E-2</v>
      </c>
      <c r="AY27" s="668">
        <f t="shared" si="17"/>
        <v>3.1097294042991237E-2</v>
      </c>
      <c r="AZ27" s="668">
        <f t="shared" si="17"/>
        <v>3.4135125061789985E-2</v>
      </c>
      <c r="BA27" s="669">
        <f t="shared" si="17"/>
        <v>3.7447323854071957E-2</v>
      </c>
      <c r="BB27" s="324"/>
      <c r="BC27" s="78"/>
      <c r="BD27" s="78"/>
      <c r="BE27" s="78"/>
      <c r="BF27" s="18"/>
      <c r="BG27" s="277"/>
      <c r="BH27" s="275"/>
      <c r="BI27" s="18"/>
      <c r="BL27" s="279"/>
      <c r="BM27" s="280"/>
      <c r="BN27" s="267"/>
      <c r="BO27" s="281"/>
      <c r="BP27" s="281"/>
      <c r="BQ27" s="281"/>
      <c r="BR27" s="281"/>
      <c r="BS27" s="281"/>
      <c r="BT27" s="281"/>
      <c r="BU27" s="281"/>
      <c r="BV27" s="281"/>
      <c r="BW27" s="281"/>
      <c r="BX27" s="281"/>
      <c r="BY27" s="281"/>
      <c r="BZ27" s="281"/>
      <c r="CA27" s="9"/>
    </row>
    <row r="28" spans="20:79" ht="26.25" customHeight="1">
      <c r="T28" s="606"/>
      <c r="U28" s="605"/>
      <c r="V28" s="837" t="s">
        <v>186</v>
      </c>
      <c r="W28" s="671"/>
      <c r="X28" s="403" t="s">
        <v>128</v>
      </c>
      <c r="Y28" s="12" t="s">
        <v>124</v>
      </c>
      <c r="Z28" s="487"/>
      <c r="AA28" s="78">
        <f t="shared" si="10"/>
        <v>1.2478703937585127E-2</v>
      </c>
      <c r="AB28" s="78">
        <f t="shared" si="11"/>
        <v>1.3442848805462711E-2</v>
      </c>
      <c r="AC28" s="78">
        <f t="shared" si="12"/>
        <v>1.3635313199081468E-2</v>
      </c>
      <c r="AD28" s="78">
        <f t="shared" si="7"/>
        <v>1.3993556315860627E-2</v>
      </c>
      <c r="AE28" s="78">
        <f t="shared" ref="AE28:BA28" si="18">AE11/AE$15</f>
        <v>1.5480958631988303E-2</v>
      </c>
      <c r="AF28" s="78">
        <f t="shared" si="18"/>
        <v>1.8255237263320567E-2</v>
      </c>
      <c r="AG28" s="78">
        <f t="shared" si="18"/>
        <v>1.7653515788811119E-2</v>
      </c>
      <c r="AH28" s="78">
        <f t="shared" si="18"/>
        <v>1.7633278859482456E-2</v>
      </c>
      <c r="AI28" s="78">
        <f t="shared" si="18"/>
        <v>1.7770240016331672E-2</v>
      </c>
      <c r="AJ28" s="78">
        <f t="shared" si="18"/>
        <v>1.7934118666749842E-2</v>
      </c>
      <c r="AK28" s="78">
        <f t="shared" si="18"/>
        <v>1.6569067152798916E-2</v>
      </c>
      <c r="AL28" s="78">
        <f t="shared" si="18"/>
        <v>1.4382083682458557E-2</v>
      </c>
      <c r="AM28" s="78">
        <f t="shared" si="18"/>
        <v>1.1785562647130741E-2</v>
      </c>
      <c r="AN28" s="78">
        <f t="shared" si="18"/>
        <v>1.1723639591399295E-2</v>
      </c>
      <c r="AO28" s="78">
        <f t="shared" si="18"/>
        <v>9.0160197910845903E-3</v>
      </c>
      <c r="AP28" s="78">
        <f t="shared" si="18"/>
        <v>9.2238820591245812E-3</v>
      </c>
      <c r="AQ28" s="78">
        <f t="shared" si="18"/>
        <v>1.0722343356456294E-2</v>
      </c>
      <c r="AR28" s="78">
        <f t="shared" si="18"/>
        <v>1.1916216090348077E-2</v>
      </c>
      <c r="AS28" s="78">
        <f t="shared" si="18"/>
        <v>1.4584501331224142E-2</v>
      </c>
      <c r="AT28" s="78">
        <f t="shared" si="18"/>
        <v>1.6838541146621998E-2</v>
      </c>
      <c r="AU28" s="78">
        <f t="shared" si="18"/>
        <v>1.7960982886759305E-2</v>
      </c>
      <c r="AV28" s="78">
        <f t="shared" si="18"/>
        <v>1.9374039416782559E-2</v>
      </c>
      <c r="AW28" s="78">
        <f t="shared" si="18"/>
        <v>2.1146391467258795E-2</v>
      </c>
      <c r="AX28" s="78">
        <f t="shared" si="18"/>
        <v>2.2775741370189888E-2</v>
      </c>
      <c r="AY28" s="78">
        <f t="shared" si="18"/>
        <v>2.628418227893126E-2</v>
      </c>
      <c r="AZ28" s="78">
        <f t="shared" si="18"/>
        <v>2.9582998833361133E-2</v>
      </c>
      <c r="BA28" s="327">
        <f t="shared" si="18"/>
        <v>3.2711109656992192E-2</v>
      </c>
      <c r="BB28" s="324" t="e">
        <f t="shared" ref="BB28:BE32" si="19">BB12/BB$14</f>
        <v>#DIV/0!</v>
      </c>
      <c r="BC28" s="78" t="e">
        <f t="shared" si="19"/>
        <v>#DIV/0!</v>
      </c>
      <c r="BD28" s="78" t="e">
        <f t="shared" si="19"/>
        <v>#DIV/0!</v>
      </c>
      <c r="BE28" s="78" t="e">
        <f t="shared" si="19"/>
        <v>#DIV/0!</v>
      </c>
      <c r="BF28" s="18"/>
      <c r="BG28" s="277"/>
      <c r="BH28" s="275"/>
      <c r="BI28" s="18"/>
      <c r="BL28" s="279"/>
      <c r="BM28" s="280"/>
      <c r="BN28" s="281"/>
      <c r="BO28" s="281"/>
      <c r="BP28" s="281"/>
      <c r="BQ28" s="281"/>
      <c r="BR28" s="281"/>
      <c r="BS28" s="281"/>
      <c r="BT28" s="281"/>
      <c r="BU28" s="281"/>
      <c r="BV28" s="281"/>
      <c r="BW28" s="281"/>
      <c r="BX28" s="281"/>
      <c r="BY28" s="281"/>
      <c r="BZ28" s="281"/>
      <c r="CA28" s="9"/>
    </row>
    <row r="29" spans="20:79" ht="26.25" customHeight="1">
      <c r="T29" s="606"/>
      <c r="U29" s="605"/>
      <c r="V29" s="837" t="s">
        <v>187</v>
      </c>
      <c r="W29" s="671"/>
      <c r="X29" s="403" t="s">
        <v>129</v>
      </c>
      <c r="Y29" s="12" t="s">
        <v>130</v>
      </c>
      <c r="Z29" s="487"/>
      <c r="AA29" s="78">
        <f t="shared" si="10"/>
        <v>5.1217921976413555E-3</v>
      </c>
      <c r="AB29" s="78">
        <f t="shared" si="11"/>
        <v>5.8165227631438391E-3</v>
      </c>
      <c r="AC29" s="78">
        <f t="shared" si="12"/>
        <v>5.8458303359192245E-3</v>
      </c>
      <c r="AD29" s="78">
        <f t="shared" si="7"/>
        <v>8.4465392160271088E-3</v>
      </c>
      <c r="AE29" s="78">
        <f t="shared" ref="AE29:BA29" si="20">AE12/AE$15</f>
        <v>9.8859354212401766E-3</v>
      </c>
      <c r="AF29" s="78">
        <f t="shared" si="20"/>
        <v>1.2750200550864321E-2</v>
      </c>
      <c r="AG29" s="78">
        <f t="shared" si="20"/>
        <v>1.3103488546526026E-2</v>
      </c>
      <c r="AH29" s="78">
        <f t="shared" si="20"/>
        <v>1.4420404554882749E-2</v>
      </c>
      <c r="AI29" s="78">
        <f t="shared" si="20"/>
        <v>1.2400999343422011E-2</v>
      </c>
      <c r="AJ29" s="78">
        <f t="shared" si="20"/>
        <v>9.6543936909455688E-3</v>
      </c>
      <c r="AK29" s="78">
        <f t="shared" si="20"/>
        <v>8.6087157024502103E-3</v>
      </c>
      <c r="AL29" s="78">
        <f t="shared" si="20"/>
        <v>7.2998229111388199E-3</v>
      </c>
      <c r="AM29" s="78">
        <f t="shared" si="20"/>
        <v>6.6776272940464254E-3</v>
      </c>
      <c r="AN29" s="78">
        <f t="shared" si="20"/>
        <v>6.3964248057812563E-3</v>
      </c>
      <c r="AO29" s="78">
        <f t="shared" si="20"/>
        <v>6.6901179944039973E-3</v>
      </c>
      <c r="AP29" s="78">
        <f t="shared" si="20"/>
        <v>6.2229578498932923E-3</v>
      </c>
      <c r="AQ29" s="78">
        <f t="shared" si="20"/>
        <v>6.5965374475624424E-3</v>
      </c>
      <c r="AR29" s="78">
        <f t="shared" si="20"/>
        <v>5.6466044842844471E-3</v>
      </c>
      <c r="AS29" s="78">
        <f t="shared" si="20"/>
        <v>4.3435313367537259E-3</v>
      </c>
      <c r="AT29" s="78">
        <f t="shared" si="20"/>
        <v>3.2546382870207438E-3</v>
      </c>
      <c r="AU29" s="78">
        <f t="shared" si="20"/>
        <v>3.275058457024371E-3</v>
      </c>
      <c r="AV29" s="78">
        <f t="shared" si="20"/>
        <v>2.7907169258236794E-3</v>
      </c>
      <c r="AW29" s="78">
        <f t="shared" si="20"/>
        <v>2.4759590859176192E-3</v>
      </c>
      <c r="AX29" s="78">
        <f t="shared" si="20"/>
        <v>2.3276774587087843E-3</v>
      </c>
      <c r="AY29" s="78">
        <f t="shared" si="20"/>
        <v>2.470304915071597E-3</v>
      </c>
      <c r="AZ29" s="78">
        <f t="shared" si="20"/>
        <v>2.4965663745874465E-3</v>
      </c>
      <c r="BA29" s="327">
        <f t="shared" si="20"/>
        <v>2.5525963050703018E-3</v>
      </c>
      <c r="BB29" s="324" t="e">
        <f t="shared" si="19"/>
        <v>#DIV/0!</v>
      </c>
      <c r="BC29" s="78" t="e">
        <f t="shared" si="19"/>
        <v>#DIV/0!</v>
      </c>
      <c r="BD29" s="78" t="e">
        <f t="shared" si="19"/>
        <v>#DIV/0!</v>
      </c>
      <c r="BE29" s="78" t="e">
        <f t="shared" si="19"/>
        <v>#DIV/0!</v>
      </c>
      <c r="BF29" s="18"/>
      <c r="BG29" s="277"/>
      <c r="BH29" s="275"/>
      <c r="BI29" s="18"/>
      <c r="BL29" s="279"/>
      <c r="BM29" s="280"/>
      <c r="BN29" s="281"/>
      <c r="BO29" s="281"/>
      <c r="BP29" s="281"/>
      <c r="BQ29" s="281"/>
      <c r="BR29" s="281"/>
      <c r="BS29" s="281"/>
      <c r="BT29" s="281"/>
      <c r="BU29" s="281"/>
      <c r="BV29" s="281"/>
      <c r="BW29" s="281"/>
      <c r="BX29" s="281"/>
      <c r="BY29" s="281"/>
      <c r="BZ29" s="281"/>
      <c r="CA29" s="9"/>
    </row>
    <row r="30" spans="20:79" ht="26.25" customHeight="1">
      <c r="T30" s="606"/>
      <c r="U30" s="603"/>
      <c r="V30" s="838" t="s">
        <v>345</v>
      </c>
      <c r="W30" s="664"/>
      <c r="X30" s="537" t="s">
        <v>194</v>
      </c>
      <c r="Y30" s="148">
        <v>22800</v>
      </c>
      <c r="Z30" s="487"/>
      <c r="AA30" s="78">
        <f t="shared" si="10"/>
        <v>1.0064593204647988E-2</v>
      </c>
      <c r="AB30" s="78">
        <f>AB13/AB$15</f>
        <v>1.1007143503904139E-2</v>
      </c>
      <c r="AC30" s="78">
        <f t="shared" si="12"/>
        <v>1.1999587901780937E-2</v>
      </c>
      <c r="AD30" s="78">
        <f t="shared" si="7"/>
        <v>1.2120055768440569E-2</v>
      </c>
      <c r="AE30" s="78">
        <f t="shared" ref="AE30:BA30" si="21">AE13/AE$15</f>
        <v>1.1045243759155884E-2</v>
      </c>
      <c r="AF30" s="78">
        <f t="shared" si="21"/>
        <v>1.1908586473001196E-2</v>
      </c>
      <c r="AG30" s="78">
        <f t="shared" si="21"/>
        <v>1.221644646567535E-2</v>
      </c>
      <c r="AH30" s="78">
        <f t="shared" si="21"/>
        <v>1.0470621599580818E-2</v>
      </c>
      <c r="AI30" s="78">
        <f t="shared" si="21"/>
        <v>9.8978366878780064E-3</v>
      </c>
      <c r="AJ30" s="78">
        <f t="shared" si="21"/>
        <v>6.7536387608759909E-3</v>
      </c>
      <c r="AK30" s="78">
        <f t="shared" si="21"/>
        <v>5.0981563079605333E-3</v>
      </c>
      <c r="AL30" s="78">
        <f t="shared" si="21"/>
        <v>4.4825621061282154E-3</v>
      </c>
      <c r="AM30" s="78">
        <f t="shared" si="21"/>
        <v>4.1632321461589463E-3</v>
      </c>
      <c r="AN30" s="78">
        <f t="shared" si="21"/>
        <v>3.90560848763885E-3</v>
      </c>
      <c r="AO30" s="78">
        <f t="shared" si="21"/>
        <v>3.8171543243561809E-3</v>
      </c>
      <c r="AP30" s="78">
        <f t="shared" si="21"/>
        <v>3.6464529317981678E-3</v>
      </c>
      <c r="AQ30" s="78">
        <f t="shared" si="21"/>
        <v>3.8330380622947522E-3</v>
      </c>
      <c r="AR30" s="78">
        <f t="shared" si="21"/>
        <v>3.376081457250127E-3</v>
      </c>
      <c r="AS30" s="78">
        <f t="shared" si="21"/>
        <v>3.1590431013970985E-3</v>
      </c>
      <c r="AT30" s="78">
        <f t="shared" si="21"/>
        <v>1.9676694834227983E-3</v>
      </c>
      <c r="AU30" s="78">
        <f t="shared" si="21"/>
        <v>1.8680408745862138E-3</v>
      </c>
      <c r="AV30" s="78">
        <f t="shared" si="21"/>
        <v>1.6702500247286088E-3</v>
      </c>
      <c r="AW30" s="78">
        <f t="shared" si="21"/>
        <v>1.6100434093445572E-3</v>
      </c>
      <c r="AX30" s="78">
        <f t="shared" si="21"/>
        <v>1.4915409760983154E-3</v>
      </c>
      <c r="AY30" s="78">
        <f t="shared" si="21"/>
        <v>1.517613827655657E-3</v>
      </c>
      <c r="AZ30" s="78">
        <f t="shared" si="21"/>
        <v>1.62461309193327E-3</v>
      </c>
      <c r="BA30" s="327">
        <f t="shared" si="21"/>
        <v>1.703825553203334E-3</v>
      </c>
      <c r="BB30" s="324" t="e">
        <f t="shared" si="19"/>
        <v>#DIV/0!</v>
      </c>
      <c r="BC30" s="78" t="e">
        <f t="shared" si="19"/>
        <v>#DIV/0!</v>
      </c>
      <c r="BD30" s="78" t="e">
        <f t="shared" si="19"/>
        <v>#DIV/0!</v>
      </c>
      <c r="BE30" s="78" t="e">
        <f t="shared" si="19"/>
        <v>#DIV/0!</v>
      </c>
      <c r="BF30" s="18"/>
      <c r="BG30" s="277"/>
      <c r="BH30" s="275"/>
      <c r="BI30" s="18"/>
      <c r="BL30" s="282"/>
      <c r="BM30" s="283"/>
      <c r="BN30" s="267"/>
      <c r="BO30" s="284"/>
      <c r="BP30" s="284"/>
      <c r="BQ30" s="284"/>
      <c r="BR30" s="284"/>
      <c r="BS30" s="284"/>
      <c r="BT30" s="281"/>
      <c r="BU30" s="281"/>
      <c r="BV30" s="281"/>
      <c r="BW30" s="281"/>
      <c r="BX30" s="281"/>
      <c r="BY30" s="281"/>
      <c r="BZ30" s="281"/>
      <c r="CA30" s="9"/>
    </row>
    <row r="31" spans="20:79" ht="26.25" customHeight="1" thickBot="1">
      <c r="T31" s="606"/>
      <c r="U31" s="603"/>
      <c r="V31" s="837" t="s">
        <v>346</v>
      </c>
      <c r="W31" s="672"/>
      <c r="X31" s="538" t="s">
        <v>198</v>
      </c>
      <c r="Y31" s="148">
        <v>17200</v>
      </c>
      <c r="Z31" s="488"/>
      <c r="AA31" s="503">
        <f t="shared" si="10"/>
        <v>2.5541099526869898E-5</v>
      </c>
      <c r="AB31" s="503">
        <f t="shared" si="11"/>
        <v>2.5266807766492178E-5</v>
      </c>
      <c r="AC31" s="503">
        <f t="shared" si="12"/>
        <v>2.5026170096087298E-5</v>
      </c>
      <c r="AD31" s="503">
        <f t="shared" si="7"/>
        <v>3.3561243853129325E-5</v>
      </c>
      <c r="AE31" s="503">
        <f t="shared" ref="AE31:BA31" si="22">AE14/AE$15</f>
        <v>5.5954148153083883E-5</v>
      </c>
      <c r="AF31" s="637">
        <f t="shared" si="22"/>
        <v>1.4559920169078801E-4</v>
      </c>
      <c r="AG31" s="637">
        <f t="shared" si="22"/>
        <v>1.3819182741242191E-4</v>
      </c>
      <c r="AH31" s="637">
        <f t="shared" si="22"/>
        <v>1.2343425333078228E-4</v>
      </c>
      <c r="AI31" s="637">
        <f t="shared" si="22"/>
        <v>1.4081306435608873E-4</v>
      </c>
      <c r="AJ31" s="637">
        <f t="shared" si="22"/>
        <v>2.3202604683188893E-4</v>
      </c>
      <c r="AK31" s="637">
        <f t="shared" si="22"/>
        <v>2.0720226056626347E-4</v>
      </c>
      <c r="AL31" s="637">
        <f t="shared" si="22"/>
        <v>2.178558399815309E-4</v>
      </c>
      <c r="AM31" s="637">
        <f t="shared" si="22"/>
        <v>2.6964945512369113E-4</v>
      </c>
      <c r="AN31" s="637">
        <f t="shared" si="22"/>
        <v>3.005948387864381E-4</v>
      </c>
      <c r="AO31" s="637">
        <f t="shared" si="22"/>
        <v>3.528025039296757E-4</v>
      </c>
      <c r="AP31" s="79">
        <f t="shared" si="22"/>
        <v>1.0620760293496038E-3</v>
      </c>
      <c r="AQ31" s="79">
        <f t="shared" si="22"/>
        <v>1.0272306865672382E-3</v>
      </c>
      <c r="AR31" s="79">
        <f t="shared" si="22"/>
        <v>1.1317655508400592E-3</v>
      </c>
      <c r="AS31" s="79">
        <f t="shared" si="22"/>
        <v>1.1200572474545018E-3</v>
      </c>
      <c r="AT31" s="79">
        <f t="shared" si="22"/>
        <v>1.089059857934122E-3</v>
      </c>
      <c r="AU31" s="79">
        <f t="shared" si="22"/>
        <v>1.1866552457571531E-3</v>
      </c>
      <c r="AV31" s="79">
        <f t="shared" si="22"/>
        <v>1.3378837542638647E-3</v>
      </c>
      <c r="AW31" s="79">
        <f t="shared" si="22"/>
        <v>1.0893267404170806E-3</v>
      </c>
      <c r="AX31" s="79">
        <f t="shared" si="22"/>
        <v>1.1476642977520084E-3</v>
      </c>
      <c r="AY31" s="637">
        <f t="shared" si="22"/>
        <v>8.2519302133272703E-4</v>
      </c>
      <c r="AZ31" s="637">
        <f t="shared" si="22"/>
        <v>4.3094676190813676E-4</v>
      </c>
      <c r="BA31" s="638">
        <f t="shared" si="22"/>
        <v>4.7979233880613244E-4</v>
      </c>
      <c r="BB31" s="325" t="e">
        <f t="shared" si="19"/>
        <v>#REF!</v>
      </c>
      <c r="BC31" s="79" t="e">
        <f t="shared" si="19"/>
        <v>#REF!</v>
      </c>
      <c r="BD31" s="79" t="e">
        <f t="shared" si="19"/>
        <v>#REF!</v>
      </c>
      <c r="BE31" s="79" t="e">
        <f t="shared" si="19"/>
        <v>#REF!</v>
      </c>
      <c r="BF31" s="18"/>
      <c r="BG31" s="277"/>
      <c r="BH31" s="323"/>
      <c r="BI31" s="18"/>
      <c r="BL31" s="282"/>
      <c r="BM31" s="283"/>
      <c r="BN31" s="267"/>
      <c r="BO31" s="284"/>
      <c r="BP31" s="284"/>
      <c r="BQ31" s="284"/>
      <c r="BR31" s="284"/>
      <c r="BS31" s="284"/>
      <c r="BT31" s="281"/>
      <c r="BU31" s="281"/>
      <c r="BV31" s="281"/>
      <c r="BW31" s="281"/>
      <c r="BX31" s="281"/>
      <c r="BY31" s="281"/>
      <c r="BZ31" s="281"/>
      <c r="CA31" s="9"/>
    </row>
    <row r="32" spans="20:79" ht="16.5" customHeight="1" thickTop="1" thickBot="1">
      <c r="T32" s="606"/>
      <c r="U32" s="580"/>
      <c r="V32" s="706"/>
      <c r="W32" s="680" t="s">
        <v>74</v>
      </c>
      <c r="X32" s="681"/>
      <c r="Y32" s="682"/>
      <c r="Z32" s="489"/>
      <c r="AA32" s="678">
        <f>SUM(AA22,AA25:AA27)</f>
        <v>0.99999999999999989</v>
      </c>
      <c r="AB32" s="678">
        <f t="shared" ref="AB32:BA32" si="23">SUM(AB22,AB25:AB27)</f>
        <v>1</v>
      </c>
      <c r="AC32" s="678">
        <f t="shared" si="23"/>
        <v>0.99999999999999989</v>
      </c>
      <c r="AD32" s="678">
        <f t="shared" si="23"/>
        <v>1.0000000000000002</v>
      </c>
      <c r="AE32" s="678">
        <f t="shared" si="23"/>
        <v>1</v>
      </c>
      <c r="AF32" s="678">
        <f t="shared" si="23"/>
        <v>1.0000000000000002</v>
      </c>
      <c r="AG32" s="678">
        <f t="shared" si="23"/>
        <v>0.99999999999999989</v>
      </c>
      <c r="AH32" s="678">
        <f t="shared" si="23"/>
        <v>1</v>
      </c>
      <c r="AI32" s="678">
        <f t="shared" si="23"/>
        <v>1.0000000000000002</v>
      </c>
      <c r="AJ32" s="678">
        <f t="shared" si="23"/>
        <v>1</v>
      </c>
      <c r="AK32" s="678">
        <f t="shared" si="23"/>
        <v>1</v>
      </c>
      <c r="AL32" s="678">
        <f t="shared" si="23"/>
        <v>1</v>
      </c>
      <c r="AM32" s="678">
        <f t="shared" si="23"/>
        <v>0.99999999999999989</v>
      </c>
      <c r="AN32" s="678">
        <f t="shared" si="23"/>
        <v>0.99999999999999978</v>
      </c>
      <c r="AO32" s="678">
        <f t="shared" si="23"/>
        <v>1</v>
      </c>
      <c r="AP32" s="678">
        <f t="shared" si="23"/>
        <v>1</v>
      </c>
      <c r="AQ32" s="678">
        <f t="shared" si="23"/>
        <v>1</v>
      </c>
      <c r="AR32" s="678">
        <f t="shared" si="23"/>
        <v>1</v>
      </c>
      <c r="AS32" s="678">
        <f t="shared" si="23"/>
        <v>0.99999999999999989</v>
      </c>
      <c r="AT32" s="678">
        <f t="shared" si="23"/>
        <v>0.99999999999999989</v>
      </c>
      <c r="AU32" s="678">
        <f t="shared" si="23"/>
        <v>1</v>
      </c>
      <c r="AV32" s="678">
        <f t="shared" si="23"/>
        <v>1</v>
      </c>
      <c r="AW32" s="678">
        <f t="shared" si="23"/>
        <v>0.99999999999999989</v>
      </c>
      <c r="AX32" s="678">
        <f t="shared" si="23"/>
        <v>1</v>
      </c>
      <c r="AY32" s="678">
        <f t="shared" si="23"/>
        <v>1</v>
      </c>
      <c r="AZ32" s="678">
        <f t="shared" si="23"/>
        <v>1</v>
      </c>
      <c r="BA32" s="679">
        <f t="shared" si="23"/>
        <v>1.0000000000000002</v>
      </c>
      <c r="BB32" s="326" t="e">
        <f t="shared" si="19"/>
        <v>#DIV/0!</v>
      </c>
      <c r="BC32" s="152" t="e">
        <f t="shared" si="19"/>
        <v>#DIV/0!</v>
      </c>
      <c r="BD32" s="152" t="e">
        <f t="shared" si="19"/>
        <v>#DIV/0!</v>
      </c>
      <c r="BE32" s="152" t="e">
        <f t="shared" si="19"/>
        <v>#DIV/0!</v>
      </c>
      <c r="BF32" s="18"/>
      <c r="BG32" s="18"/>
      <c r="BH32" s="18"/>
      <c r="BI32" s="18"/>
      <c r="BL32" s="282"/>
      <c r="BM32" s="283"/>
      <c r="BN32" s="267"/>
      <c r="BO32" s="284"/>
      <c r="BP32" s="284"/>
      <c r="BQ32" s="284"/>
      <c r="BR32" s="284"/>
      <c r="BS32" s="284"/>
      <c r="BT32" s="281"/>
      <c r="BU32" s="281"/>
      <c r="BV32" s="281"/>
      <c r="BW32" s="281"/>
      <c r="BX32" s="281"/>
      <c r="BY32" s="281"/>
      <c r="BZ32" s="281"/>
      <c r="CA32" s="9"/>
    </row>
    <row r="33" spans="20:79" ht="16.5" customHeight="1">
      <c r="T33" s="606"/>
      <c r="U33" s="580"/>
      <c r="V33" s="578"/>
      <c r="W33" s="265"/>
      <c r="X33" s="10"/>
      <c r="Y33" s="266"/>
      <c r="Z33" s="267"/>
      <c r="AA33" s="94"/>
      <c r="AB33" s="94"/>
      <c r="AC33" s="94"/>
      <c r="AD33" s="94"/>
      <c r="AE33" s="94"/>
      <c r="AF33" s="94"/>
      <c r="AG33" s="94"/>
      <c r="AH33" s="94"/>
      <c r="AI33" s="94"/>
      <c r="AJ33" s="94"/>
      <c r="AK33" s="94"/>
      <c r="AL33" s="94"/>
      <c r="AM33" s="94"/>
      <c r="AN33" s="94"/>
      <c r="AO33" s="94"/>
      <c r="AP33" s="94"/>
      <c r="AQ33" s="9"/>
      <c r="AR33" s="9"/>
      <c r="AS33" s="9"/>
      <c r="AT33" s="9"/>
      <c r="AU33" s="9"/>
      <c r="AV33" s="9"/>
      <c r="AW33" s="9"/>
      <c r="AX33" s="9"/>
      <c r="AY33" s="9"/>
      <c r="AZ33" s="9"/>
      <c r="BA33" s="9"/>
      <c r="BB33" s="9"/>
      <c r="BC33" s="9"/>
      <c r="BD33" s="9"/>
      <c r="BE33" s="9"/>
      <c r="BF33" s="9"/>
      <c r="BG33" s="9"/>
      <c r="BH33" s="9"/>
      <c r="BI33" s="9"/>
    </row>
    <row r="34" spans="20:79" ht="16.5" customHeight="1">
      <c r="T34" s="602"/>
      <c r="U34" s="602"/>
      <c r="V34" s="165"/>
      <c r="Y34" s="13"/>
      <c r="Z34" s="13"/>
      <c r="BH34" s="9"/>
    </row>
    <row r="35" spans="20:79" ht="16.5" customHeight="1" thickBot="1">
      <c r="T35" s="602"/>
      <c r="U35" s="602"/>
      <c r="V35" s="165"/>
      <c r="W35" s="539" t="s">
        <v>220</v>
      </c>
      <c r="BF35" s="67"/>
      <c r="BH35" s="9"/>
    </row>
    <row r="36" spans="20:79" ht="16.5" customHeight="1">
      <c r="T36" s="602"/>
      <c r="U36" s="602"/>
      <c r="V36" s="165"/>
      <c r="W36" s="540"/>
      <c r="X36" s="541"/>
      <c r="Y36" s="542" t="s">
        <v>1</v>
      </c>
      <c r="Z36" s="543">
        <v>1990</v>
      </c>
      <c r="AA36" s="543">
        <v>1990</v>
      </c>
      <c r="AB36" s="543">
        <f t="shared" ref="AB36:BE36" si="24">AA36+1</f>
        <v>1991</v>
      </c>
      <c r="AC36" s="543">
        <f t="shared" si="24"/>
        <v>1992</v>
      </c>
      <c r="AD36" s="543">
        <f t="shared" si="24"/>
        <v>1993</v>
      </c>
      <c r="AE36" s="543">
        <f t="shared" si="24"/>
        <v>1994</v>
      </c>
      <c r="AF36" s="543">
        <f t="shared" si="24"/>
        <v>1995</v>
      </c>
      <c r="AG36" s="543">
        <f t="shared" si="24"/>
        <v>1996</v>
      </c>
      <c r="AH36" s="543">
        <f t="shared" si="24"/>
        <v>1997</v>
      </c>
      <c r="AI36" s="543">
        <f t="shared" si="24"/>
        <v>1998</v>
      </c>
      <c r="AJ36" s="544">
        <f t="shared" si="24"/>
        <v>1999</v>
      </c>
      <c r="AK36" s="544">
        <f t="shared" si="24"/>
        <v>2000</v>
      </c>
      <c r="AL36" s="544">
        <f t="shared" si="24"/>
        <v>2001</v>
      </c>
      <c r="AM36" s="544">
        <f t="shared" si="24"/>
        <v>2002</v>
      </c>
      <c r="AN36" s="543">
        <f t="shared" si="24"/>
        <v>2003</v>
      </c>
      <c r="AO36" s="543">
        <f t="shared" si="24"/>
        <v>2004</v>
      </c>
      <c r="AP36" s="543">
        <f t="shared" si="24"/>
        <v>2005</v>
      </c>
      <c r="AQ36" s="543">
        <f t="shared" si="24"/>
        <v>2006</v>
      </c>
      <c r="AR36" s="545">
        <f t="shared" si="24"/>
        <v>2007</v>
      </c>
      <c r="AS36" s="546">
        <v>2008</v>
      </c>
      <c r="AT36" s="546">
        <v>2009</v>
      </c>
      <c r="AU36" s="546">
        <v>2010</v>
      </c>
      <c r="AV36" s="546">
        <v>2011</v>
      </c>
      <c r="AW36" s="546">
        <v>2012</v>
      </c>
      <c r="AX36" s="547">
        <v>2013</v>
      </c>
      <c r="AY36" s="548">
        <f>AX36+1</f>
        <v>2014</v>
      </c>
      <c r="AZ36" s="547">
        <f>AY36+1</f>
        <v>2015</v>
      </c>
      <c r="BA36" s="549">
        <f t="shared" si="24"/>
        <v>2016</v>
      </c>
      <c r="BB36" s="269">
        <f t="shared" si="24"/>
        <v>2017</v>
      </c>
      <c r="BC36" s="4">
        <f t="shared" si="24"/>
        <v>2018</v>
      </c>
      <c r="BD36" s="5">
        <f t="shared" si="24"/>
        <v>2019</v>
      </c>
      <c r="BE36" s="6">
        <f t="shared" si="24"/>
        <v>2020</v>
      </c>
      <c r="BH36" s="9"/>
    </row>
    <row r="37" spans="20:79" ht="16.5" customHeight="1">
      <c r="T37" s="604"/>
      <c r="U37" s="603"/>
      <c r="V37" s="576"/>
      <c r="W37" s="663" t="s">
        <v>196</v>
      </c>
      <c r="X37" s="666"/>
      <c r="Y37" s="674">
        <v>1</v>
      </c>
      <c r="Z37" s="675">
        <f t="shared" ref="Z37:Z47" si="25">AA5</f>
        <v>1165.6572862293697</v>
      </c>
      <c r="AA37" s="668">
        <f t="shared" ref="AA37:AB47" si="26">AA5/$Z37-1</f>
        <v>0</v>
      </c>
      <c r="AB37" s="668">
        <f t="shared" si="26"/>
        <v>9.9737154259122995E-3</v>
      </c>
      <c r="AC37" s="668">
        <f t="shared" ref="AC37:AG37" si="27">AC5/$Z37-1</f>
        <v>1.810618202928449E-2</v>
      </c>
      <c r="AD37" s="668">
        <f t="shared" si="27"/>
        <v>1.2056735738533497E-2</v>
      </c>
      <c r="AE37" s="668">
        <f t="shared" si="27"/>
        <v>5.9146023557878458E-2</v>
      </c>
      <c r="AF37" s="668">
        <f t="shared" si="27"/>
        <v>6.9966962442324254E-2</v>
      </c>
      <c r="AG37" s="668">
        <f t="shared" si="27"/>
        <v>8.0010113854672937E-2</v>
      </c>
      <c r="AH37" s="668">
        <f t="shared" ref="AH37:AT37" si="28">AH5/$Z37-1</f>
        <v>7.4320972082967174E-2</v>
      </c>
      <c r="AI37" s="668">
        <f t="shared" si="28"/>
        <v>3.9195593033668041E-2</v>
      </c>
      <c r="AJ37" s="668">
        <f t="shared" si="28"/>
        <v>6.9874275869680647E-2</v>
      </c>
      <c r="AK37" s="668">
        <f t="shared" si="28"/>
        <v>8.9480427690310727E-2</v>
      </c>
      <c r="AL37" s="668">
        <f t="shared" si="28"/>
        <v>7.6626969371658138E-2</v>
      </c>
      <c r="AM37" s="668">
        <f t="shared" si="28"/>
        <v>0.10210998100330615</v>
      </c>
      <c r="AN37" s="668">
        <f t="shared" si="28"/>
        <v>0.10969870000339554</v>
      </c>
      <c r="AO37" s="668">
        <f t="shared" si="28"/>
        <v>0.10613156849230609</v>
      </c>
      <c r="AP37" s="668">
        <f t="shared" si="28"/>
        <v>0.11309348480796411</v>
      </c>
      <c r="AQ37" s="668">
        <f t="shared" si="28"/>
        <v>9.3051289210856591E-2</v>
      </c>
      <c r="AR37" s="668">
        <f t="shared" si="28"/>
        <v>0.12522727709492254</v>
      </c>
      <c r="AS37" s="668">
        <f t="shared" si="28"/>
        <v>5.8093159814208484E-2</v>
      </c>
      <c r="AT37" s="668">
        <f t="shared" si="28"/>
        <v>-6.6613227520013751E-3</v>
      </c>
      <c r="AU37" s="668">
        <f t="shared" ref="AU37:AV47" si="29">AU5/$Z37-1</f>
        <v>3.7383629005278252E-2</v>
      </c>
      <c r="AV37" s="668">
        <f t="shared" si="29"/>
        <v>7.7869786127021889E-2</v>
      </c>
      <c r="AW37" s="668">
        <f t="shared" ref="AW37:BA37" si="30">AW5/$Z37-1</f>
        <v>0.11284471047615341</v>
      </c>
      <c r="AX37" s="668">
        <f t="shared" si="30"/>
        <v>0.12912325004727965</v>
      </c>
      <c r="AY37" s="668">
        <f t="shared" si="30"/>
        <v>8.575594441510459E-2</v>
      </c>
      <c r="AZ37" s="668">
        <f t="shared" si="30"/>
        <v>5.3567278786990302E-2</v>
      </c>
      <c r="BA37" s="669">
        <f t="shared" si="30"/>
        <v>4.7953519356287666E-2</v>
      </c>
      <c r="BB37" s="329"/>
      <c r="BC37" s="15"/>
      <c r="BD37" s="15"/>
      <c r="BE37" s="256" t="e">
        <f>IF(ISTEXT(BE7),BE7,BE7/$Z37-1)</f>
        <v>#REF!</v>
      </c>
      <c r="BF37" s="7"/>
      <c r="BG37" s="7"/>
      <c r="BH37" s="9"/>
      <c r="BI37" s="7"/>
    </row>
    <row r="38" spans="20:79" ht="16.5" customHeight="1">
      <c r="T38" s="604"/>
      <c r="U38" s="603"/>
      <c r="V38" s="576"/>
      <c r="W38" s="664"/>
      <c r="X38" s="393" t="s">
        <v>69</v>
      </c>
      <c r="Y38" s="148">
        <v>1</v>
      </c>
      <c r="Z38" s="150">
        <f t="shared" si="25"/>
        <v>1070.0641750453947</v>
      </c>
      <c r="AA38" s="78">
        <f t="shared" si="26"/>
        <v>0</v>
      </c>
      <c r="AB38" s="78">
        <f t="shared" si="26"/>
        <v>9.8334159759916329E-3</v>
      </c>
      <c r="AC38" s="78">
        <f t="shared" ref="AC38:AG38" si="31">AC6/$Z38-1</f>
        <v>1.7312760288114903E-2</v>
      </c>
      <c r="AD38" s="78">
        <f t="shared" si="31"/>
        <v>1.3045944765713857E-2</v>
      </c>
      <c r="AE38" s="78">
        <f t="shared" si="31"/>
        <v>5.97118978632043E-2</v>
      </c>
      <c r="AF38" s="78">
        <f t="shared" si="31"/>
        <v>7.0505297159309643E-2</v>
      </c>
      <c r="AG38" s="78">
        <f t="shared" si="31"/>
        <v>8.0375668249327514E-2</v>
      </c>
      <c r="AH38" s="78">
        <f t="shared" ref="AH38:AT38" si="32">AH6/$Z38-1</f>
        <v>7.5194528589571208E-2</v>
      </c>
      <c r="AI38" s="78">
        <f t="shared" si="32"/>
        <v>4.2783342732686691E-2</v>
      </c>
      <c r="AJ38" s="78">
        <f t="shared" si="32"/>
        <v>7.5991719039656402E-2</v>
      </c>
      <c r="AK38" s="78">
        <f t="shared" si="32"/>
        <v>9.5463614450366885E-2</v>
      </c>
      <c r="AL38" s="78">
        <f t="shared" si="32"/>
        <v>8.3426378371936449E-2</v>
      </c>
      <c r="AM38" s="78">
        <f t="shared" si="32"/>
        <v>0.11369698263402328</v>
      </c>
      <c r="AN38" s="78">
        <f t="shared" si="32"/>
        <v>0.12215633584038899</v>
      </c>
      <c r="AO38" s="78">
        <f t="shared" si="32"/>
        <v>0.11918408375432765</v>
      </c>
      <c r="AP38" s="78">
        <f t="shared" si="32"/>
        <v>0.12677282035915138</v>
      </c>
      <c r="AQ38" s="78">
        <f t="shared" si="32"/>
        <v>0.10640005758927473</v>
      </c>
      <c r="AR38" s="78">
        <f t="shared" si="32"/>
        <v>0.14163759524498754</v>
      </c>
      <c r="AS38" s="78">
        <f t="shared" si="32"/>
        <v>7.1633312087431067E-2</v>
      </c>
      <c r="AT38" s="78">
        <f t="shared" si="32"/>
        <v>1.0023979933602156E-2</v>
      </c>
      <c r="AU38" s="78">
        <f t="shared" si="29"/>
        <v>5.6608046136478851E-2</v>
      </c>
      <c r="AV38" s="78">
        <f t="shared" si="29"/>
        <v>0.10153355236367378</v>
      </c>
      <c r="AW38" s="78">
        <f t="shared" ref="AW38:BA38" si="33">AW6/$Z38-1</f>
        <v>0.13787742935982683</v>
      </c>
      <c r="AX38" s="78">
        <f t="shared" si="33"/>
        <v>0.15439025223017389</v>
      </c>
      <c r="AY38" s="78">
        <f t="shared" si="33"/>
        <v>0.10860008773618479</v>
      </c>
      <c r="AZ38" s="78">
        <f t="shared" si="33"/>
        <v>7.4511603508654156E-2</v>
      </c>
      <c r="BA38" s="327">
        <f t="shared" si="33"/>
        <v>6.8690227048106678E-2</v>
      </c>
      <c r="BB38" s="329"/>
      <c r="BC38" s="15"/>
      <c r="BD38" s="15"/>
      <c r="BE38" s="256"/>
      <c r="BF38" s="7"/>
      <c r="BG38" s="7"/>
      <c r="BH38" s="9"/>
      <c r="BI38" s="7"/>
    </row>
    <row r="39" spans="20:79" ht="16.5" customHeight="1">
      <c r="T39" s="604"/>
      <c r="U39" s="603"/>
      <c r="V39" s="576"/>
      <c r="W39" s="665"/>
      <c r="X39" s="393" t="s">
        <v>70</v>
      </c>
      <c r="Y39" s="148">
        <v>1</v>
      </c>
      <c r="Z39" s="150">
        <f t="shared" si="25"/>
        <v>95.593111183975068</v>
      </c>
      <c r="AA39" s="78">
        <f t="shared" si="26"/>
        <v>0</v>
      </c>
      <c r="AB39" s="78">
        <f t="shared" si="26"/>
        <v>1.1544219966242553E-2</v>
      </c>
      <c r="AC39" s="78">
        <f t="shared" ref="AC39:AG39" si="34">AC7/$Z39-1</f>
        <v>2.69877025741454E-2</v>
      </c>
      <c r="AD39" s="78">
        <f t="shared" si="34"/>
        <v>9.8358278318988468E-4</v>
      </c>
      <c r="AE39" s="78">
        <f t="shared" si="34"/>
        <v>5.281165684245126E-2</v>
      </c>
      <c r="AF39" s="78">
        <f t="shared" si="34"/>
        <v>6.394087240618318E-2</v>
      </c>
      <c r="AG39" s="78">
        <f t="shared" si="34"/>
        <v>7.591811750780586E-2</v>
      </c>
      <c r="AH39" s="78">
        <f t="shared" ref="AH39:AT39" si="35">AH7/$Z39-1</f>
        <v>6.4542427258792445E-2</v>
      </c>
      <c r="AI39" s="78">
        <f t="shared" si="35"/>
        <v>-9.6548525325013124E-4</v>
      </c>
      <c r="AJ39" s="78">
        <f t="shared" si="35"/>
        <v>1.3959441364550518E-3</v>
      </c>
      <c r="AK39" s="78">
        <f t="shared" si="35"/>
        <v>2.2504955030774765E-2</v>
      </c>
      <c r="AL39" s="78">
        <f t="shared" si="35"/>
        <v>5.1474860005518153E-4</v>
      </c>
      <c r="AM39" s="78">
        <f t="shared" si="35"/>
        <v>-2.7594295671616198E-2</v>
      </c>
      <c r="AN39" s="78">
        <f t="shared" si="35"/>
        <v>-2.9751409422093977E-2</v>
      </c>
      <c r="AO39" s="78">
        <f t="shared" si="35"/>
        <v>-3.9977589407598768E-2</v>
      </c>
      <c r="AP39" s="78">
        <f t="shared" si="35"/>
        <v>-4.0032265891572494E-2</v>
      </c>
      <c r="AQ39" s="78">
        <f t="shared" si="35"/>
        <v>-5.6374110232765395E-2</v>
      </c>
      <c r="AR39" s="78">
        <f t="shared" si="35"/>
        <v>-5.846894678554404E-2</v>
      </c>
      <c r="AS39" s="78">
        <f t="shared" si="35"/>
        <v>-9.347458071418735E-2</v>
      </c>
      <c r="AT39" s="78">
        <f t="shared" si="35"/>
        <v>-0.1934357088193337</v>
      </c>
      <c r="AU39" s="78">
        <f t="shared" si="29"/>
        <v>-0.17781346839472101</v>
      </c>
      <c r="AV39" s="78">
        <f t="shared" si="29"/>
        <v>-0.18702114777883949</v>
      </c>
      <c r="AW39" s="78">
        <f t="shared" ref="AW39:AZ39" si="36">AW7/$Z39-1</f>
        <v>-0.16737020615993004</v>
      </c>
      <c r="AX39" s="78">
        <f t="shared" si="36"/>
        <v>-0.15371422131270107</v>
      </c>
      <c r="AY39" s="78">
        <f t="shared" si="36"/>
        <v>-0.16996017440066336</v>
      </c>
      <c r="AZ39" s="78">
        <f t="shared" si="36"/>
        <v>-0.18088237221387893</v>
      </c>
      <c r="BA39" s="327">
        <f t="shared" ref="BA39:BA47" si="37">BA7/$Z39-1</f>
        <v>-0.18417207771418265</v>
      </c>
      <c r="BB39" s="329"/>
      <c r="BC39" s="15"/>
      <c r="BD39" s="15"/>
      <c r="BE39" s="256"/>
      <c r="BF39" s="7"/>
      <c r="BG39" s="7"/>
      <c r="BH39" s="9"/>
      <c r="BI39" s="7"/>
    </row>
    <row r="40" spans="20:79" ht="16.5" customHeight="1">
      <c r="T40" s="604"/>
      <c r="U40" s="603"/>
      <c r="V40" s="576"/>
      <c r="W40" s="490" t="s">
        <v>150</v>
      </c>
      <c r="X40" s="413"/>
      <c r="Y40" s="148">
        <v>25</v>
      </c>
      <c r="Z40" s="150">
        <f t="shared" si="25"/>
        <v>44.205019386386574</v>
      </c>
      <c r="AA40" s="78">
        <f t="shared" si="26"/>
        <v>0</v>
      </c>
      <c r="AB40" s="78">
        <f t="shared" si="26"/>
        <v>-2.770928663224681E-2</v>
      </c>
      <c r="AC40" s="78">
        <f t="shared" ref="AC40:AT40" si="38">AC8/$Z40-1</f>
        <v>-8.939894357635203E-3</v>
      </c>
      <c r="AD40" s="78">
        <f t="shared" si="38"/>
        <v>-0.10147365808650666</v>
      </c>
      <c r="AE40" s="78">
        <f t="shared" si="38"/>
        <v>-2.499879631436619E-2</v>
      </c>
      <c r="AF40" s="78">
        <f t="shared" si="38"/>
        <v>-5.8696930725802621E-2</v>
      </c>
      <c r="AG40" s="78">
        <f t="shared" si="38"/>
        <v>-8.5918876775447961E-2</v>
      </c>
      <c r="AH40" s="78">
        <f t="shared" si="38"/>
        <v>-0.10247381497718566</v>
      </c>
      <c r="AI40" s="78">
        <f t="shared" si="38"/>
        <v>-0.14451076806546104</v>
      </c>
      <c r="AJ40" s="78">
        <f t="shared" si="38"/>
        <v>-0.14779529435926808</v>
      </c>
      <c r="AK40" s="78">
        <f t="shared" si="38"/>
        <v>-0.14800609379791796</v>
      </c>
      <c r="AL40" s="78">
        <f t="shared" si="38"/>
        <v>-0.17195295775119523</v>
      </c>
      <c r="AM40" s="78">
        <f t="shared" si="38"/>
        <v>-0.18530301612058697</v>
      </c>
      <c r="AN40" s="78">
        <f t="shared" si="38"/>
        <v>-0.21777975351979695</v>
      </c>
      <c r="AO40" s="78">
        <f t="shared" si="38"/>
        <v>-0.19325039835400559</v>
      </c>
      <c r="AP40" s="78">
        <f t="shared" si="38"/>
        <v>-0.19719562652671796</v>
      </c>
      <c r="AQ40" s="78">
        <f t="shared" si="38"/>
        <v>-0.20830947029900149</v>
      </c>
      <c r="AR40" s="78">
        <f t="shared" si="38"/>
        <v>-0.20182551095316936</v>
      </c>
      <c r="AS40" s="78">
        <f t="shared" si="38"/>
        <v>-0.20923394025160358</v>
      </c>
      <c r="AT40" s="78">
        <f t="shared" si="38"/>
        <v>-0.23023698555651717</v>
      </c>
      <c r="AU40" s="78">
        <f t="shared" si="29"/>
        <v>-0.21755167890066696</v>
      </c>
      <c r="AV40" s="78">
        <f t="shared" si="29"/>
        <v>-0.23913245704210362</v>
      </c>
      <c r="AW40" s="78">
        <f t="shared" ref="AW40:AZ47" si="39">AW8/$Z40-1</f>
        <v>-0.25809845617373517</v>
      </c>
      <c r="AX40" s="78">
        <f t="shared" si="39"/>
        <v>-0.26568910940855961</v>
      </c>
      <c r="AY40" s="78">
        <f t="shared" si="39"/>
        <v>-0.28059351133972488</v>
      </c>
      <c r="AZ40" s="78">
        <f t="shared" si="39"/>
        <v>-0.29632919542969538</v>
      </c>
      <c r="BA40" s="327">
        <f t="shared" si="37"/>
        <v>-0.30647759715506007</v>
      </c>
      <c r="BB40" s="329"/>
      <c r="BC40" s="15"/>
      <c r="BD40" s="15"/>
      <c r="BE40" s="256" t="e">
        <f>IF(ISTEXT(BE8),BE8,BE8/$Z40-1)</f>
        <v>#REF!</v>
      </c>
      <c r="BF40" s="18"/>
      <c r="BG40" s="18"/>
      <c r="BH40" s="9"/>
      <c r="BI40" s="18"/>
      <c r="BL40" s="265"/>
      <c r="BM40" s="265"/>
      <c r="BN40" s="278"/>
      <c r="BO40" s="265"/>
      <c r="BP40" s="265"/>
      <c r="BQ40" s="265"/>
      <c r="BR40" s="265"/>
      <c r="BS40" s="265"/>
      <c r="BT40" s="265"/>
      <c r="BU40" s="265"/>
      <c r="BV40" s="265"/>
      <c r="BW40" s="265"/>
      <c r="BX40" s="265"/>
      <c r="BY40" s="265"/>
      <c r="BZ40" s="265"/>
      <c r="CA40" s="7"/>
    </row>
    <row r="41" spans="20:79" ht="16.5" customHeight="1">
      <c r="T41" s="604"/>
      <c r="U41" s="603"/>
      <c r="V41" s="576"/>
      <c r="W41" s="490" t="s">
        <v>197</v>
      </c>
      <c r="X41" s="413"/>
      <c r="Y41" s="148">
        <v>298</v>
      </c>
      <c r="Z41" s="150">
        <f t="shared" si="25"/>
        <v>31.54339116826208</v>
      </c>
      <c r="AA41" s="78">
        <f t="shared" si="26"/>
        <v>0</v>
      </c>
      <c r="AB41" s="78">
        <f t="shared" si="26"/>
        <v>-8.9297357160118551E-3</v>
      </c>
      <c r="AC41" s="78">
        <f t="shared" ref="AC41:AT41" si="40">AC9/$Z41-1</f>
        <v>-4.4042678263122026E-3</v>
      </c>
      <c r="AD41" s="78">
        <f t="shared" si="40"/>
        <v>-8.0940648977044782E-3</v>
      </c>
      <c r="AE41" s="78">
        <f t="shared" si="40"/>
        <v>3.2378219660344598E-2</v>
      </c>
      <c r="AF41" s="78">
        <f t="shared" si="40"/>
        <v>4.1470989644686762E-2</v>
      </c>
      <c r="AG41" s="78">
        <f t="shared" si="40"/>
        <v>7.7349438016661942E-2</v>
      </c>
      <c r="AH41" s="78">
        <f t="shared" si="40"/>
        <v>0.10215839036851371</v>
      </c>
      <c r="AI41" s="78">
        <f t="shared" si="40"/>
        <v>5.169752046910614E-2</v>
      </c>
      <c r="AJ41" s="78">
        <f t="shared" si="40"/>
        <v>-0.14373207837672453</v>
      </c>
      <c r="AK41" s="78">
        <f t="shared" si="40"/>
        <v>-6.3798344969086429E-2</v>
      </c>
      <c r="AL41" s="78">
        <f t="shared" si="40"/>
        <v>-0.17688128463028596</v>
      </c>
      <c r="AM41" s="78">
        <f t="shared" si="40"/>
        <v>-0.19438122927288981</v>
      </c>
      <c r="AN41" s="78">
        <f t="shared" si="40"/>
        <v>-0.20010227902610589</v>
      </c>
      <c r="AO41" s="78">
        <f t="shared" si="40"/>
        <v>-0.19999373923867536</v>
      </c>
      <c r="AP41" s="78">
        <f t="shared" si="40"/>
        <v>-0.21287727048375005</v>
      </c>
      <c r="AQ41" s="78">
        <f t="shared" si="40"/>
        <v>-0.21407931912444167</v>
      </c>
      <c r="AR41" s="78">
        <f t="shared" si="40"/>
        <v>-0.23286825387174515</v>
      </c>
      <c r="AS41" s="78">
        <f t="shared" si="40"/>
        <v>-0.26219493081764877</v>
      </c>
      <c r="AT41" s="78">
        <f t="shared" si="40"/>
        <v>-0.27997516425089275</v>
      </c>
      <c r="AU41" s="78">
        <f t="shared" si="29"/>
        <v>-0.29598175418258754</v>
      </c>
      <c r="AV41" s="78">
        <f t="shared" si="29"/>
        <v>-0.31026832625076484</v>
      </c>
      <c r="AW41" s="78">
        <f t="shared" si="39"/>
        <v>-0.32299554833568933</v>
      </c>
      <c r="AX41" s="78">
        <f t="shared" si="39"/>
        <v>-0.32059364588364436</v>
      </c>
      <c r="AY41" s="78">
        <f t="shared" si="39"/>
        <v>-0.3343411663568373</v>
      </c>
      <c r="AZ41" s="78">
        <f t="shared" si="39"/>
        <v>-0.34609215077542743</v>
      </c>
      <c r="BA41" s="327">
        <f t="shared" si="37"/>
        <v>-0.34745880054219169</v>
      </c>
      <c r="BB41" s="329"/>
      <c r="BC41" s="15"/>
      <c r="BD41" s="15"/>
      <c r="BE41" s="256" t="e">
        <f>IF(ISTEXT(BE9),BE9,BE9/$Z41-1)</f>
        <v>#REF!</v>
      </c>
      <c r="BF41" s="18"/>
      <c r="BG41" s="18"/>
      <c r="BH41" s="9"/>
      <c r="BI41" s="18"/>
      <c r="BL41" s="279"/>
      <c r="BM41" s="280"/>
      <c r="BN41" s="267"/>
      <c r="BO41" s="281"/>
      <c r="BP41" s="281"/>
      <c r="BQ41" s="281"/>
      <c r="BR41" s="281"/>
      <c r="BS41" s="281"/>
      <c r="BT41" s="281"/>
      <c r="BU41" s="281"/>
      <c r="BV41" s="281"/>
      <c r="BW41" s="281"/>
      <c r="BX41" s="281"/>
      <c r="BY41" s="281"/>
      <c r="BZ41" s="281"/>
      <c r="CA41" s="9"/>
    </row>
    <row r="42" spans="20:79" ht="16.5" customHeight="1">
      <c r="T42" s="603"/>
      <c r="U42" s="603"/>
      <c r="V42" s="576"/>
      <c r="W42" s="670" t="s">
        <v>132</v>
      </c>
      <c r="X42" s="673"/>
      <c r="Y42" s="674"/>
      <c r="Z42" s="675">
        <f t="shared" si="25"/>
        <v>35.35428892405767</v>
      </c>
      <c r="AA42" s="668">
        <f t="shared" si="26"/>
        <v>0</v>
      </c>
      <c r="AB42" s="668">
        <f t="shared" si="26"/>
        <v>0.10581172541317185</v>
      </c>
      <c r="AC42" s="668">
        <f t="shared" ref="AC42:AT42" si="41">AC10/$Z42-1</f>
        <v>0.16118731058708846</v>
      </c>
      <c r="AD42" s="668">
        <f t="shared" si="41"/>
        <v>0.26766531157425777</v>
      </c>
      <c r="AE42" s="668">
        <f t="shared" si="41"/>
        <v>0.40269834317536413</v>
      </c>
      <c r="AF42" s="668">
        <f t="shared" si="41"/>
        <v>0.68216446255536467</v>
      </c>
      <c r="AG42" s="668">
        <f t="shared" si="41"/>
        <v>0.69911566668952063</v>
      </c>
      <c r="AH42" s="668">
        <f t="shared" si="41"/>
        <v>0.67172574932084639</v>
      </c>
      <c r="AI42" s="668">
        <f t="shared" si="41"/>
        <v>0.5195557930868111</v>
      </c>
      <c r="AJ42" s="668">
        <f t="shared" si="41"/>
        <v>0.32878436822755708</v>
      </c>
      <c r="AK42" s="668">
        <f t="shared" si="41"/>
        <v>0.18916942794634273</v>
      </c>
      <c r="AL42" s="668">
        <f t="shared" si="41"/>
        <v>9.8299419497041018E-3</v>
      </c>
      <c r="AM42" s="668">
        <f t="shared" si="41"/>
        <v>-0.10780852620735892</v>
      </c>
      <c r="AN42" s="668">
        <f t="shared" si="41"/>
        <v>-0.12584926653258022</v>
      </c>
      <c r="AO42" s="668">
        <f t="shared" si="41"/>
        <v>-0.22548859331168647</v>
      </c>
      <c r="AP42" s="668">
        <f t="shared" si="41"/>
        <v>-0.20999856255792193</v>
      </c>
      <c r="AQ42" s="668">
        <f t="shared" si="41"/>
        <v>-0.14420414337785514</v>
      </c>
      <c r="AR42" s="668">
        <f t="shared" si="41"/>
        <v>-0.124737366699057</v>
      </c>
      <c r="AS42" s="668">
        <f t="shared" si="41"/>
        <v>-0.1320277294191311</v>
      </c>
      <c r="AT42" s="668">
        <f t="shared" si="41"/>
        <v>-0.18581343487772595</v>
      </c>
      <c r="AU42" s="668">
        <f t="shared" si="29"/>
        <v>-0.10849899476564207</v>
      </c>
      <c r="AV42" s="668">
        <f t="shared" si="29"/>
        <v>-4.1842804229352604E-2</v>
      </c>
      <c r="AW42" s="668">
        <f t="shared" si="39"/>
        <v>3.3292686530017157E-2</v>
      </c>
      <c r="AX42" s="668">
        <f t="shared" si="39"/>
        <v>0.10576878542691337</v>
      </c>
      <c r="AY42" s="668">
        <f t="shared" si="39"/>
        <v>0.19688767929365825</v>
      </c>
      <c r="AZ42" s="668">
        <f t="shared" si="39"/>
        <v>0.27936810086054265</v>
      </c>
      <c r="BA42" s="669">
        <f t="shared" si="37"/>
        <v>0.40059541117576414</v>
      </c>
      <c r="BB42" s="329"/>
      <c r="BC42" s="15"/>
      <c r="BD42" s="15"/>
      <c r="BE42" s="256"/>
      <c r="BF42" s="18"/>
      <c r="BG42" s="18"/>
      <c r="BH42" s="9"/>
      <c r="BI42" s="18"/>
      <c r="BL42" s="279"/>
      <c r="BM42" s="280"/>
      <c r="BN42" s="267"/>
      <c r="BO42" s="281"/>
      <c r="BP42" s="281"/>
      <c r="BQ42" s="281"/>
      <c r="BR42" s="281"/>
      <c r="BS42" s="281"/>
      <c r="BT42" s="281"/>
      <c r="BU42" s="281"/>
      <c r="BV42" s="281"/>
      <c r="BW42" s="281"/>
      <c r="BX42" s="281"/>
      <c r="BY42" s="281"/>
      <c r="BZ42" s="281"/>
      <c r="CA42" s="9"/>
    </row>
    <row r="43" spans="20:79" ht="28.5" customHeight="1">
      <c r="T43" s="605"/>
      <c r="U43" s="605"/>
      <c r="V43" s="579"/>
      <c r="W43" s="671"/>
      <c r="X43" s="491" t="s">
        <v>151</v>
      </c>
      <c r="Y43" s="12" t="s">
        <v>133</v>
      </c>
      <c r="Z43" s="150">
        <f t="shared" si="25"/>
        <v>15.9323098610065</v>
      </c>
      <c r="AA43" s="78">
        <f t="shared" si="26"/>
        <v>0</v>
      </c>
      <c r="AB43" s="78">
        <f t="shared" si="26"/>
        <v>8.8957790566543293E-2</v>
      </c>
      <c r="AC43" s="78">
        <f t="shared" ref="AC43:AT43" si="42">AC11/$Z43-1</f>
        <v>0.11516937535412164</v>
      </c>
      <c r="AD43" s="78">
        <f t="shared" si="42"/>
        <v>0.13788637322829</v>
      </c>
      <c r="AE43" s="78">
        <f t="shared" si="42"/>
        <v>0.32133352895417455</v>
      </c>
      <c r="AF43" s="78">
        <f t="shared" si="42"/>
        <v>0.5825194999564387</v>
      </c>
      <c r="AG43" s="78">
        <f t="shared" si="42"/>
        <v>0.54391343574429252</v>
      </c>
      <c r="AH43" s="78">
        <f t="shared" si="42"/>
        <v>0.53378842393750525</v>
      </c>
      <c r="AI43" s="78">
        <f t="shared" si="42"/>
        <v>0.49018583666207349</v>
      </c>
      <c r="AJ43" s="78">
        <f t="shared" si="42"/>
        <v>0.52948794720372439</v>
      </c>
      <c r="AK43" s="78">
        <f t="shared" si="42"/>
        <v>0.4343179555532457</v>
      </c>
      <c r="AL43" s="78">
        <f t="shared" si="42"/>
        <v>0.22157562694254707</v>
      </c>
      <c r="AM43" s="78">
        <f t="shared" si="42"/>
        <v>1.9085866344463076E-2</v>
      </c>
      <c r="AN43" s="78">
        <f t="shared" si="42"/>
        <v>1.8582052171343788E-2</v>
      </c>
      <c r="AO43" s="78">
        <f t="shared" si="42"/>
        <v>-0.22039434310002493</v>
      </c>
      <c r="AP43" s="78">
        <f t="shared" si="42"/>
        <v>-0.19774167114204011</v>
      </c>
      <c r="AQ43" s="78">
        <f t="shared" si="42"/>
        <v>-8.1924573706925297E-2</v>
      </c>
      <c r="AR43" s="78">
        <f t="shared" si="42"/>
        <v>4.8635729286852669E-2</v>
      </c>
      <c r="AS43" s="78">
        <f t="shared" si="42"/>
        <v>0.21042896135601907</v>
      </c>
      <c r="AT43" s="78">
        <f t="shared" si="42"/>
        <v>0.31414253647892276</v>
      </c>
      <c r="AU43" s="78">
        <f t="shared" si="29"/>
        <v>0.46276512922992374</v>
      </c>
      <c r="AV43" s="78">
        <f t="shared" si="29"/>
        <v>0.63639154490484007</v>
      </c>
      <c r="AW43" s="78">
        <f t="shared" si="39"/>
        <v>0.84208094119946608</v>
      </c>
      <c r="AX43" s="78">
        <f t="shared" si="39"/>
        <v>1.0144322875599521</v>
      </c>
      <c r="AY43" s="78">
        <f t="shared" si="39"/>
        <v>1.2448567308040226</v>
      </c>
      <c r="AZ43" s="78">
        <f t="shared" si="39"/>
        <v>1.4603652169654286</v>
      </c>
      <c r="BA43" s="327">
        <f t="shared" si="37"/>
        <v>1.7148794611312983</v>
      </c>
      <c r="BB43" s="329"/>
      <c r="BC43" s="15"/>
      <c r="BD43" s="15"/>
      <c r="BE43" s="256">
        <f>IF(ISTEXT(BE11),BE11,BE11/$Z43-1)</f>
        <v>-1</v>
      </c>
      <c r="BF43" s="18"/>
      <c r="BG43" s="18"/>
      <c r="BH43" s="9"/>
      <c r="BI43" s="18"/>
      <c r="BL43" s="279"/>
      <c r="BM43" s="280"/>
      <c r="BN43" s="281"/>
      <c r="BO43" s="281"/>
      <c r="BP43" s="281"/>
      <c r="BQ43" s="281"/>
      <c r="BR43" s="281"/>
      <c r="BS43" s="281"/>
      <c r="BT43" s="281"/>
      <c r="BU43" s="281"/>
      <c r="BV43" s="281"/>
      <c r="BW43" s="281"/>
      <c r="BX43" s="281"/>
      <c r="BY43" s="281"/>
      <c r="BZ43" s="281"/>
      <c r="CA43" s="9"/>
    </row>
    <row r="44" spans="20:79" ht="28.5" customHeight="1">
      <c r="T44" s="605"/>
      <c r="U44" s="605"/>
      <c r="V44" s="579"/>
      <c r="W44" s="671"/>
      <c r="X44" s="403" t="s">
        <v>134</v>
      </c>
      <c r="Y44" s="12" t="s">
        <v>135</v>
      </c>
      <c r="Z44" s="150">
        <f t="shared" si="25"/>
        <v>6.5392993330603124</v>
      </c>
      <c r="AA44" s="78">
        <f t="shared" si="26"/>
        <v>0</v>
      </c>
      <c r="AB44" s="78">
        <f t="shared" si="26"/>
        <v>0.14797040261001193</v>
      </c>
      <c r="AC44" s="78">
        <f t="shared" ref="AC44:AT44" si="43">AC12/$Z44-1</f>
        <v>0.16484851353830776</v>
      </c>
      <c r="AD44" s="78">
        <f t="shared" si="43"/>
        <v>0.6733898337656361</v>
      </c>
      <c r="AE44" s="78">
        <f t="shared" si="43"/>
        <v>1.0557954533645075</v>
      </c>
      <c r="AF44" s="78">
        <f t="shared" si="43"/>
        <v>1.6929366132771735</v>
      </c>
      <c r="AG44" s="78">
        <f t="shared" si="43"/>
        <v>1.7920693201569486</v>
      </c>
      <c r="AH44" s="78">
        <f t="shared" si="43"/>
        <v>2.056028156115203</v>
      </c>
      <c r="AI44" s="78">
        <f t="shared" si="43"/>
        <v>1.5336775830373477</v>
      </c>
      <c r="AJ44" s="78">
        <f t="shared" si="43"/>
        <v>1.0060352094862339</v>
      </c>
      <c r="AK44" s="78">
        <f t="shared" si="43"/>
        <v>0.81565474780023761</v>
      </c>
      <c r="AL44" s="78">
        <f t="shared" si="43"/>
        <v>0.51063102193851773</v>
      </c>
      <c r="AM44" s="78">
        <f t="shared" si="43"/>
        <v>0.40679287516260709</v>
      </c>
      <c r="AN44" s="78">
        <f t="shared" si="43"/>
        <v>0.35399913292164986</v>
      </c>
      <c r="AO44" s="78">
        <f t="shared" si="43"/>
        <v>0.40942324462616742</v>
      </c>
      <c r="AP44" s="78">
        <f t="shared" si="43"/>
        <v>0.31869657888976288</v>
      </c>
      <c r="AQ44" s="78">
        <f t="shared" si="43"/>
        <v>0.37610702425455944</v>
      </c>
      <c r="AR44" s="78">
        <f t="shared" si="43"/>
        <v>0.21065716409355528</v>
      </c>
      <c r="AS44" s="78">
        <f t="shared" si="43"/>
        <v>-0.1217094544439451</v>
      </c>
      <c r="AT44" s="78">
        <f t="shared" si="43"/>
        <v>-0.38114590892502365</v>
      </c>
      <c r="AU44" s="78">
        <f t="shared" si="29"/>
        <v>-0.35015305352667914</v>
      </c>
      <c r="AV44" s="78">
        <f t="shared" si="29"/>
        <v>-0.42571118080215031</v>
      </c>
      <c r="AW44" s="78">
        <f t="shared" si="39"/>
        <v>-0.4745112386269924</v>
      </c>
      <c r="AX44" s="78">
        <f t="shared" si="39"/>
        <v>-0.49840814126899713</v>
      </c>
      <c r="AY44" s="78">
        <f t="shared" si="39"/>
        <v>-0.4859655237894599</v>
      </c>
      <c r="AZ44" s="78">
        <f t="shared" si="39"/>
        <v>-0.49411939894066026</v>
      </c>
      <c r="BA44" s="327">
        <f t="shared" si="37"/>
        <v>-0.483839295933706</v>
      </c>
      <c r="BB44" s="329"/>
      <c r="BC44" s="15"/>
      <c r="BD44" s="15"/>
      <c r="BE44" s="256">
        <f>IF(ISTEXT(BE12),BE12,BE12/$Z44-1)</f>
        <v>-1</v>
      </c>
      <c r="BF44" s="18"/>
      <c r="BG44" s="18"/>
      <c r="BH44" s="9"/>
      <c r="BI44" s="18"/>
      <c r="BL44" s="279"/>
      <c r="BM44" s="280"/>
      <c r="BN44" s="281"/>
      <c r="BO44" s="281"/>
      <c r="BP44" s="281"/>
      <c r="BQ44" s="281"/>
      <c r="BR44" s="281"/>
      <c r="BS44" s="281"/>
      <c r="BT44" s="281"/>
      <c r="BU44" s="281"/>
      <c r="BV44" s="281"/>
      <c r="BW44" s="281"/>
      <c r="BX44" s="281"/>
      <c r="BY44" s="281"/>
      <c r="BZ44" s="281"/>
      <c r="CA44" s="9"/>
    </row>
    <row r="45" spans="20:79" ht="28.5" customHeight="1">
      <c r="T45" s="603"/>
      <c r="U45" s="603"/>
      <c r="V45" s="577"/>
      <c r="W45" s="664"/>
      <c r="X45" s="537" t="s">
        <v>194</v>
      </c>
      <c r="Y45" s="148">
        <v>22800</v>
      </c>
      <c r="Z45" s="153">
        <f t="shared" si="25"/>
        <v>12.850069876123966</v>
      </c>
      <c r="AA45" s="78">
        <f t="shared" si="26"/>
        <v>0</v>
      </c>
      <c r="AB45" s="78">
        <f t="shared" si="26"/>
        <v>0.10552257582449287</v>
      </c>
      <c r="AC45" s="78">
        <f t="shared" ref="AC45:AT45" si="44">AC13/$Z45-1</f>
        <v>0.21678907795562519</v>
      </c>
      <c r="AD45" s="78">
        <f t="shared" si="44"/>
        <v>0.2219365903711934</v>
      </c>
      <c r="AE45" s="78">
        <f t="shared" si="44"/>
        <v>0.16886179869525741</v>
      </c>
      <c r="AF45" s="78">
        <f t="shared" si="44"/>
        <v>0.27995605106481269</v>
      </c>
      <c r="AG45" s="78">
        <f t="shared" si="44"/>
        <v>0.32467666935426065</v>
      </c>
      <c r="AH45" s="78">
        <f t="shared" si="44"/>
        <v>0.12921879944927772</v>
      </c>
      <c r="AI45" s="78">
        <f t="shared" si="44"/>
        <v>2.9107341460523184E-2</v>
      </c>
      <c r="AJ45" s="78">
        <f t="shared" si="44"/>
        <v>-0.28587028876379506</v>
      </c>
      <c r="AK45" s="78">
        <f t="shared" si="44"/>
        <v>-0.45281551006819842</v>
      </c>
      <c r="AL45" s="78">
        <f t="shared" si="44"/>
        <v>-0.52793900434169694</v>
      </c>
      <c r="AM45" s="78">
        <f t="shared" si="44"/>
        <v>-0.55366150889473265</v>
      </c>
      <c r="AN45" s="78">
        <f t="shared" si="44"/>
        <v>-0.57927771025294872</v>
      </c>
      <c r="AO45" s="78">
        <f t="shared" si="44"/>
        <v>-0.59076469002750531</v>
      </c>
      <c r="AP45" s="78">
        <f t="shared" si="44"/>
        <v>-0.60677206706906639</v>
      </c>
      <c r="AQ45" s="78">
        <f t="shared" si="44"/>
        <v>-0.59308374444006773</v>
      </c>
      <c r="AR45" s="78">
        <f t="shared" si="44"/>
        <v>-0.63164001009659065</v>
      </c>
      <c r="AS45" s="78">
        <f t="shared" si="44"/>
        <v>-0.67493027176198206</v>
      </c>
      <c r="AT45" s="78">
        <f t="shared" si="44"/>
        <v>-0.80960154693740694</v>
      </c>
      <c r="AU45" s="78">
        <f t="shared" si="29"/>
        <v>-0.81137288197417123</v>
      </c>
      <c r="AV45" s="78">
        <f t="shared" si="29"/>
        <v>-0.82508712038286958</v>
      </c>
      <c r="AW45" s="78">
        <f t="shared" si="39"/>
        <v>-0.82610652674773499</v>
      </c>
      <c r="AX45" s="78">
        <f t="shared" si="39"/>
        <v>-0.83643567147215969</v>
      </c>
      <c r="AY45" s="78">
        <f t="shared" si="39"/>
        <v>-0.83929525920548476</v>
      </c>
      <c r="AZ45" s="78">
        <f t="shared" si="39"/>
        <v>-0.83247462997857036</v>
      </c>
      <c r="BA45" s="327">
        <f t="shared" si="37"/>
        <v>-0.82467103975783906</v>
      </c>
      <c r="BB45" s="324">
        <f t="shared" ref="BB45:BD47" si="45">IF(ISTEXT(BB13),BB13,BB13/$Z45-1)</f>
        <v>-1</v>
      </c>
      <c r="BC45" s="78">
        <f t="shared" si="45"/>
        <v>-1</v>
      </c>
      <c r="BD45" s="78">
        <f t="shared" si="45"/>
        <v>-1</v>
      </c>
      <c r="BE45" s="256">
        <f>IF(ISTEXT(BE13),BE13,BE13/$Z45-1)</f>
        <v>-1</v>
      </c>
      <c r="BF45" s="18"/>
      <c r="BG45" s="18"/>
      <c r="BH45" s="9"/>
      <c r="BI45" s="18"/>
      <c r="BL45" s="282"/>
      <c r="BM45" s="283"/>
      <c r="BN45" s="267"/>
      <c r="BO45" s="284"/>
      <c r="BP45" s="284"/>
      <c r="BQ45" s="284"/>
      <c r="BR45" s="284"/>
      <c r="BS45" s="284"/>
      <c r="BT45" s="281"/>
      <c r="BU45" s="281"/>
      <c r="BV45" s="281"/>
      <c r="BW45" s="281"/>
      <c r="BX45" s="281"/>
      <c r="BY45" s="281"/>
      <c r="BZ45" s="281"/>
      <c r="CA45" s="9"/>
    </row>
    <row r="46" spans="20:79" ht="28.5" customHeight="1" thickBot="1">
      <c r="T46" s="603"/>
      <c r="U46" s="603"/>
      <c r="V46" s="577"/>
      <c r="W46" s="672"/>
      <c r="X46" s="538" t="s">
        <v>198</v>
      </c>
      <c r="Y46" s="149">
        <v>17200</v>
      </c>
      <c r="Z46" s="639">
        <f t="shared" si="25"/>
        <v>3.260985386689496E-2</v>
      </c>
      <c r="AA46" s="79">
        <f t="shared" si="26"/>
        <v>0</v>
      </c>
      <c r="AB46" s="662">
        <f t="shared" si="26"/>
        <v>0</v>
      </c>
      <c r="AC46" s="79">
        <f t="shared" ref="AC46:AT46" si="46">AC14/$Z46-1</f>
        <v>0</v>
      </c>
      <c r="AD46" s="79">
        <f t="shared" si="46"/>
        <v>0.33333333333333304</v>
      </c>
      <c r="AE46" s="79">
        <f t="shared" si="46"/>
        <v>1.333333333333333</v>
      </c>
      <c r="AF46" s="79">
        <f t="shared" si="46"/>
        <v>5.1666666666666634</v>
      </c>
      <c r="AG46" s="79">
        <f t="shared" si="46"/>
        <v>4.9047836226749038</v>
      </c>
      <c r="AH46" s="79">
        <f t="shared" si="46"/>
        <v>4.2456337622174773</v>
      </c>
      <c r="AI46" s="79">
        <f t="shared" si="46"/>
        <v>4.7692582387944453</v>
      </c>
      <c r="AJ46" s="79">
        <f t="shared" si="46"/>
        <v>8.6679111890702156</v>
      </c>
      <c r="AK46" s="79">
        <f t="shared" si="46"/>
        <v>7.7633822968169142</v>
      </c>
      <c r="AL46" s="79">
        <f t="shared" si="46"/>
        <v>8.0406081453481075</v>
      </c>
      <c r="AM46" s="79">
        <f t="shared" si="46"/>
        <v>10.391735595586024</v>
      </c>
      <c r="AN46" s="79">
        <f t="shared" si="46"/>
        <v>11.759832449954523</v>
      </c>
      <c r="AO46" s="79">
        <f t="shared" si="46"/>
        <v>13.90464634982799</v>
      </c>
      <c r="AP46" s="79">
        <f t="shared" si="46"/>
        <v>44.132146791215817</v>
      </c>
      <c r="AQ46" s="79">
        <f t="shared" si="46"/>
        <v>41.972095173144382</v>
      </c>
      <c r="AR46" s="79">
        <f t="shared" si="46"/>
        <v>47.660060322886125</v>
      </c>
      <c r="AS46" s="79">
        <f t="shared" si="46"/>
        <v>44.416936239954346</v>
      </c>
      <c r="AT46" s="79">
        <f t="shared" si="46"/>
        <v>40.525957247357923</v>
      </c>
      <c r="AU46" s="79">
        <f t="shared" si="29"/>
        <v>46.217061377636405</v>
      </c>
      <c r="AV46" s="79">
        <f t="shared" si="29"/>
        <v>54.209691409698678</v>
      </c>
      <c r="AW46" s="79">
        <f t="shared" si="39"/>
        <v>45.361822274760257</v>
      </c>
      <c r="AX46" s="79">
        <f t="shared" si="39"/>
        <v>48.593517722437277</v>
      </c>
      <c r="AY46" s="79">
        <f t="shared" si="39"/>
        <v>33.433375358040117</v>
      </c>
      <c r="AZ46" s="79">
        <f t="shared" si="39"/>
        <v>16.5109978881632</v>
      </c>
      <c r="BA46" s="328">
        <f t="shared" si="37"/>
        <v>18.455324354047665</v>
      </c>
      <c r="BB46" s="325">
        <f t="shared" si="45"/>
        <v>-1</v>
      </c>
      <c r="BC46" s="79">
        <f t="shared" si="45"/>
        <v>-1</v>
      </c>
      <c r="BD46" s="79">
        <f t="shared" si="45"/>
        <v>-1</v>
      </c>
      <c r="BE46" s="257">
        <f>IF(ISTEXT(BE14),BE14,BE14/$Z46-1)</f>
        <v>-1</v>
      </c>
      <c r="BF46" s="18"/>
      <c r="BG46" s="18"/>
      <c r="BH46" s="9"/>
      <c r="BI46" s="18"/>
      <c r="BL46" s="282"/>
      <c r="BM46" s="283"/>
      <c r="BN46" s="267"/>
      <c r="BO46" s="284"/>
      <c r="BP46" s="284"/>
      <c r="BQ46" s="284"/>
      <c r="BR46" s="284"/>
      <c r="BS46" s="284"/>
      <c r="BT46" s="281"/>
      <c r="BU46" s="281"/>
      <c r="BV46" s="281"/>
      <c r="BW46" s="281"/>
      <c r="BX46" s="281"/>
      <c r="BY46" s="281"/>
      <c r="BZ46" s="281"/>
      <c r="CA46" s="9"/>
    </row>
    <row r="47" spans="20:79" ht="15.75" customHeight="1" thickTop="1" thickBot="1">
      <c r="T47" s="580"/>
      <c r="U47" s="580"/>
      <c r="V47" s="580"/>
      <c r="W47" s="680" t="s">
        <v>74</v>
      </c>
      <c r="X47" s="683"/>
      <c r="Y47" s="682"/>
      <c r="Z47" s="684">
        <f t="shared" si="25"/>
        <v>1276.7599857080761</v>
      </c>
      <c r="AA47" s="678">
        <f t="shared" si="26"/>
        <v>0</v>
      </c>
      <c r="AB47" s="678">
        <f t="shared" si="26"/>
        <v>1.0855813797794989E-2</v>
      </c>
      <c r="AC47" s="678">
        <f t="shared" ref="AC47:AT47" si="47">AC15/$Z47-1</f>
        <v>2.0575638573762545E-2</v>
      </c>
      <c r="AD47" s="678">
        <f t="shared" si="47"/>
        <v>1.4706115130608044E-2</v>
      </c>
      <c r="AE47" s="678">
        <f t="shared" si="47"/>
        <v>6.5084553391510536E-2</v>
      </c>
      <c r="AF47" s="678">
        <f t="shared" si="47"/>
        <v>8.1760375423332032E-2</v>
      </c>
      <c r="AG47" s="678">
        <f t="shared" si="47"/>
        <v>9.1342874722087464E-2</v>
      </c>
      <c r="AH47" s="678">
        <f t="shared" si="47"/>
        <v>8.5430100535096365E-2</v>
      </c>
      <c r="AI47" s="678">
        <f t="shared" si="47"/>
        <v>4.6445509492184733E-2</v>
      </c>
      <c r="AJ47" s="678">
        <f t="shared" si="47"/>
        <v>6.4230008951927209E-2</v>
      </c>
      <c r="AK47" s="678">
        <f t="shared" si="47"/>
        <v>8.0231551640965959E-2</v>
      </c>
      <c r="AL47" s="678">
        <f t="shared" si="47"/>
        <v>5.9907654728660109E-2</v>
      </c>
      <c r="AM47" s="678">
        <f t="shared" si="47"/>
        <v>7.9021103518209568E-2</v>
      </c>
      <c r="AN47" s="678">
        <f t="shared" si="47"/>
        <v>8.4184119282277647E-2</v>
      </c>
      <c r="AO47" s="678">
        <f t="shared" si="47"/>
        <v>7.9020277899263913E-2</v>
      </c>
      <c r="AP47" s="678">
        <f t="shared" si="47"/>
        <v>8.5350409199662192E-2</v>
      </c>
      <c r="AQ47" s="678">
        <f t="shared" si="47"/>
        <v>6.8459669330142026E-2</v>
      </c>
      <c r="AR47" s="678">
        <f t="shared" si="47"/>
        <v>9.8135071144221486E-2</v>
      </c>
      <c r="AS47" s="678">
        <f t="shared" si="47"/>
        <v>3.565999983165935E-2</v>
      </c>
      <c r="AT47" s="678">
        <f t="shared" si="47"/>
        <v>-2.611541571714926E-2</v>
      </c>
      <c r="AU47" s="678">
        <f t="shared" si="29"/>
        <v>1.628140803696998E-2</v>
      </c>
      <c r="AV47" s="678">
        <f t="shared" si="29"/>
        <v>5.3990093420909657E-2</v>
      </c>
      <c r="AW47" s="678">
        <f t="shared" si="39"/>
        <v>8.7030982562060322E-2</v>
      </c>
      <c r="AX47" s="678">
        <f t="shared" si="39"/>
        <v>0.10369641585736944</v>
      </c>
      <c r="AY47" s="678">
        <f t="shared" si="39"/>
        <v>6.5770364423818117E-2</v>
      </c>
      <c r="AZ47" s="678">
        <f t="shared" si="39"/>
        <v>3.7831536072020722E-2</v>
      </c>
      <c r="BA47" s="679">
        <f t="shared" si="37"/>
        <v>3.5678012055652131E-2</v>
      </c>
      <c r="BB47" s="326" t="e">
        <f t="shared" si="45"/>
        <v>#REF!</v>
      </c>
      <c r="BC47" s="152" t="e">
        <f t="shared" si="45"/>
        <v>#REF!</v>
      </c>
      <c r="BD47" s="152" t="e">
        <f t="shared" si="45"/>
        <v>#REF!</v>
      </c>
      <c r="BE47" s="258" t="e">
        <f>IF(ISTEXT(BE15),BE15,BE15/$Z47-1)</f>
        <v>#REF!</v>
      </c>
      <c r="BF47" s="18"/>
      <c r="BG47" s="18"/>
      <c r="BH47" s="18"/>
      <c r="BI47" s="18"/>
      <c r="BL47" s="282"/>
      <c r="BM47" s="283"/>
      <c r="BN47" s="267"/>
      <c r="BO47" s="284"/>
      <c r="BP47" s="284"/>
      <c r="BQ47" s="284"/>
      <c r="BR47" s="284"/>
      <c r="BS47" s="284"/>
      <c r="BT47" s="281"/>
      <c r="BU47" s="281"/>
      <c r="BV47" s="281"/>
      <c r="BW47" s="281"/>
      <c r="BX47" s="281"/>
      <c r="BY47" s="281"/>
      <c r="BZ47" s="281"/>
      <c r="CA47" s="9"/>
    </row>
    <row r="48" spans="20:79" ht="15.75" customHeight="1">
      <c r="W48" s="20"/>
      <c r="X48" s="20"/>
      <c r="Y48" s="21"/>
      <c r="Z48" s="414"/>
      <c r="AA48" s="18"/>
      <c r="AB48" s="18"/>
      <c r="AC48" s="18"/>
      <c r="AD48" s="18"/>
      <c r="AE48" s="18"/>
      <c r="AF48" s="18"/>
      <c r="AG48" s="18"/>
      <c r="AH48" s="18"/>
      <c r="AI48" s="18"/>
      <c r="AJ48" s="18"/>
      <c r="AK48" s="18"/>
      <c r="BF48" s="18"/>
      <c r="BG48" s="18"/>
      <c r="BH48" s="18"/>
      <c r="BI48" s="18"/>
      <c r="BL48" s="279"/>
      <c r="BM48" s="280"/>
      <c r="BN48" s="267"/>
      <c r="BO48" s="284"/>
      <c r="BP48" s="284"/>
      <c r="BQ48" s="284"/>
      <c r="BR48" s="284"/>
      <c r="BS48" s="284"/>
      <c r="BT48" s="281"/>
      <c r="BU48" s="281"/>
      <c r="BV48" s="281"/>
      <c r="BW48" s="281"/>
      <c r="BX48" s="281"/>
      <c r="BY48" s="281"/>
      <c r="BZ48" s="281"/>
      <c r="CA48" s="9"/>
    </row>
    <row r="49" spans="20:79" ht="15.75" customHeight="1">
      <c r="AL49" s="75"/>
      <c r="AM49" s="72"/>
      <c r="BL49" s="265"/>
      <c r="BM49" s="21"/>
      <c r="BN49" s="267"/>
      <c r="BO49" s="281"/>
      <c r="BP49" s="281"/>
      <c r="BQ49" s="281"/>
      <c r="BR49" s="281"/>
      <c r="BS49" s="281"/>
      <c r="BT49" s="281"/>
      <c r="BU49" s="281"/>
      <c r="BV49" s="281"/>
      <c r="BW49" s="281"/>
      <c r="BX49" s="281"/>
      <c r="BY49" s="281"/>
      <c r="BZ49" s="281"/>
      <c r="CA49" s="9"/>
    </row>
    <row r="50" spans="20:79" ht="15.75" customHeight="1" thickBot="1">
      <c r="T50" s="1" t="s">
        <v>12</v>
      </c>
      <c r="W50" s="1" t="s">
        <v>75</v>
      </c>
      <c r="BF50" s="67"/>
      <c r="BH50" s="9"/>
    </row>
    <row r="51" spans="20:79" ht="15.75" customHeight="1">
      <c r="T51" s="3"/>
      <c r="U51" s="253"/>
      <c r="V51" s="648"/>
      <c r="W51" s="540"/>
      <c r="X51" s="541"/>
      <c r="Y51" s="542" t="s">
        <v>1</v>
      </c>
      <c r="Z51" s="543">
        <v>2005</v>
      </c>
      <c r="AA51" s="543">
        <v>1990</v>
      </c>
      <c r="AB51" s="543">
        <f t="shared" ref="AB51:AR51" si="48">AA51+1</f>
        <v>1991</v>
      </c>
      <c r="AC51" s="543">
        <f t="shared" si="48"/>
        <v>1992</v>
      </c>
      <c r="AD51" s="543">
        <f t="shared" si="48"/>
        <v>1993</v>
      </c>
      <c r="AE51" s="543">
        <f t="shared" si="48"/>
        <v>1994</v>
      </c>
      <c r="AF51" s="543">
        <f t="shared" si="48"/>
        <v>1995</v>
      </c>
      <c r="AG51" s="543">
        <f t="shared" si="48"/>
        <v>1996</v>
      </c>
      <c r="AH51" s="543">
        <f t="shared" si="48"/>
        <v>1997</v>
      </c>
      <c r="AI51" s="543">
        <f t="shared" si="48"/>
        <v>1998</v>
      </c>
      <c r="AJ51" s="544">
        <f t="shared" si="48"/>
        <v>1999</v>
      </c>
      <c r="AK51" s="544">
        <f t="shared" si="48"/>
        <v>2000</v>
      </c>
      <c r="AL51" s="544">
        <f t="shared" si="48"/>
        <v>2001</v>
      </c>
      <c r="AM51" s="544">
        <f t="shared" si="48"/>
        <v>2002</v>
      </c>
      <c r="AN51" s="543">
        <f t="shared" si="48"/>
        <v>2003</v>
      </c>
      <c r="AO51" s="543">
        <f t="shared" si="48"/>
        <v>2004</v>
      </c>
      <c r="AP51" s="543">
        <f t="shared" si="48"/>
        <v>2005</v>
      </c>
      <c r="AQ51" s="543">
        <f t="shared" si="48"/>
        <v>2006</v>
      </c>
      <c r="AR51" s="545">
        <f t="shared" si="48"/>
        <v>2007</v>
      </c>
      <c r="AS51" s="546">
        <v>2008</v>
      </c>
      <c r="AT51" s="546">
        <v>2009</v>
      </c>
      <c r="AU51" s="546">
        <v>2010</v>
      </c>
      <c r="AV51" s="546">
        <v>2011</v>
      </c>
      <c r="AW51" s="546">
        <v>2012</v>
      </c>
      <c r="AX51" s="547">
        <v>2013</v>
      </c>
      <c r="AY51" s="548">
        <f t="shared" ref="AY51:BE51" si="49">AX51+1</f>
        <v>2014</v>
      </c>
      <c r="AZ51" s="547">
        <f t="shared" si="49"/>
        <v>2015</v>
      </c>
      <c r="BA51" s="549">
        <f t="shared" si="49"/>
        <v>2016</v>
      </c>
      <c r="BB51" s="269">
        <f t="shared" si="49"/>
        <v>2017</v>
      </c>
      <c r="BC51" s="4">
        <f t="shared" si="49"/>
        <v>2018</v>
      </c>
      <c r="BD51" s="5">
        <f t="shared" si="49"/>
        <v>2019</v>
      </c>
      <c r="BE51" s="6">
        <f t="shared" si="49"/>
        <v>2020</v>
      </c>
      <c r="BH51" s="9"/>
    </row>
    <row r="52" spans="20:79" ht="15.75" customHeight="1">
      <c r="T52" s="8" t="s">
        <v>11</v>
      </c>
      <c r="U52" s="644"/>
      <c r="V52" s="646"/>
      <c r="W52" s="663" t="s">
        <v>196</v>
      </c>
      <c r="X52" s="666"/>
      <c r="Y52" s="674">
        <v>1</v>
      </c>
      <c r="Z52" s="675">
        <f>$AP$5</f>
        <v>1297.4855308208437</v>
      </c>
      <c r="AA52" s="154"/>
      <c r="AB52" s="154"/>
      <c r="AC52" s="154"/>
      <c r="AD52" s="154"/>
      <c r="AE52" s="154"/>
      <c r="AF52" s="154"/>
      <c r="AG52" s="154"/>
      <c r="AH52" s="154"/>
      <c r="AI52" s="154"/>
      <c r="AJ52" s="154"/>
      <c r="AK52" s="154"/>
      <c r="AL52" s="154"/>
      <c r="AM52" s="154"/>
      <c r="AN52" s="154"/>
      <c r="AO52" s="154"/>
      <c r="AP52" s="668">
        <f t="shared" ref="AP52:BA52" si="50">AP5/$Z52-1</f>
        <v>0</v>
      </c>
      <c r="AQ52" s="668">
        <f t="shared" si="50"/>
        <v>-1.800585114426867E-2</v>
      </c>
      <c r="AR52" s="668">
        <f t="shared" si="50"/>
        <v>1.0900964251939538E-2</v>
      </c>
      <c r="AS52" s="668">
        <f t="shared" si="50"/>
        <v>-4.9412134510197547E-2</v>
      </c>
      <c r="AT52" s="668">
        <f t="shared" si="50"/>
        <v>-0.10758737625764314</v>
      </c>
      <c r="AU52" s="668">
        <f t="shared" si="50"/>
        <v>-6.8017517698208296E-2</v>
      </c>
      <c r="AV52" s="668">
        <f t="shared" si="50"/>
        <v>-3.164487005062222E-2</v>
      </c>
      <c r="AW52" s="668">
        <f t="shared" si="50"/>
        <v>-2.2349814746569496E-4</v>
      </c>
      <c r="AX52" s="668">
        <f t="shared" si="50"/>
        <v>1.4401095198289582E-2</v>
      </c>
      <c r="AY52" s="668">
        <f t="shared" si="50"/>
        <v>-2.4559968022430767E-2</v>
      </c>
      <c r="AZ52" s="668">
        <f t="shared" si="50"/>
        <v>-5.3478173067596058E-2</v>
      </c>
      <c r="BA52" s="669">
        <f t="shared" si="50"/>
        <v>-5.8521558468123458E-2</v>
      </c>
      <c r="BB52" s="329"/>
      <c r="BC52" s="15"/>
      <c r="BD52" s="16"/>
      <c r="BE52" s="17"/>
      <c r="BF52" s="7"/>
      <c r="BG52" s="7"/>
      <c r="BH52" s="9"/>
      <c r="BI52" s="7"/>
    </row>
    <row r="53" spans="20:79" ht="15.75" customHeight="1">
      <c r="T53" s="8"/>
      <c r="U53" s="644"/>
      <c r="V53" s="646"/>
      <c r="W53" s="664"/>
      <c r="X53" s="393" t="s">
        <v>69</v>
      </c>
      <c r="Y53" s="148">
        <v>1</v>
      </c>
      <c r="Z53" s="150">
        <f>$AP$6</f>
        <v>1205.7192284811881</v>
      </c>
      <c r="AA53" s="154"/>
      <c r="AB53" s="154"/>
      <c r="AC53" s="154"/>
      <c r="AD53" s="154"/>
      <c r="AE53" s="154"/>
      <c r="AF53" s="154"/>
      <c r="AG53" s="154"/>
      <c r="AH53" s="154"/>
      <c r="AI53" s="154"/>
      <c r="AJ53" s="154"/>
      <c r="AK53" s="154"/>
      <c r="AL53" s="154"/>
      <c r="AM53" s="154"/>
      <c r="AN53" s="154"/>
      <c r="AO53" s="154"/>
      <c r="AP53" s="78">
        <f t="shared" ref="AP53:BA53" si="51">AP6/$Z53-1</f>
        <v>0</v>
      </c>
      <c r="AQ53" s="78">
        <f t="shared" si="51"/>
        <v>-1.8080630275926546E-2</v>
      </c>
      <c r="AR53" s="78">
        <f t="shared" si="51"/>
        <v>1.3192344203952322E-2</v>
      </c>
      <c r="AS53" s="78">
        <f t="shared" si="51"/>
        <v>-4.8935781264359157E-2</v>
      </c>
      <c r="AT53" s="78">
        <f t="shared" si="51"/>
        <v>-0.10361346876323863</v>
      </c>
      <c r="AU53" s="78">
        <f t="shared" si="51"/>
        <v>-6.2270559739192155E-2</v>
      </c>
      <c r="AV53" s="78">
        <f t="shared" si="51"/>
        <v>-2.2399606681525075E-2</v>
      </c>
      <c r="AW53" s="78">
        <f t="shared" si="51"/>
        <v>9.8552332821943978E-3</v>
      </c>
      <c r="AX53" s="78">
        <f t="shared" si="51"/>
        <v>2.451020416184635E-2</v>
      </c>
      <c r="AY53" s="78">
        <f t="shared" si="51"/>
        <v>-1.6128124760033113E-2</v>
      </c>
      <c r="AZ53" s="78">
        <f t="shared" si="51"/>
        <v>-4.638132541556983E-2</v>
      </c>
      <c r="BA53" s="327">
        <f t="shared" si="51"/>
        <v>-5.1547740823683741E-2</v>
      </c>
      <c r="BB53" s="329"/>
      <c r="BC53" s="15"/>
      <c r="BD53" s="16"/>
      <c r="BE53" s="17"/>
      <c r="BF53" s="7"/>
      <c r="BG53" s="7"/>
      <c r="BH53" s="9"/>
      <c r="BI53" s="7"/>
    </row>
    <row r="54" spans="20:79" ht="15.75" customHeight="1">
      <c r="T54" s="8"/>
      <c r="U54" s="644"/>
      <c r="V54" s="646"/>
      <c r="W54" s="665"/>
      <c r="X54" s="393" t="s">
        <v>70</v>
      </c>
      <c r="Y54" s="148">
        <v>1</v>
      </c>
      <c r="Z54" s="150">
        <f>$AP$7</f>
        <v>91.766302339655525</v>
      </c>
      <c r="AA54" s="154"/>
      <c r="AB54" s="154"/>
      <c r="AC54" s="154"/>
      <c r="AD54" s="154"/>
      <c r="AE54" s="154"/>
      <c r="AF54" s="154"/>
      <c r="AG54" s="154"/>
      <c r="AH54" s="154"/>
      <c r="AI54" s="154"/>
      <c r="AJ54" s="154"/>
      <c r="AK54" s="154"/>
      <c r="AL54" s="154"/>
      <c r="AM54" s="154"/>
      <c r="AN54" s="154"/>
      <c r="AO54" s="154"/>
      <c r="AP54" s="78">
        <f t="shared" ref="AP54:BA54" si="52">AP7/$Z54-1</f>
        <v>0</v>
      </c>
      <c r="AQ54" s="78">
        <f t="shared" si="52"/>
        <v>-1.7023326681256057E-2</v>
      </c>
      <c r="AR54" s="78">
        <f t="shared" si="52"/>
        <v>-1.9205521434628836E-2</v>
      </c>
      <c r="AS54" s="78">
        <f t="shared" si="52"/>
        <v>-5.5670949057730068E-2</v>
      </c>
      <c r="AT54" s="78">
        <f t="shared" si="52"/>
        <v>-0.15980062399725858</v>
      </c>
      <c r="AU54" s="78">
        <f t="shared" si="52"/>
        <v>-0.14352690992381434</v>
      </c>
      <c r="AV54" s="78">
        <f t="shared" si="52"/>
        <v>-0.15311856499404453</v>
      </c>
      <c r="AW54" s="78">
        <f t="shared" si="52"/>
        <v>-0.13264814612401843</v>
      </c>
      <c r="AX54" s="78">
        <f t="shared" si="52"/>
        <v>-0.11842268378604515</v>
      </c>
      <c r="AY54" s="78">
        <f t="shared" si="52"/>
        <v>-0.13534612038784999</v>
      </c>
      <c r="AZ54" s="78">
        <f t="shared" si="52"/>
        <v>-0.14672379218362097</v>
      </c>
      <c r="BA54" s="327">
        <f t="shared" si="52"/>
        <v>-0.15015068392530961</v>
      </c>
      <c r="BB54" s="329"/>
      <c r="BC54" s="15"/>
      <c r="BD54" s="16"/>
      <c r="BE54" s="17"/>
      <c r="BF54" s="7"/>
      <c r="BG54" s="7"/>
      <c r="BH54" s="9"/>
      <c r="BI54" s="7"/>
    </row>
    <row r="55" spans="20:79" ht="15.75" customHeight="1">
      <c r="T55" s="8" t="s">
        <v>2</v>
      </c>
      <c r="U55" s="644"/>
      <c r="V55" s="646"/>
      <c r="W55" s="276" t="s">
        <v>131</v>
      </c>
      <c r="X55" s="413"/>
      <c r="Y55" s="148">
        <v>25</v>
      </c>
      <c r="Z55" s="150">
        <f>$AP$8</f>
        <v>35.487982892862362</v>
      </c>
      <c r="AA55" s="154"/>
      <c r="AB55" s="154"/>
      <c r="AC55" s="154"/>
      <c r="AD55" s="154"/>
      <c r="AE55" s="154"/>
      <c r="AF55" s="154"/>
      <c r="AG55" s="154"/>
      <c r="AH55" s="154"/>
      <c r="AI55" s="154"/>
      <c r="AJ55" s="154"/>
      <c r="AK55" s="154"/>
      <c r="AL55" s="154"/>
      <c r="AM55" s="154"/>
      <c r="AN55" s="154"/>
      <c r="AO55" s="154"/>
      <c r="AP55" s="78">
        <f t="shared" ref="AP55:BA55" si="53">AP8/$Z55-1</f>
        <v>0</v>
      </c>
      <c r="AQ55" s="78">
        <f t="shared" si="53"/>
        <v>-1.3843775818260906E-2</v>
      </c>
      <c r="AR55" s="78">
        <f t="shared" si="53"/>
        <v>-5.7671390184641513E-3</v>
      </c>
      <c r="AS55" s="78">
        <f t="shared" si="53"/>
        <v>-1.499532653615554E-2</v>
      </c>
      <c r="AT55" s="78">
        <f t="shared" si="53"/>
        <v>-4.1157422806315735E-2</v>
      </c>
      <c r="AU55" s="78">
        <f t="shared" si="53"/>
        <v>-2.5356180218450763E-2</v>
      </c>
      <c r="AV55" s="78">
        <f t="shared" si="53"/>
        <v>-5.2237919848329484E-2</v>
      </c>
      <c r="AW55" s="78">
        <f t="shared" si="53"/>
        <v>-7.5862603218670888E-2</v>
      </c>
      <c r="AX55" s="78">
        <f t="shared" si="53"/>
        <v>-8.5317774971141458E-2</v>
      </c>
      <c r="AY55" s="78">
        <f t="shared" si="53"/>
        <v>-0.10388319691407666</v>
      </c>
      <c r="AZ55" s="78">
        <f t="shared" si="53"/>
        <v>-0.12348409173966302</v>
      </c>
      <c r="BA55" s="327">
        <f t="shared" si="53"/>
        <v>-0.13612528062788276</v>
      </c>
      <c r="BB55" s="329"/>
      <c r="BC55" s="15"/>
      <c r="BD55" s="16"/>
      <c r="BE55" s="17"/>
      <c r="BF55" s="18"/>
      <c r="BG55" s="18"/>
      <c r="BH55" s="9"/>
      <c r="BI55" s="18"/>
      <c r="BL55" s="265"/>
      <c r="BM55" s="265"/>
      <c r="BN55" s="278"/>
      <c r="BO55" s="265"/>
      <c r="BP55" s="265"/>
      <c r="BQ55" s="265"/>
      <c r="BR55" s="265"/>
      <c r="BS55" s="265"/>
      <c r="BT55" s="265"/>
      <c r="BU55" s="265"/>
      <c r="BV55" s="265"/>
      <c r="BW55" s="265"/>
      <c r="BX55" s="265"/>
      <c r="BY55" s="265"/>
      <c r="BZ55" s="265"/>
      <c r="CA55" s="7"/>
    </row>
    <row r="56" spans="20:79" ht="15.75" customHeight="1">
      <c r="T56" s="8" t="s">
        <v>3</v>
      </c>
      <c r="U56" s="644"/>
      <c r="V56" s="646"/>
      <c r="W56" s="276" t="s">
        <v>73</v>
      </c>
      <c r="X56" s="413"/>
      <c r="Y56" s="148">
        <v>298</v>
      </c>
      <c r="Z56" s="150">
        <f>$AP$9</f>
        <v>24.828520154561222</v>
      </c>
      <c r="AA56" s="154"/>
      <c r="AB56" s="154"/>
      <c r="AC56" s="154"/>
      <c r="AD56" s="154"/>
      <c r="AE56" s="154"/>
      <c r="AF56" s="154"/>
      <c r="AG56" s="154"/>
      <c r="AH56" s="154"/>
      <c r="AI56" s="154"/>
      <c r="AJ56" s="154"/>
      <c r="AK56" s="154"/>
      <c r="AL56" s="154"/>
      <c r="AM56" s="154"/>
      <c r="AN56" s="154"/>
      <c r="AO56" s="154"/>
      <c r="AP56" s="78">
        <f t="shared" ref="AP56:BA56" si="54">AP9/$Z56-1</f>
        <v>0</v>
      </c>
      <c r="AQ56" s="78">
        <f t="shared" si="54"/>
        <v>-1.527142586049246E-3</v>
      </c>
      <c r="AR56" s="78">
        <f t="shared" si="54"/>
        <v>-2.5397543023921054E-2</v>
      </c>
      <c r="AS56" s="78">
        <f t="shared" si="54"/>
        <v>-6.2655617077921777E-2</v>
      </c>
      <c r="AT56" s="78">
        <f t="shared" si="54"/>
        <v>-8.5244513023248425E-2</v>
      </c>
      <c r="AU56" s="78">
        <f t="shared" si="54"/>
        <v>-0.10558008374362648</v>
      </c>
      <c r="AV56" s="78">
        <f t="shared" si="54"/>
        <v>-0.12373045792600779</v>
      </c>
      <c r="AW56" s="78">
        <f t="shared" si="54"/>
        <v>-0.13989975606423644</v>
      </c>
      <c r="AX56" s="78">
        <f t="shared" si="54"/>
        <v>-0.1368482593128707</v>
      </c>
      <c r="AY56" s="78">
        <f t="shared" si="54"/>
        <v>-0.1543137954455166</v>
      </c>
      <c r="AZ56" s="78">
        <f t="shared" si="54"/>
        <v>-0.16924283252949468</v>
      </c>
      <c r="BA56" s="327">
        <f t="shared" si="54"/>
        <v>-0.17097909260116628</v>
      </c>
      <c r="BB56" s="329"/>
      <c r="BC56" s="15"/>
      <c r="BD56" s="16"/>
      <c r="BE56" s="17"/>
      <c r="BF56" s="18"/>
      <c r="BG56" s="18"/>
      <c r="BH56" s="9"/>
      <c r="BI56" s="18"/>
      <c r="BL56" s="279"/>
      <c r="BM56" s="280"/>
      <c r="BN56" s="267"/>
      <c r="BO56" s="281"/>
      <c r="BP56" s="281"/>
      <c r="BQ56" s="281"/>
      <c r="BR56" s="281"/>
      <c r="BS56" s="281"/>
      <c r="BT56" s="281"/>
      <c r="BU56" s="281"/>
      <c r="BV56" s="281"/>
      <c r="BW56" s="281"/>
      <c r="BX56" s="281"/>
      <c r="BY56" s="281"/>
      <c r="BZ56" s="281"/>
      <c r="CA56" s="9"/>
    </row>
    <row r="57" spans="20:79" ht="15.75" customHeight="1">
      <c r="T57" s="8"/>
      <c r="U57" s="644"/>
      <c r="V57" s="646"/>
      <c r="W57" s="670" t="s">
        <v>127</v>
      </c>
      <c r="X57" s="673"/>
      <c r="Y57" s="674"/>
      <c r="Z57" s="675">
        <f>$AP$10</f>
        <v>27.929939069748098</v>
      </c>
      <c r="AA57" s="154"/>
      <c r="AB57" s="154"/>
      <c r="AC57" s="154"/>
      <c r="AD57" s="154"/>
      <c r="AE57" s="154"/>
      <c r="AF57" s="154"/>
      <c r="AG57" s="154"/>
      <c r="AH57" s="154"/>
      <c r="AI57" s="154"/>
      <c r="AJ57" s="154"/>
      <c r="AK57" s="154"/>
      <c r="AL57" s="154"/>
      <c r="AM57" s="154"/>
      <c r="AN57" s="154"/>
      <c r="AO57" s="154"/>
      <c r="AP57" s="668">
        <f t="shared" ref="AP57:BA57" si="55">AP10/$Z57-1</f>
        <v>0</v>
      </c>
      <c r="AQ57" s="668">
        <f t="shared" si="55"/>
        <v>8.3283923372469593E-2</v>
      </c>
      <c r="AR57" s="668">
        <f t="shared" si="55"/>
        <v>0.10792536800303765</v>
      </c>
      <c r="AS57" s="668">
        <f t="shared" si="55"/>
        <v>9.8697077553745016E-2</v>
      </c>
      <c r="AT57" s="668">
        <f t="shared" si="55"/>
        <v>3.061402996746998E-2</v>
      </c>
      <c r="AU57" s="668">
        <f t="shared" si="55"/>
        <v>0.12848023178403611</v>
      </c>
      <c r="AV57" s="668">
        <f t="shared" si="55"/>
        <v>0.21285500298966031</v>
      </c>
      <c r="AW57" s="668">
        <f t="shared" si="55"/>
        <v>0.3079630460872127</v>
      </c>
      <c r="AX57" s="668">
        <f t="shared" si="55"/>
        <v>0.39970477649667191</v>
      </c>
      <c r="AY57" s="668">
        <f t="shared" si="55"/>
        <v>0.51504493861305489</v>
      </c>
      <c r="AZ57" s="668">
        <f t="shared" si="55"/>
        <v>0.61945034556262368</v>
      </c>
      <c r="BA57" s="669">
        <f t="shared" si="55"/>
        <v>0.77290235788774009</v>
      </c>
      <c r="BB57" s="329"/>
      <c r="BC57" s="15"/>
      <c r="BD57" s="16"/>
      <c r="BE57" s="17"/>
      <c r="BF57" s="18"/>
      <c r="BG57" s="18"/>
      <c r="BH57" s="9"/>
      <c r="BI57" s="18"/>
      <c r="BL57" s="279"/>
      <c r="BM57" s="280"/>
      <c r="BN57" s="267"/>
      <c r="BO57" s="281"/>
      <c r="BP57" s="281"/>
      <c r="BQ57" s="281"/>
      <c r="BR57" s="281"/>
      <c r="BS57" s="281"/>
      <c r="BT57" s="281"/>
      <c r="BU57" s="281"/>
      <c r="BV57" s="281"/>
      <c r="BW57" s="281"/>
      <c r="BX57" s="281"/>
      <c r="BY57" s="281"/>
      <c r="BZ57" s="281"/>
      <c r="CA57" s="9"/>
    </row>
    <row r="58" spans="20:79" ht="26.25" customHeight="1">
      <c r="T58" s="11" t="s">
        <v>4</v>
      </c>
      <c r="U58" s="645"/>
      <c r="V58" s="647"/>
      <c r="W58" s="671"/>
      <c r="X58" s="491" t="s">
        <v>128</v>
      </c>
      <c r="Y58" s="12" t="s">
        <v>133</v>
      </c>
      <c r="Z58" s="150">
        <f>$AP$11</f>
        <v>12.781828283938269</v>
      </c>
      <c r="AA58" s="154"/>
      <c r="AB58" s="154"/>
      <c r="AC58" s="154"/>
      <c r="AD58" s="154"/>
      <c r="AE58" s="154"/>
      <c r="AF58" s="154"/>
      <c r="AG58" s="154"/>
      <c r="AH58" s="154"/>
      <c r="AI58" s="154"/>
      <c r="AJ58" s="154"/>
      <c r="AK58" s="154"/>
      <c r="AL58" s="154"/>
      <c r="AM58" s="154"/>
      <c r="AN58" s="154"/>
      <c r="AO58" s="154"/>
      <c r="AP58" s="78">
        <f t="shared" ref="AP58:BA58" si="56">AP11/$Z58-1</f>
        <v>0</v>
      </c>
      <c r="AQ58" s="78">
        <f t="shared" si="56"/>
        <v>0.14436384549598147</v>
      </c>
      <c r="AR58" s="78">
        <f t="shared" si="56"/>
        <v>0.30710482093669111</v>
      </c>
      <c r="AS58" s="78">
        <f t="shared" si="56"/>
        <v>0.50877705823148389</v>
      </c>
      <c r="AT58" s="78">
        <f t="shared" si="56"/>
        <v>0.63805408957192911</v>
      </c>
      <c r="AU58" s="78">
        <f t="shared" si="56"/>
        <v>0.82330937132459092</v>
      </c>
      <c r="AV58" s="78">
        <f t="shared" si="56"/>
        <v>1.0397314506342306</v>
      </c>
      <c r="AW58" s="78">
        <f t="shared" si="56"/>
        <v>1.296119435521133</v>
      </c>
      <c r="AX58" s="78">
        <f t="shared" si="56"/>
        <v>1.5109521647815862</v>
      </c>
      <c r="AY58" s="78">
        <f t="shared" si="56"/>
        <v>1.7981719230009707</v>
      </c>
      <c r="AZ58" s="78">
        <f t="shared" si="56"/>
        <v>2.0667992197324225</v>
      </c>
      <c r="BA58" s="327">
        <f t="shared" si="56"/>
        <v>2.3840464641807024</v>
      </c>
      <c r="BB58" s="329"/>
      <c r="BC58" s="15"/>
      <c r="BD58" s="16"/>
      <c r="BE58" s="17"/>
      <c r="BF58" s="18"/>
      <c r="BG58" s="18"/>
      <c r="BH58" s="9"/>
      <c r="BI58" s="18"/>
      <c r="BL58" s="279"/>
      <c r="BM58" s="280"/>
      <c r="BN58" s="281"/>
      <c r="BO58" s="281"/>
      <c r="BP58" s="281"/>
      <c r="BQ58" s="281"/>
      <c r="BR58" s="281"/>
      <c r="BS58" s="281"/>
      <c r="BT58" s="281"/>
      <c r="BU58" s="281"/>
      <c r="BV58" s="281"/>
      <c r="BW58" s="281"/>
      <c r="BX58" s="281"/>
      <c r="BY58" s="281"/>
      <c r="BZ58" s="281"/>
      <c r="CA58" s="9"/>
    </row>
    <row r="59" spans="20:79" ht="26.25" customHeight="1">
      <c r="T59" s="11" t="s">
        <v>5</v>
      </c>
      <c r="U59" s="645"/>
      <c r="V59" s="647"/>
      <c r="W59" s="671"/>
      <c r="X59" s="403" t="s">
        <v>129</v>
      </c>
      <c r="Y59" s="12" t="s">
        <v>130</v>
      </c>
      <c r="Z59" s="150">
        <f>$AP$12</f>
        <v>8.6233516588427417</v>
      </c>
      <c r="AA59" s="154"/>
      <c r="AB59" s="154"/>
      <c r="AC59" s="154"/>
      <c r="AD59" s="154"/>
      <c r="AE59" s="154"/>
      <c r="AF59" s="154"/>
      <c r="AG59" s="154"/>
      <c r="AH59" s="154"/>
      <c r="AI59" s="154"/>
      <c r="AJ59" s="154"/>
      <c r="AK59" s="154"/>
      <c r="AL59" s="154"/>
      <c r="AM59" s="154"/>
      <c r="AN59" s="154"/>
      <c r="AO59" s="154"/>
      <c r="AP59" s="78">
        <f t="shared" ref="AP59:BA59" si="57">AP12/$Z59-1</f>
        <v>0</v>
      </c>
      <c r="AQ59" s="78">
        <f t="shared" si="57"/>
        <v>4.3535750591793931E-2</v>
      </c>
      <c r="AR59" s="78">
        <f t="shared" si="57"/>
        <v>-8.1928941445475023E-2</v>
      </c>
      <c r="AS59" s="78">
        <f t="shared" si="57"/>
        <v>-0.33397071046054783</v>
      </c>
      <c r="AT59" s="78">
        <f t="shared" si="57"/>
        <v>-0.53070774507051344</v>
      </c>
      <c r="AU59" s="78">
        <f t="shared" si="57"/>
        <v>-0.50720510170699007</v>
      </c>
      <c r="AV59" s="78">
        <f t="shared" si="57"/>
        <v>-0.56450268515797997</v>
      </c>
      <c r="AW59" s="78">
        <f t="shared" si="57"/>
        <v>-0.60150896742643623</v>
      </c>
      <c r="AX59" s="78">
        <f t="shared" si="57"/>
        <v>-0.61963057555415579</v>
      </c>
      <c r="AY59" s="78">
        <f t="shared" si="57"/>
        <v>-0.61019503315666745</v>
      </c>
      <c r="AZ59" s="78">
        <f t="shared" si="57"/>
        <v>-0.61637831692469336</v>
      </c>
      <c r="BA59" s="327">
        <f t="shared" si="57"/>
        <v>-0.60858266235826586</v>
      </c>
      <c r="BB59" s="329"/>
      <c r="BC59" s="15"/>
      <c r="BD59" s="16"/>
      <c r="BE59" s="17"/>
      <c r="BF59" s="18"/>
      <c r="BG59" s="18"/>
      <c r="BH59" s="9"/>
      <c r="BI59" s="18"/>
      <c r="BL59" s="279"/>
      <c r="BM59" s="280"/>
      <c r="BN59" s="281"/>
      <c r="BO59" s="281"/>
      <c r="BP59" s="281"/>
      <c r="BQ59" s="281"/>
      <c r="BR59" s="281"/>
      <c r="BS59" s="281"/>
      <c r="BT59" s="281"/>
      <c r="BU59" s="281"/>
      <c r="BV59" s="281"/>
      <c r="BW59" s="281"/>
      <c r="BX59" s="281"/>
      <c r="BY59" s="281"/>
      <c r="BZ59" s="281"/>
      <c r="CA59" s="9"/>
    </row>
    <row r="60" spans="20:79" ht="21" customHeight="1">
      <c r="T60" s="209" t="s">
        <v>6</v>
      </c>
      <c r="U60" s="254"/>
      <c r="V60" s="7"/>
      <c r="W60" s="664"/>
      <c r="X60" s="537" t="s">
        <v>194</v>
      </c>
      <c r="Y60" s="148">
        <v>22800</v>
      </c>
      <c r="Z60" s="150">
        <f>$AP$13</f>
        <v>5.0530064154062853</v>
      </c>
      <c r="AA60" s="154"/>
      <c r="AB60" s="154"/>
      <c r="AC60" s="154"/>
      <c r="AD60" s="154"/>
      <c r="AE60" s="154"/>
      <c r="AF60" s="154"/>
      <c r="AG60" s="154"/>
      <c r="AH60" s="154"/>
      <c r="AI60" s="154"/>
      <c r="AJ60" s="154"/>
      <c r="AK60" s="154"/>
      <c r="AL60" s="154"/>
      <c r="AM60" s="154"/>
      <c r="AN60" s="154"/>
      <c r="AO60" s="154"/>
      <c r="AP60" s="78">
        <f t="shared" ref="AP60:BA60" si="58">AP13/$Z60-1</f>
        <v>0</v>
      </c>
      <c r="AQ60" s="78">
        <f t="shared" si="58"/>
        <v>3.4810148218546999E-2</v>
      </c>
      <c r="AR60" s="78">
        <f t="shared" si="58"/>
        <v>-6.3240530351367785E-2</v>
      </c>
      <c r="AS60" s="78">
        <f t="shared" si="58"/>
        <v>-0.1733300179997308</v>
      </c>
      <c r="AT60" s="78">
        <f t="shared" si="58"/>
        <v>-0.51580638831159886</v>
      </c>
      <c r="AU60" s="78">
        <f t="shared" si="58"/>
        <v>-0.52031098955790833</v>
      </c>
      <c r="AV60" s="78">
        <f t="shared" si="58"/>
        <v>-0.55518704301239941</v>
      </c>
      <c r="AW60" s="78">
        <f t="shared" si="58"/>
        <v>-0.55777944878903707</v>
      </c>
      <c r="AX60" s="78">
        <f t="shared" si="58"/>
        <v>-0.58404702507090533</v>
      </c>
      <c r="AY60" s="78">
        <f t="shared" si="58"/>
        <v>-0.59131911205620935</v>
      </c>
      <c r="AZ60" s="78">
        <f t="shared" si="58"/>
        <v>-0.57397388132431137</v>
      </c>
      <c r="BA60" s="327">
        <f t="shared" si="58"/>
        <v>-0.55412892737465913</v>
      </c>
      <c r="BB60" s="324">
        <f t="shared" ref="BB60:BD62" si="59">IF(ISTEXT(BB44),BB44,BB44/$Z60-1)</f>
        <v>-1</v>
      </c>
      <c r="BC60" s="78">
        <f t="shared" si="59"/>
        <v>-1</v>
      </c>
      <c r="BD60" s="78">
        <f t="shared" si="59"/>
        <v>-1</v>
      </c>
      <c r="BE60" s="256">
        <f>IF(ISTEXT(BE13),BE13,BE13/$Z60-1)</f>
        <v>-1</v>
      </c>
      <c r="BF60" s="18"/>
      <c r="BG60" s="18"/>
      <c r="BH60" s="9"/>
      <c r="BI60" s="18"/>
      <c r="BL60" s="282"/>
      <c r="BM60" s="283"/>
      <c r="BN60" s="267"/>
      <c r="BO60" s="284"/>
      <c r="BP60" s="284"/>
      <c r="BQ60" s="284"/>
      <c r="BR60" s="284"/>
      <c r="BS60" s="284"/>
      <c r="BT60" s="281"/>
      <c r="BU60" s="281"/>
      <c r="BV60" s="281"/>
      <c r="BW60" s="281"/>
      <c r="BX60" s="281"/>
      <c r="BY60" s="281"/>
      <c r="BZ60" s="281"/>
      <c r="CA60" s="9"/>
    </row>
    <row r="61" spans="20:79" ht="21" customHeight="1" thickBot="1">
      <c r="T61" s="147" t="s">
        <v>36</v>
      </c>
      <c r="U61" s="147"/>
      <c r="V61" s="7"/>
      <c r="W61" s="672"/>
      <c r="X61" s="538" t="s">
        <v>198</v>
      </c>
      <c r="Y61" s="149">
        <v>17200</v>
      </c>
      <c r="Z61" s="151">
        <f>$AP$14</f>
        <v>1.4717527115608</v>
      </c>
      <c r="AA61" s="156"/>
      <c r="AB61" s="154"/>
      <c r="AC61" s="154"/>
      <c r="AD61" s="154"/>
      <c r="AE61" s="154"/>
      <c r="AF61" s="154"/>
      <c r="AG61" s="154"/>
      <c r="AH61" s="154"/>
      <c r="AI61" s="154"/>
      <c r="AJ61" s="154"/>
      <c r="AK61" s="154"/>
      <c r="AL61" s="154"/>
      <c r="AM61" s="154"/>
      <c r="AN61" s="154"/>
      <c r="AO61" s="154"/>
      <c r="AP61" s="79">
        <f t="shared" ref="AP61:BA61" si="60">AP14/$Z61-1</f>
        <v>0</v>
      </c>
      <c r="AQ61" s="79">
        <f t="shared" si="60"/>
        <v>-4.7860599852782792E-2</v>
      </c>
      <c r="AR61" s="79">
        <f t="shared" si="60"/>
        <v>7.8168529141559695E-2</v>
      </c>
      <c r="AS61" s="79">
        <f t="shared" si="60"/>
        <v>6.3101241351533055E-3</v>
      </c>
      <c r="AT61" s="79">
        <f t="shared" si="60"/>
        <v>-7.9902902925055974E-2</v>
      </c>
      <c r="AU61" s="79">
        <f t="shared" si="60"/>
        <v>4.6195776949533141E-2</v>
      </c>
      <c r="AV61" s="79">
        <f t="shared" si="60"/>
        <v>0.22328972439760575</v>
      </c>
      <c r="AW61" s="79">
        <f t="shared" si="60"/>
        <v>2.7246111053236488E-2</v>
      </c>
      <c r="AX61" s="79">
        <f t="shared" si="60"/>
        <v>9.8851290009758452E-2</v>
      </c>
      <c r="AY61" s="79">
        <f t="shared" si="60"/>
        <v>-0.23705434360720523</v>
      </c>
      <c r="AZ61" s="79">
        <f t="shared" si="60"/>
        <v>-0.61200609469852629</v>
      </c>
      <c r="BA61" s="328">
        <f t="shared" si="60"/>
        <v>-0.56892535061429195</v>
      </c>
      <c r="BB61" s="325">
        <f t="shared" si="59"/>
        <v>-1.6794619722082902</v>
      </c>
      <c r="BC61" s="79">
        <f t="shared" si="59"/>
        <v>-1.6794619722082902</v>
      </c>
      <c r="BD61" s="79">
        <f t="shared" si="59"/>
        <v>-1.6794619722082902</v>
      </c>
      <c r="BE61" s="257">
        <f>IF(ISTEXT(BE14),BE14,BE14/$Z61-1)</f>
        <v>-1</v>
      </c>
      <c r="BF61" s="18"/>
      <c r="BG61" s="18"/>
      <c r="BH61" s="9"/>
      <c r="BI61" s="18"/>
      <c r="BL61" s="282"/>
      <c r="BM61" s="283"/>
      <c r="BN61" s="267"/>
      <c r="BO61" s="284"/>
      <c r="BP61" s="284"/>
      <c r="BQ61" s="284"/>
      <c r="BR61" s="284"/>
      <c r="BS61" s="284"/>
      <c r="BT61" s="281"/>
      <c r="BU61" s="281"/>
      <c r="BV61" s="281"/>
      <c r="BW61" s="281"/>
      <c r="BX61" s="281"/>
      <c r="BY61" s="281"/>
      <c r="BZ61" s="281"/>
      <c r="CA61" s="9"/>
    </row>
    <row r="62" spans="20:79" ht="15.75" customHeight="1" thickTop="1" thickBot="1">
      <c r="T62" s="19" t="s">
        <v>0</v>
      </c>
      <c r="U62" s="19"/>
      <c r="V62" s="77"/>
      <c r="W62" s="680" t="s">
        <v>74</v>
      </c>
      <c r="X62" s="683"/>
      <c r="Y62" s="682"/>
      <c r="Z62" s="689">
        <f>$AP$15</f>
        <v>1385.7319729380154</v>
      </c>
      <c r="AA62" s="157"/>
      <c r="AB62" s="157"/>
      <c r="AC62" s="157"/>
      <c r="AD62" s="157"/>
      <c r="AE62" s="157"/>
      <c r="AF62" s="157"/>
      <c r="AG62" s="157"/>
      <c r="AH62" s="157"/>
      <c r="AI62" s="157"/>
      <c r="AJ62" s="157"/>
      <c r="AK62" s="157"/>
      <c r="AL62" s="157"/>
      <c r="AM62" s="157"/>
      <c r="AN62" s="157"/>
      <c r="AO62" s="157"/>
      <c r="AP62" s="685">
        <f t="shared" ref="AP62:BA62" si="61">AP15/$Z62-1</f>
        <v>0</v>
      </c>
      <c r="AQ62" s="685">
        <f t="shared" si="61"/>
        <v>-1.5562476161017469E-2</v>
      </c>
      <c r="AR62" s="685">
        <f t="shared" si="61"/>
        <v>1.1779294351569547E-2</v>
      </c>
      <c r="AS62" s="685">
        <f t="shared" si="61"/>
        <v>-4.5782826400410759E-2</v>
      </c>
      <c r="AT62" s="685">
        <f t="shared" si="61"/>
        <v>-0.10270031132066049</v>
      </c>
      <c r="AU62" s="685">
        <f t="shared" si="61"/>
        <v>-6.363751335720591E-2</v>
      </c>
      <c r="AV62" s="685">
        <f t="shared" si="61"/>
        <v>-2.8894185244632387E-2</v>
      </c>
      <c r="AW62" s="685">
        <f t="shared" si="61"/>
        <v>1.5484154685465601E-3</v>
      </c>
      <c r="AX62" s="685">
        <f t="shared" si="61"/>
        <v>1.6903302843213064E-2</v>
      </c>
      <c r="AY62" s="685">
        <f t="shared" si="61"/>
        <v>-1.8040297962648166E-2</v>
      </c>
      <c r="AZ62" s="685">
        <f t="shared" si="61"/>
        <v>-4.3782056674841141E-2</v>
      </c>
      <c r="BA62" s="686">
        <f t="shared" si="61"/>
        <v>-4.576623063203944E-2</v>
      </c>
      <c r="BB62" s="326">
        <f t="shared" si="59"/>
        <v>-1.000721640273537</v>
      </c>
      <c r="BC62" s="152">
        <f t="shared" si="59"/>
        <v>-1.000721640273537</v>
      </c>
      <c r="BD62" s="152">
        <f t="shared" si="59"/>
        <v>-1.000721640273537</v>
      </c>
      <c r="BE62" s="259" t="e">
        <f>IF(ISTEXT(BE15),BE15,BE15/$Z62-1)</f>
        <v>#REF!</v>
      </c>
      <c r="BF62" s="18"/>
      <c r="BG62" s="18"/>
      <c r="BH62" s="18"/>
      <c r="BI62" s="18"/>
      <c r="BL62" s="282"/>
      <c r="BM62" s="283"/>
      <c r="BN62" s="267"/>
      <c r="BO62" s="284"/>
      <c r="BP62" s="284"/>
      <c r="BQ62" s="284"/>
      <c r="BR62" s="284"/>
      <c r="BS62" s="284"/>
      <c r="BT62" s="281"/>
      <c r="BU62" s="281"/>
      <c r="BV62" s="281"/>
      <c r="BW62" s="281"/>
      <c r="BX62" s="281"/>
      <c r="BY62" s="281"/>
      <c r="BZ62" s="281"/>
      <c r="CA62" s="9"/>
    </row>
    <row r="63" spans="20:79" ht="15.75" customHeight="1">
      <c r="V63" s="71"/>
      <c r="W63" s="20"/>
      <c r="X63" s="20"/>
      <c r="Y63" s="21"/>
      <c r="Z63" s="414"/>
      <c r="AA63" s="18"/>
      <c r="AB63" s="18"/>
      <c r="AC63" s="18"/>
      <c r="AD63" s="18"/>
      <c r="AE63" s="18"/>
      <c r="AF63" s="18"/>
      <c r="AG63" s="18"/>
      <c r="AH63" s="18"/>
      <c r="AI63" s="18"/>
      <c r="AJ63" s="18"/>
      <c r="AK63" s="18"/>
      <c r="BF63" s="18"/>
      <c r="BG63" s="18"/>
      <c r="BH63" s="18"/>
      <c r="BI63" s="18"/>
      <c r="BL63" s="279"/>
      <c r="BM63" s="280"/>
      <c r="BN63" s="267"/>
      <c r="BO63" s="284"/>
      <c r="BP63" s="284"/>
      <c r="BQ63" s="284"/>
      <c r="BR63" s="284"/>
      <c r="BS63" s="284"/>
      <c r="BT63" s="281"/>
      <c r="BU63" s="281"/>
      <c r="BV63" s="281"/>
      <c r="BW63" s="281"/>
      <c r="BX63" s="281"/>
      <c r="BY63" s="281"/>
      <c r="BZ63" s="281"/>
      <c r="CA63" s="9"/>
    </row>
    <row r="64" spans="20:79" ht="15.75" customHeight="1">
      <c r="V64" s="71"/>
      <c r="AL64" s="75"/>
      <c r="AM64" s="72"/>
      <c r="BL64" s="265"/>
      <c r="BM64" s="21"/>
      <c r="BN64" s="267"/>
      <c r="BO64" s="281"/>
      <c r="BP64" s="281"/>
      <c r="BQ64" s="281"/>
      <c r="BR64" s="281"/>
      <c r="BS64" s="281"/>
      <c r="BT64" s="281"/>
      <c r="BU64" s="281"/>
      <c r="BV64" s="281"/>
      <c r="BW64" s="281"/>
      <c r="BX64" s="281"/>
      <c r="BY64" s="281"/>
      <c r="BZ64" s="281"/>
      <c r="CA64" s="9"/>
    </row>
    <row r="65" spans="20:79" ht="15.75" customHeight="1" thickBot="1">
      <c r="T65" s="1" t="s">
        <v>12</v>
      </c>
      <c r="V65" s="71"/>
      <c r="W65" s="1" t="s">
        <v>76</v>
      </c>
      <c r="BF65" s="67"/>
      <c r="BH65" s="9"/>
    </row>
    <row r="66" spans="20:79" ht="15.75" customHeight="1">
      <c r="T66" s="3"/>
      <c r="U66" s="253"/>
      <c r="V66" s="648"/>
      <c r="W66" s="540"/>
      <c r="X66" s="541"/>
      <c r="Y66" s="542" t="s">
        <v>1</v>
      </c>
      <c r="Z66" s="543">
        <v>2013</v>
      </c>
      <c r="AA66" s="543">
        <v>1990</v>
      </c>
      <c r="AB66" s="543">
        <f t="shared" ref="AB66:AR66" si="62">AA66+1</f>
        <v>1991</v>
      </c>
      <c r="AC66" s="543">
        <f t="shared" si="62"/>
        <v>1992</v>
      </c>
      <c r="AD66" s="543">
        <f t="shared" si="62"/>
        <v>1993</v>
      </c>
      <c r="AE66" s="543">
        <f t="shared" si="62"/>
        <v>1994</v>
      </c>
      <c r="AF66" s="543">
        <f t="shared" si="62"/>
        <v>1995</v>
      </c>
      <c r="AG66" s="543">
        <f t="shared" si="62"/>
        <v>1996</v>
      </c>
      <c r="AH66" s="543">
        <f t="shared" si="62"/>
        <v>1997</v>
      </c>
      <c r="AI66" s="543">
        <f t="shared" si="62"/>
        <v>1998</v>
      </c>
      <c r="AJ66" s="544">
        <f t="shared" si="62"/>
        <v>1999</v>
      </c>
      <c r="AK66" s="544">
        <f t="shared" si="62"/>
        <v>2000</v>
      </c>
      <c r="AL66" s="544">
        <f t="shared" si="62"/>
        <v>2001</v>
      </c>
      <c r="AM66" s="544">
        <f t="shared" si="62"/>
        <v>2002</v>
      </c>
      <c r="AN66" s="543">
        <f t="shared" si="62"/>
        <v>2003</v>
      </c>
      <c r="AO66" s="543">
        <f t="shared" si="62"/>
        <v>2004</v>
      </c>
      <c r="AP66" s="543">
        <f t="shared" si="62"/>
        <v>2005</v>
      </c>
      <c r="AQ66" s="543">
        <f t="shared" si="62"/>
        <v>2006</v>
      </c>
      <c r="AR66" s="545">
        <f t="shared" si="62"/>
        <v>2007</v>
      </c>
      <c r="AS66" s="546">
        <v>2008</v>
      </c>
      <c r="AT66" s="546">
        <v>2009</v>
      </c>
      <c r="AU66" s="546">
        <v>2010</v>
      </c>
      <c r="AV66" s="546">
        <v>2011</v>
      </c>
      <c r="AW66" s="546">
        <v>2012</v>
      </c>
      <c r="AX66" s="547">
        <v>2013</v>
      </c>
      <c r="AY66" s="548">
        <f t="shared" ref="AY66:BE66" si="63">AX66+1</f>
        <v>2014</v>
      </c>
      <c r="AZ66" s="547">
        <f t="shared" si="63"/>
        <v>2015</v>
      </c>
      <c r="BA66" s="549">
        <f t="shared" si="63"/>
        <v>2016</v>
      </c>
      <c r="BB66" s="269">
        <f t="shared" si="63"/>
        <v>2017</v>
      </c>
      <c r="BC66" s="4">
        <f t="shared" si="63"/>
        <v>2018</v>
      </c>
      <c r="BD66" s="5">
        <f t="shared" si="63"/>
        <v>2019</v>
      </c>
      <c r="BE66" s="6">
        <f t="shared" si="63"/>
        <v>2020</v>
      </c>
      <c r="BH66" s="9"/>
    </row>
    <row r="67" spans="20:79" ht="15.75" customHeight="1">
      <c r="T67" s="8" t="s">
        <v>11</v>
      </c>
      <c r="U67" s="644"/>
      <c r="V67" s="646"/>
      <c r="W67" s="663" t="s">
        <v>196</v>
      </c>
      <c r="X67" s="666"/>
      <c r="Y67" s="674">
        <v>1</v>
      </c>
      <c r="Z67" s="675">
        <f>$AX$5</f>
        <v>1316.1707434685979</v>
      </c>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668">
        <f>AX$5/$Z67-1</f>
        <v>0</v>
      </c>
      <c r="AY67" s="668">
        <f>AY$5/$Z67-1</f>
        <v>-3.8407946723583164E-2</v>
      </c>
      <c r="AZ67" s="668">
        <f>AZ$5/$Z67-1</f>
        <v>-6.6915610193241104E-2</v>
      </c>
      <c r="BA67" s="669">
        <f>BA$5/$Z67-1</f>
        <v>-7.1887396426911998E-2</v>
      </c>
      <c r="BB67" s="329"/>
      <c r="BC67" s="15"/>
      <c r="BD67" s="16"/>
      <c r="BE67" s="17"/>
      <c r="BF67" s="7"/>
      <c r="BG67" s="7"/>
      <c r="BH67" s="9"/>
      <c r="BI67" s="7"/>
    </row>
    <row r="68" spans="20:79" ht="15.75" customHeight="1">
      <c r="T68" s="8"/>
      <c r="U68" s="644"/>
      <c r="V68" s="646"/>
      <c r="W68" s="664"/>
      <c r="X68" s="393" t="s">
        <v>69</v>
      </c>
      <c r="Y68" s="148">
        <v>1</v>
      </c>
      <c r="Z68" s="150">
        <f>$AX$6</f>
        <v>1235.271652933126</v>
      </c>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78">
        <f>AX6/$Z68-1</f>
        <v>0</v>
      </c>
      <c r="AY68" s="78">
        <f>AY$6/$Z68-1</f>
        <v>-3.9666104599832552E-2</v>
      </c>
      <c r="AZ68" s="78">
        <f>AZ$6/$Z68-1</f>
        <v>-6.9195532938017723E-2</v>
      </c>
      <c r="BA68" s="327">
        <f>BA$6/$Z68-1</f>
        <v>-7.4238347921339987E-2</v>
      </c>
      <c r="BB68" s="329"/>
      <c r="BC68" s="15"/>
      <c r="BD68" s="16"/>
      <c r="BE68" s="17"/>
      <c r="BF68" s="7"/>
      <c r="BG68" s="7"/>
      <c r="BH68" s="9"/>
      <c r="BI68" s="7"/>
    </row>
    <row r="69" spans="20:79" ht="15.75" customHeight="1">
      <c r="T69" s="8"/>
      <c r="U69" s="644"/>
      <c r="V69" s="646"/>
      <c r="W69" s="665"/>
      <c r="X69" s="393" t="s">
        <v>70</v>
      </c>
      <c r="Y69" s="148">
        <v>1</v>
      </c>
      <c r="Z69" s="150">
        <f>$AX$7</f>
        <v>80.899090535471885</v>
      </c>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78">
        <f>AX7/$Z69-1</f>
        <v>0</v>
      </c>
      <c r="AY69" s="78">
        <f>AY$7/$Z69-1</f>
        <v>-1.9196769574885142E-2</v>
      </c>
      <c r="AZ69" s="78">
        <f>AZ$7/$Z69-1</f>
        <v>-3.2102809222812723E-2</v>
      </c>
      <c r="BA69" s="327">
        <f>BA$7/$Z69-1</f>
        <v>-3.5990036898322586E-2</v>
      </c>
      <c r="BB69" s="329"/>
      <c r="BC69" s="15"/>
      <c r="BD69" s="16"/>
      <c r="BE69" s="17"/>
      <c r="BF69" s="7"/>
      <c r="BG69" s="7"/>
      <c r="BH69" s="9"/>
      <c r="BI69" s="7"/>
    </row>
    <row r="70" spans="20:79" ht="15.75" customHeight="1">
      <c r="T70" s="8" t="s">
        <v>2</v>
      </c>
      <c r="U70" s="644"/>
      <c r="V70" s="646"/>
      <c r="W70" s="276" t="s">
        <v>131</v>
      </c>
      <c r="X70" s="413"/>
      <c r="Y70" s="148">
        <v>25</v>
      </c>
      <c r="Z70" s="150">
        <f>$AX$8</f>
        <v>32.460227154229415</v>
      </c>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78">
        <f t="shared" ref="AX70:AX75" si="64">AX8/$Z70-1</f>
        <v>0</v>
      </c>
      <c r="AY70" s="78">
        <f>AY$8/$Z70-1</f>
        <v>-2.0297127718153174E-2</v>
      </c>
      <c r="AZ70" s="78">
        <f>AZ$8/$Z70-1</f>
        <v>-4.1726312946900768E-2</v>
      </c>
      <c r="BA70" s="327">
        <f>BA$8/$Z70-1</f>
        <v>-5.5546619652675933E-2</v>
      </c>
      <c r="BB70" s="329"/>
      <c r="BC70" s="15"/>
      <c r="BD70" s="16"/>
      <c r="BE70" s="17"/>
      <c r="BF70" s="18"/>
      <c r="BG70" s="18"/>
      <c r="BH70" s="9"/>
      <c r="BI70" s="18"/>
      <c r="BL70" s="265"/>
      <c r="BM70" s="265"/>
      <c r="BN70" s="278"/>
      <c r="BO70" s="265"/>
      <c r="BP70" s="265"/>
      <c r="BQ70" s="265"/>
      <c r="BR70" s="265"/>
      <c r="BS70" s="265"/>
      <c r="BT70" s="265"/>
      <c r="BU70" s="265"/>
      <c r="BV70" s="265"/>
      <c r="BW70" s="265"/>
      <c r="BX70" s="265"/>
      <c r="BY70" s="265"/>
      <c r="BZ70" s="265"/>
      <c r="CA70" s="7"/>
    </row>
    <row r="71" spans="20:79" ht="15.75" customHeight="1">
      <c r="T71" s="8" t="s">
        <v>3</v>
      </c>
      <c r="U71" s="644"/>
      <c r="V71" s="646"/>
      <c r="W71" s="276" t="s">
        <v>73</v>
      </c>
      <c r="X71" s="413"/>
      <c r="Y71" s="148">
        <v>298</v>
      </c>
      <c r="Z71" s="150">
        <f>$AX$9</f>
        <v>21.430780390094991</v>
      </c>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78">
        <f t="shared" si="64"/>
        <v>0</v>
      </c>
      <c r="AY71" s="78">
        <f>AY$9/$Z71-1</f>
        <v>-2.0234606859208859E-2</v>
      </c>
      <c r="AZ71" s="78">
        <f>AZ$9/$Z71-1</f>
        <v>-3.7530565820136919E-2</v>
      </c>
      <c r="BA71" s="327">
        <f>BA$9/$Z71-1</f>
        <v>-3.9542100976503902E-2</v>
      </c>
      <c r="BB71" s="329"/>
      <c r="BC71" s="15"/>
      <c r="BD71" s="16"/>
      <c r="BE71" s="17"/>
      <c r="BF71" s="18"/>
      <c r="BG71" s="18"/>
      <c r="BH71" s="9"/>
      <c r="BI71" s="18"/>
      <c r="BL71" s="279"/>
      <c r="BM71" s="280"/>
      <c r="BN71" s="267"/>
      <c r="BO71" s="281"/>
      <c r="BP71" s="281"/>
      <c r="BQ71" s="281"/>
      <c r="BR71" s="281"/>
      <c r="BS71" s="281"/>
      <c r="BT71" s="281"/>
      <c r="BU71" s="281"/>
      <c r="BV71" s="281"/>
      <c r="BW71" s="281"/>
      <c r="BX71" s="281"/>
      <c r="BY71" s="281"/>
      <c r="BZ71" s="281"/>
      <c r="CA71" s="9"/>
    </row>
    <row r="72" spans="20:79" ht="15.75" customHeight="1">
      <c r="T72" s="8"/>
      <c r="U72" s="644"/>
      <c r="V72" s="646"/>
      <c r="W72" s="670" t="s">
        <v>127</v>
      </c>
      <c r="X72" s="673"/>
      <c r="Y72" s="674"/>
      <c r="Z72" s="675">
        <f>$AX$10</f>
        <v>39.093669123187425</v>
      </c>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668">
        <f t="shared" si="64"/>
        <v>0</v>
      </c>
      <c r="AY72" s="668">
        <f>AY$10/$Z72-1</f>
        <v>8.2403206771265447E-2</v>
      </c>
      <c r="AZ72" s="668">
        <f>AZ$10/$Z72-1</f>
        <v>0.15699422675112551</v>
      </c>
      <c r="BA72" s="669">
        <f>BA$10/$Z72-1</f>
        <v>0.2666259254506127</v>
      </c>
      <c r="BB72" s="329"/>
      <c r="BC72" s="15"/>
      <c r="BD72" s="16"/>
      <c r="BE72" s="17"/>
      <c r="BF72" s="18"/>
      <c r="BG72" s="18"/>
      <c r="BH72" s="9"/>
      <c r="BI72" s="18"/>
      <c r="BL72" s="279"/>
      <c r="BM72" s="280"/>
      <c r="BN72" s="267"/>
      <c r="BO72" s="281"/>
      <c r="BP72" s="281"/>
      <c r="BQ72" s="281"/>
      <c r="BR72" s="281"/>
      <c r="BS72" s="281"/>
      <c r="BT72" s="281"/>
      <c r="BU72" s="281"/>
      <c r="BV72" s="281"/>
      <c r="BW72" s="281"/>
      <c r="BX72" s="281"/>
      <c r="BY72" s="281"/>
      <c r="BZ72" s="281"/>
      <c r="CA72" s="9"/>
    </row>
    <row r="73" spans="20:79" ht="26.25" customHeight="1">
      <c r="T73" s="11" t="s">
        <v>4</v>
      </c>
      <c r="U73" s="645"/>
      <c r="V73" s="647"/>
      <c r="W73" s="671"/>
      <c r="X73" s="491" t="s">
        <v>128</v>
      </c>
      <c r="Y73" s="12" t="s">
        <v>133</v>
      </c>
      <c r="Z73" s="150">
        <f>$AX$11</f>
        <v>32.094559399421307</v>
      </c>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78">
        <f t="shared" si="64"/>
        <v>0</v>
      </c>
      <c r="AY73" s="78">
        <f>AY$11/$Z73-1</f>
        <v>0.114386790098157</v>
      </c>
      <c r="AZ73" s="78">
        <f>AZ$11/$Z73-1</f>
        <v>0.22136903392549745</v>
      </c>
      <c r="BA73" s="327">
        <f>BA$11/$Z73-1</f>
        <v>0.3477144294682577</v>
      </c>
      <c r="BB73" s="329"/>
      <c r="BC73" s="15"/>
      <c r="BD73" s="16"/>
      <c r="BE73" s="17"/>
      <c r="BF73" s="18"/>
      <c r="BG73" s="18"/>
      <c r="BH73" s="9"/>
      <c r="BI73" s="18"/>
      <c r="BL73" s="279"/>
      <c r="BM73" s="280"/>
      <c r="BN73" s="281"/>
      <c r="BO73" s="281"/>
      <c r="BP73" s="281"/>
      <c r="BQ73" s="281"/>
      <c r="BR73" s="281"/>
      <c r="BS73" s="281"/>
      <c r="BT73" s="281"/>
      <c r="BU73" s="281"/>
      <c r="BV73" s="281"/>
      <c r="BW73" s="281"/>
      <c r="BX73" s="281"/>
      <c r="BY73" s="281"/>
      <c r="BZ73" s="281"/>
      <c r="CA73" s="9"/>
    </row>
    <row r="74" spans="20:79" ht="26.25" customHeight="1">
      <c r="T74" s="11" t="s">
        <v>5</v>
      </c>
      <c r="U74" s="645"/>
      <c r="V74" s="647"/>
      <c r="W74" s="671"/>
      <c r="X74" s="403" t="s">
        <v>129</v>
      </c>
      <c r="Y74" s="12" t="s">
        <v>130</v>
      </c>
      <c r="Z74" s="150">
        <f>$AX$12</f>
        <v>3.2800593072681292</v>
      </c>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78">
        <f t="shared" si="64"/>
        <v>0</v>
      </c>
      <c r="AY74" s="78">
        <f>AY$12/$Z74-1</f>
        <v>2.4806258839639828E-2</v>
      </c>
      <c r="AZ74" s="78">
        <f>AZ$12/$Z74-1</f>
        <v>8.5502630349445496E-3</v>
      </c>
      <c r="BA74" s="327">
        <f>BA$12/$Z74-1</f>
        <v>2.9045218899982572E-2</v>
      </c>
      <c r="BB74" s="329"/>
      <c r="BC74" s="15"/>
      <c r="BD74" s="16"/>
      <c r="BE74" s="17"/>
      <c r="BF74" s="18"/>
      <c r="BG74" s="18"/>
      <c r="BH74" s="9"/>
      <c r="BI74" s="18"/>
      <c r="BL74" s="279"/>
      <c r="BM74" s="280"/>
      <c r="BN74" s="281"/>
      <c r="BO74" s="281"/>
      <c r="BP74" s="281"/>
      <c r="BQ74" s="281"/>
      <c r="BR74" s="281"/>
      <c r="BS74" s="281"/>
      <c r="BT74" s="281"/>
      <c r="BU74" s="281"/>
      <c r="BV74" s="281"/>
      <c r="BW74" s="281"/>
      <c r="BX74" s="281"/>
      <c r="BY74" s="281"/>
      <c r="BZ74" s="281"/>
      <c r="CA74" s="9"/>
    </row>
    <row r="75" spans="20:79" ht="21" customHeight="1">
      <c r="T75" s="209" t="s">
        <v>6</v>
      </c>
      <c r="U75" s="254"/>
      <c r="V75" s="7"/>
      <c r="W75" s="664"/>
      <c r="X75" s="537" t="s">
        <v>194</v>
      </c>
      <c r="Y75" s="148">
        <v>22800</v>
      </c>
      <c r="Z75" s="150">
        <f>$AX$13</f>
        <v>2.1018130508240449</v>
      </c>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78">
        <f t="shared" si="64"/>
        <v>0</v>
      </c>
      <c r="AY75" s="78">
        <f>AY$13/$Z75-1</f>
        <v>-1.7482954621357405E-2</v>
      </c>
      <c r="AZ75" s="78">
        <f>AZ$13/$Z75-1</f>
        <v>2.4217025370021794E-2</v>
      </c>
      <c r="BA75" s="327">
        <f>BA$13/$Z75-1</f>
        <v>7.1926634738809669E-2</v>
      </c>
      <c r="BB75" s="324">
        <f t="shared" ref="BB75:BD77" si="65">IF(ISTEXT(BB59),BB59,BB59/$Z75-1)</f>
        <v>-1</v>
      </c>
      <c r="BC75" s="78">
        <f t="shared" si="65"/>
        <v>-1</v>
      </c>
      <c r="BD75" s="78">
        <f t="shared" si="65"/>
        <v>-1</v>
      </c>
      <c r="BE75" s="256" t="e">
        <f>IF(ISTEXT(BE26),BE26,BE26/$Z75-1)</f>
        <v>#DIV/0!</v>
      </c>
      <c r="BF75" s="18"/>
      <c r="BG75" s="18"/>
      <c r="BH75" s="9"/>
      <c r="BI75" s="18"/>
      <c r="BL75" s="282"/>
      <c r="BM75" s="283"/>
      <c r="BN75" s="267"/>
      <c r="BO75" s="284"/>
      <c r="BP75" s="284"/>
      <c r="BQ75" s="284"/>
      <c r="BR75" s="284"/>
      <c r="BS75" s="284"/>
      <c r="BT75" s="281"/>
      <c r="BU75" s="281"/>
      <c r="BV75" s="281"/>
      <c r="BW75" s="281"/>
      <c r="BX75" s="281"/>
      <c r="BY75" s="281"/>
      <c r="BZ75" s="281"/>
      <c r="CA75" s="9"/>
    </row>
    <row r="76" spans="20:79" ht="21" customHeight="1" thickBot="1">
      <c r="T76" s="147" t="s">
        <v>36</v>
      </c>
      <c r="U76" s="147"/>
      <c r="V76" s="7"/>
      <c r="W76" s="672"/>
      <c r="X76" s="538" t="s">
        <v>198</v>
      </c>
      <c r="Y76" s="149">
        <v>17200</v>
      </c>
      <c r="Z76" s="151">
        <f>$AX$14</f>
        <v>1.6172373656739449</v>
      </c>
      <c r="AA76" s="156"/>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79">
        <f>AX$14/$Z76-1</f>
        <v>0</v>
      </c>
      <c r="AY76" s="79">
        <f>AY$14/$Z76-1</f>
        <v>-0.30568798223277382</v>
      </c>
      <c r="AZ76" s="79">
        <f>AZ$14/$Z76-1</f>
        <v>-0.64690954196538453</v>
      </c>
      <c r="BA76" s="328">
        <f>BA$14/$Z76-1</f>
        <v>-0.60770428782780983</v>
      </c>
      <c r="BB76" s="325">
        <f t="shared" si="65"/>
        <v>-1.6183384215731831</v>
      </c>
      <c r="BC76" s="79">
        <f t="shared" si="65"/>
        <v>-1.6183384215731831</v>
      </c>
      <c r="BD76" s="79">
        <f t="shared" si="65"/>
        <v>-1.6183384215731831</v>
      </c>
      <c r="BE76" s="257" t="e">
        <f>IF(ISTEXT(BE28),BE28,BE28/$Z76-1)</f>
        <v>#DIV/0!</v>
      </c>
      <c r="BF76" s="18"/>
      <c r="BG76" s="18"/>
      <c r="BH76" s="9"/>
      <c r="BI76" s="18"/>
      <c r="BL76" s="282"/>
      <c r="BM76" s="283"/>
      <c r="BN76" s="267"/>
      <c r="BO76" s="284"/>
      <c r="BP76" s="284"/>
      <c r="BQ76" s="284"/>
      <c r="BR76" s="284"/>
      <c r="BS76" s="284"/>
      <c r="BT76" s="281"/>
      <c r="BU76" s="281"/>
      <c r="BV76" s="281"/>
      <c r="BW76" s="281"/>
      <c r="BX76" s="281"/>
      <c r="BY76" s="281"/>
      <c r="BZ76" s="281"/>
      <c r="CA76" s="9"/>
    </row>
    <row r="77" spans="20:79" ht="16.5" customHeight="1" thickTop="1" thickBot="1">
      <c r="T77" s="19" t="s">
        <v>0</v>
      </c>
      <c r="U77" s="19"/>
      <c r="V77" s="77"/>
      <c r="W77" s="680" t="s">
        <v>74</v>
      </c>
      <c r="X77" s="683"/>
      <c r="Y77" s="682"/>
      <c r="Z77" s="155">
        <f>$AX$15</f>
        <v>1409.1554201361098</v>
      </c>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685">
        <f>AX$15/$Z77-1</f>
        <v>0</v>
      </c>
      <c r="AY77" s="685">
        <f>AY$15/$Z77-1</f>
        <v>-3.4362756722454035E-2</v>
      </c>
      <c r="AZ77" s="685">
        <f>AZ$15/$Z77-1</f>
        <v>-5.9676627412243555E-2</v>
      </c>
      <c r="BA77" s="686">
        <f>BA$15/$Z77-1</f>
        <v>-6.1627819774044967E-2</v>
      </c>
      <c r="BB77" s="326">
        <f t="shared" si="65"/>
        <v>-1.0011918216743232</v>
      </c>
      <c r="BC77" s="152">
        <f t="shared" si="65"/>
        <v>-1.0011918216743232</v>
      </c>
      <c r="BD77" s="152">
        <f t="shared" si="65"/>
        <v>-1.0011918216743232</v>
      </c>
      <c r="BE77" s="259" t="e">
        <f>IF(ISTEXT(BE29),BE29,BE29/$Z77-1)</f>
        <v>#DIV/0!</v>
      </c>
      <c r="BF77" s="18"/>
      <c r="BG77" s="18"/>
      <c r="BH77" s="18"/>
      <c r="BI77" s="18"/>
      <c r="BL77" s="282"/>
      <c r="BM77" s="283"/>
      <c r="BN77" s="267"/>
      <c r="BO77" s="284"/>
      <c r="BP77" s="284"/>
      <c r="BQ77" s="284"/>
      <c r="BR77" s="284"/>
      <c r="BS77" s="284"/>
      <c r="BT77" s="281"/>
      <c r="BU77" s="281"/>
      <c r="BV77" s="281"/>
      <c r="BW77" s="281"/>
      <c r="BX77" s="281"/>
      <c r="BY77" s="281"/>
      <c r="BZ77" s="281"/>
      <c r="CA77" s="9"/>
    </row>
    <row r="78" spans="20:79" ht="15.75" customHeight="1">
      <c r="W78" s="20"/>
      <c r="X78" s="20"/>
      <c r="Y78" s="21"/>
      <c r="Z78" s="414"/>
      <c r="AA78" s="18"/>
      <c r="AB78" s="18"/>
      <c r="AC78" s="18"/>
      <c r="AD78" s="18"/>
      <c r="AE78" s="18"/>
      <c r="AF78" s="18"/>
      <c r="AG78" s="18"/>
      <c r="AH78" s="18"/>
      <c r="AI78" s="18"/>
      <c r="AJ78" s="18"/>
      <c r="AK78" s="18"/>
      <c r="BF78" s="18"/>
      <c r="BG78" s="18"/>
      <c r="BH78" s="18"/>
      <c r="BI78" s="18"/>
      <c r="BL78" s="279"/>
      <c r="BM78" s="280"/>
      <c r="BN78" s="267"/>
      <c r="BO78" s="284"/>
      <c r="BP78" s="284"/>
      <c r="BQ78" s="284"/>
      <c r="BR78" s="284"/>
      <c r="BS78" s="284"/>
      <c r="BT78" s="281"/>
      <c r="BU78" s="281"/>
      <c r="BV78" s="281"/>
      <c r="BW78" s="281"/>
      <c r="BX78" s="281"/>
      <c r="BY78" s="281"/>
      <c r="BZ78" s="281"/>
      <c r="CA78" s="9"/>
    </row>
    <row r="79" spans="20:79" ht="15.75" customHeight="1">
      <c r="AL79" s="75"/>
      <c r="AM79" s="72"/>
      <c r="BL79" s="265"/>
      <c r="BM79" s="21"/>
      <c r="BN79" s="267"/>
      <c r="BO79" s="281"/>
      <c r="BP79" s="281"/>
      <c r="BQ79" s="281"/>
      <c r="BR79" s="281"/>
      <c r="BS79" s="281"/>
      <c r="BT79" s="281"/>
      <c r="BU79" s="281"/>
      <c r="BV79" s="281"/>
      <c r="BW79" s="281"/>
      <c r="BX79" s="281"/>
      <c r="BY79" s="281"/>
      <c r="BZ79" s="281"/>
      <c r="CA79" s="9"/>
    </row>
    <row r="80" spans="20:79" s="138" customFormat="1" ht="15.75" customHeight="1" thickBot="1">
      <c r="T80" s="132"/>
      <c r="U80" s="132"/>
      <c r="V80" s="132"/>
      <c r="W80" s="132" t="s">
        <v>27</v>
      </c>
      <c r="X80" s="132"/>
      <c r="Y80" s="137"/>
      <c r="Z80" s="137"/>
      <c r="BL80" s="139"/>
      <c r="BM80" s="139"/>
      <c r="BN80" s="139"/>
      <c r="BO80" s="139"/>
      <c r="BP80" s="139"/>
      <c r="BQ80" s="139"/>
      <c r="BR80" s="139"/>
      <c r="BS80" s="139"/>
      <c r="BT80" s="139"/>
      <c r="BU80" s="139"/>
      <c r="BV80" s="139"/>
      <c r="BW80" s="139"/>
      <c r="BX80" s="139"/>
      <c r="BY80" s="139"/>
      <c r="BZ80" s="139"/>
      <c r="CA80" s="139"/>
    </row>
    <row r="81" spans="23:79" ht="15" customHeight="1">
      <c r="W81" s="540"/>
      <c r="X81" s="541"/>
      <c r="Y81" s="542" t="s">
        <v>1</v>
      </c>
      <c r="Z81" s="599"/>
      <c r="AA81" s="543">
        <v>1990</v>
      </c>
      <c r="AB81" s="543">
        <f t="shared" ref="AB81:AP81" si="66">AA81+1</f>
        <v>1991</v>
      </c>
      <c r="AC81" s="543">
        <f t="shared" si="66"/>
        <v>1992</v>
      </c>
      <c r="AD81" s="543">
        <f t="shared" si="66"/>
        <v>1993</v>
      </c>
      <c r="AE81" s="543">
        <f t="shared" si="66"/>
        <v>1994</v>
      </c>
      <c r="AF81" s="543">
        <f t="shared" si="66"/>
        <v>1995</v>
      </c>
      <c r="AG81" s="543">
        <f t="shared" si="66"/>
        <v>1996</v>
      </c>
      <c r="AH81" s="543">
        <f t="shared" si="66"/>
        <v>1997</v>
      </c>
      <c r="AI81" s="543">
        <f t="shared" si="66"/>
        <v>1998</v>
      </c>
      <c r="AJ81" s="544">
        <f t="shared" si="66"/>
        <v>1999</v>
      </c>
      <c r="AK81" s="544">
        <f t="shared" si="66"/>
        <v>2000</v>
      </c>
      <c r="AL81" s="544">
        <f t="shared" si="66"/>
        <v>2001</v>
      </c>
      <c r="AM81" s="544">
        <f t="shared" si="66"/>
        <v>2002</v>
      </c>
      <c r="AN81" s="543">
        <f t="shared" si="66"/>
        <v>2003</v>
      </c>
      <c r="AO81" s="543">
        <f t="shared" si="66"/>
        <v>2004</v>
      </c>
      <c r="AP81" s="543">
        <f t="shared" si="66"/>
        <v>2005</v>
      </c>
      <c r="AQ81" s="543">
        <f>AP81+1</f>
        <v>2006</v>
      </c>
      <c r="AR81" s="543">
        <f>AQ81+1</f>
        <v>2007</v>
      </c>
      <c r="AS81" s="546">
        <v>2008</v>
      </c>
      <c r="AT81" s="546">
        <v>2009</v>
      </c>
      <c r="AU81" s="546">
        <v>2010</v>
      </c>
      <c r="AV81" s="546">
        <v>2011</v>
      </c>
      <c r="AW81" s="546">
        <v>2012</v>
      </c>
      <c r="AX81" s="547">
        <v>2013</v>
      </c>
      <c r="AY81" s="548">
        <f>AX81+1</f>
        <v>2014</v>
      </c>
      <c r="AZ81" s="547">
        <f>AY81+1</f>
        <v>2015</v>
      </c>
      <c r="BA81" s="549">
        <v>2016</v>
      </c>
      <c r="BB81" s="315">
        <v>2017</v>
      </c>
      <c r="BC81" s="315">
        <v>2018</v>
      </c>
      <c r="BD81" s="315">
        <v>2019</v>
      </c>
      <c r="BE81" s="315">
        <v>2020</v>
      </c>
      <c r="BL81" s="9"/>
      <c r="BM81" s="9"/>
      <c r="BN81" s="9"/>
      <c r="BO81" s="9"/>
      <c r="BP81" s="9"/>
      <c r="BQ81" s="9"/>
      <c r="BR81" s="9"/>
      <c r="BS81" s="9"/>
      <c r="BT81" s="9"/>
      <c r="BU81" s="9"/>
      <c r="BV81" s="9"/>
      <c r="BW81" s="9"/>
      <c r="BX81" s="9"/>
      <c r="BY81" s="9"/>
      <c r="BZ81" s="9"/>
      <c r="CA81" s="9"/>
    </row>
    <row r="82" spans="23:79" ht="15" customHeight="1">
      <c r="W82" s="663" t="s">
        <v>196</v>
      </c>
      <c r="X82" s="666"/>
      <c r="Y82" s="674">
        <v>1</v>
      </c>
      <c r="Z82" s="80"/>
      <c r="AA82" s="80"/>
      <c r="AB82" s="676">
        <f t="shared" ref="AB82:BA82" si="67">AB5/AA5-1</f>
        <v>9.9737154259122995E-3</v>
      </c>
      <c r="AC82" s="676">
        <f t="shared" si="67"/>
        <v>8.0521566840405789E-3</v>
      </c>
      <c r="AD82" s="676">
        <f t="shared" si="67"/>
        <v>-5.9418618583507721E-3</v>
      </c>
      <c r="AE82" s="676">
        <f t="shared" si="67"/>
        <v>4.6528308301789334E-2</v>
      </c>
      <c r="AF82" s="676">
        <f t="shared" si="67"/>
        <v>1.021666384404285E-2</v>
      </c>
      <c r="AG82" s="676">
        <f t="shared" si="67"/>
        <v>9.3864126322407149E-3</v>
      </c>
      <c r="AH82" s="676">
        <f t="shared" si="67"/>
        <v>-5.2676745326027952E-3</v>
      </c>
      <c r="AI82" s="676">
        <f t="shared" si="67"/>
        <v>-3.2695423399578316E-2</v>
      </c>
      <c r="AJ82" s="676">
        <f t="shared" si="67"/>
        <v>2.9521567490922385E-2</v>
      </c>
      <c r="AK82" s="676">
        <f t="shared" si="67"/>
        <v>1.8325659624531809E-2</v>
      </c>
      <c r="AL82" s="676">
        <f t="shared" si="67"/>
        <v>-1.1797787268103432E-2</v>
      </c>
      <c r="AM82" s="676">
        <f t="shared" si="67"/>
        <v>2.3669304556359627E-2</v>
      </c>
      <c r="AN82" s="676">
        <f t="shared" si="67"/>
        <v>6.8856276877020672E-3</v>
      </c>
      <c r="AO82" s="676">
        <f t="shared" si="67"/>
        <v>-3.2145045417089069E-3</v>
      </c>
      <c r="AP82" s="676">
        <f t="shared" si="67"/>
        <v>6.2939314941958813E-3</v>
      </c>
      <c r="AQ82" s="676">
        <f t="shared" si="67"/>
        <v>-1.800585114426867E-2</v>
      </c>
      <c r="AR82" s="676">
        <f t="shared" si="67"/>
        <v>2.9436850952617055E-2</v>
      </c>
      <c r="AS82" s="676">
        <f t="shared" si="67"/>
        <v>-5.9662717610293736E-2</v>
      </c>
      <c r="AT82" s="676">
        <f t="shared" si="67"/>
        <v>-6.1199226141467777E-2</v>
      </c>
      <c r="AU82" s="676">
        <f t="shared" si="67"/>
        <v>4.4340316919204259E-2</v>
      </c>
      <c r="AV82" s="676">
        <f t="shared" si="67"/>
        <v>3.9027179521393673E-2</v>
      </c>
      <c r="AW82" s="676">
        <f t="shared" si="67"/>
        <v>3.2448190680622657E-2</v>
      </c>
      <c r="AX82" s="676">
        <f t="shared" si="67"/>
        <v>1.4627862645958167E-2</v>
      </c>
      <c r="AY82" s="676">
        <f t="shared" si="67"/>
        <v>-3.8407946723583164E-2</v>
      </c>
      <c r="AZ82" s="676">
        <f t="shared" si="67"/>
        <v>-2.9646317658849508E-2</v>
      </c>
      <c r="BA82" s="677">
        <f t="shared" si="67"/>
        <v>-5.3283350230524107E-3</v>
      </c>
      <c r="BB82" s="85" t="e">
        <f>IF(ISTEXT(BA5),BA5,BB5/BA5-1)</f>
        <v>#REF!</v>
      </c>
      <c r="BC82" s="85" t="e">
        <f>IF(ISTEXT(BB5),BB5,BC5/BB5-1)</f>
        <v>#REF!</v>
      </c>
      <c r="BD82" s="85" t="e">
        <f>IF(ISTEXT(BC5),BC5,BD5/BC5-1)</f>
        <v>#REF!</v>
      </c>
      <c r="BE82" s="85" t="e">
        <f>IF(ISTEXT(BD5),BD5,BE5/BD5-1)</f>
        <v>#REF!</v>
      </c>
      <c r="BL82" s="9"/>
      <c r="BM82" s="9"/>
      <c r="BN82" s="9"/>
      <c r="BO82" s="281"/>
      <c r="BP82" s="281"/>
      <c r="BQ82" s="281"/>
      <c r="BR82" s="281"/>
      <c r="BS82" s="281"/>
      <c r="BT82" s="281"/>
      <c r="BU82" s="281"/>
      <c r="BV82" s="281"/>
      <c r="BW82" s="281"/>
      <c r="BX82" s="281"/>
      <c r="BY82" s="281"/>
      <c r="BZ82" s="281"/>
      <c r="CA82" s="9"/>
    </row>
    <row r="83" spans="23:79" ht="15" customHeight="1">
      <c r="W83" s="664"/>
      <c r="X83" s="393" t="s">
        <v>69</v>
      </c>
      <c r="Y83" s="148">
        <v>1</v>
      </c>
      <c r="Z83" s="80"/>
      <c r="AA83" s="80"/>
      <c r="AB83" s="81">
        <f t="shared" ref="AB83:BA83" si="68">AB6/AA6-1</f>
        <v>9.8334159759916329E-3</v>
      </c>
      <c r="AC83" s="81">
        <f t="shared" si="68"/>
        <v>7.4065129889711034E-3</v>
      </c>
      <c r="AD83" s="81">
        <f t="shared" si="68"/>
        <v>-4.1942023033235687E-3</v>
      </c>
      <c r="AE83" s="81">
        <f t="shared" si="68"/>
        <v>4.6064991759364737E-2</v>
      </c>
      <c r="AF83" s="81">
        <f t="shared" si="68"/>
        <v>1.0185220452718191E-2</v>
      </c>
      <c r="AG83" s="81">
        <f t="shared" si="68"/>
        <v>9.2202916848800331E-3</v>
      </c>
      <c r="AH83" s="81">
        <f t="shared" si="68"/>
        <v>-4.7956834016374961E-3</v>
      </c>
      <c r="AI83" s="81">
        <f t="shared" si="68"/>
        <v>-3.0144485481526151E-2</v>
      </c>
      <c r="AJ83" s="81">
        <f t="shared" si="68"/>
        <v>3.1845902160217543E-2</v>
      </c>
      <c r="AK83" s="81">
        <f t="shared" si="68"/>
        <v>1.8096696346408203E-2</v>
      </c>
      <c r="AL83" s="81">
        <f t="shared" si="68"/>
        <v>-1.0988257318313654E-2</v>
      </c>
      <c r="AM83" s="81">
        <f t="shared" si="68"/>
        <v>2.7939696564869054E-2</v>
      </c>
      <c r="AN83" s="81">
        <f t="shared" si="68"/>
        <v>7.5957404377249294E-3</v>
      </c>
      <c r="AO83" s="81">
        <f t="shared" si="68"/>
        <v>-2.648696969513864E-3</v>
      </c>
      <c r="AP83" s="81">
        <f t="shared" si="68"/>
        <v>6.7805973253007856E-3</v>
      </c>
      <c r="AQ83" s="81">
        <f t="shared" si="68"/>
        <v>-1.8080630275926546E-2</v>
      </c>
      <c r="AR83" s="81">
        <f t="shared" si="68"/>
        <v>3.1848821241470038E-2</v>
      </c>
      <c r="AS83" s="81">
        <f t="shared" si="68"/>
        <v>-6.1319181716798732E-2</v>
      </c>
      <c r="AT83" s="81">
        <f t="shared" si="68"/>
        <v>-5.7491057303752702E-2</v>
      </c>
      <c r="AU83" s="81">
        <f t="shared" si="68"/>
        <v>4.6121742778759689E-2</v>
      </c>
      <c r="AV83" s="81">
        <f t="shared" si="68"/>
        <v>4.2518610748296437E-2</v>
      </c>
      <c r="AW83" s="81">
        <f t="shared" si="68"/>
        <v>3.2993890125422309E-2</v>
      </c>
      <c r="AX83" s="81">
        <f t="shared" si="68"/>
        <v>1.4511952205289003E-2</v>
      </c>
      <c r="AY83" s="81">
        <f t="shared" si="68"/>
        <v>-3.9666104599832552E-2</v>
      </c>
      <c r="AZ83" s="81">
        <f t="shared" si="68"/>
        <v>-3.0749126402416893E-2</v>
      </c>
      <c r="BA83" s="331">
        <f t="shared" si="68"/>
        <v>-5.4176952966712433E-3</v>
      </c>
      <c r="BB83" s="85"/>
      <c r="BC83" s="85"/>
      <c r="BD83" s="85"/>
      <c r="BE83" s="85"/>
      <c r="BL83" s="9"/>
      <c r="BM83" s="9"/>
      <c r="BN83" s="9"/>
      <c r="BO83" s="281"/>
      <c r="BP83" s="281"/>
      <c r="BQ83" s="281"/>
      <c r="BR83" s="281"/>
      <c r="BS83" s="281"/>
      <c r="BT83" s="281"/>
      <c r="BU83" s="281"/>
      <c r="BV83" s="281"/>
      <c r="BW83" s="281"/>
      <c r="BX83" s="281"/>
      <c r="BY83" s="281"/>
      <c r="BZ83" s="281"/>
      <c r="CA83" s="9"/>
    </row>
    <row r="84" spans="23:79" ht="15" customHeight="1">
      <c r="W84" s="665"/>
      <c r="X84" s="393" t="s">
        <v>70</v>
      </c>
      <c r="Y84" s="148">
        <v>1</v>
      </c>
      <c r="Z84" s="80"/>
      <c r="AA84" s="80"/>
      <c r="AB84" s="81">
        <f t="shared" ref="AB84:BA84" si="69">AB7/AA7-1</f>
        <v>1.1544219966242553E-2</v>
      </c>
      <c r="AC84" s="81">
        <f t="shared" si="69"/>
        <v>1.5267234296903354E-2</v>
      </c>
      <c r="AD84" s="81">
        <f t="shared" si="69"/>
        <v>-2.5320770371228485E-2</v>
      </c>
      <c r="AE84" s="81">
        <f t="shared" si="69"/>
        <v>5.1777146948959407E-2</v>
      </c>
      <c r="AF84" s="81">
        <f t="shared" si="69"/>
        <v>1.0570946371462497E-2</v>
      </c>
      <c r="AG84" s="81">
        <f t="shared" si="69"/>
        <v>1.1257434893477747E-2</v>
      </c>
      <c r="AH84" s="81">
        <f t="shared" si="69"/>
        <v>-1.0573007428635317E-2</v>
      </c>
      <c r="AI84" s="81">
        <f t="shared" si="69"/>
        <v>-6.1536215781202941E-2</v>
      </c>
      <c r="AJ84" s="81">
        <f t="shared" si="69"/>
        <v>2.3637115183188229E-3</v>
      </c>
      <c r="AK84" s="81">
        <f t="shared" si="69"/>
        <v>2.1079584971280374E-2</v>
      </c>
      <c r="AL84" s="81">
        <f t="shared" si="69"/>
        <v>-2.1506210138666604E-2</v>
      </c>
      <c r="AM84" s="81">
        <f t="shared" si="69"/>
        <v>-2.8094582624596076E-2</v>
      </c>
      <c r="AN84" s="81">
        <f t="shared" si="69"/>
        <v>-2.2183269193877253E-3</v>
      </c>
      <c r="AO84" s="81">
        <f t="shared" si="69"/>
        <v>-1.053975247664507E-2</v>
      </c>
      <c r="AP84" s="81">
        <f t="shared" si="69"/>
        <v>-5.6953341266208213E-5</v>
      </c>
      <c r="AQ84" s="81">
        <f t="shared" si="69"/>
        <v>-1.7023326681256057E-2</v>
      </c>
      <c r="AR84" s="81">
        <f t="shared" si="69"/>
        <v>-2.2199863054789271E-3</v>
      </c>
      <c r="AS84" s="81">
        <f t="shared" si="69"/>
        <v>-3.7179478902083507E-2</v>
      </c>
      <c r="AT84" s="81">
        <f t="shared" si="69"/>
        <v>-0.11026842268129522</v>
      </c>
      <c r="AU84" s="81">
        <f t="shared" si="69"/>
        <v>1.9368871887130767E-2</v>
      </c>
      <c r="AV84" s="81">
        <f t="shared" si="69"/>
        <v>-1.1199015102012155E-2</v>
      </c>
      <c r="AW84" s="81">
        <f t="shared" si="69"/>
        <v>2.4171528650739793E-2</v>
      </c>
      <c r="AX84" s="81">
        <f t="shared" si="69"/>
        <v>1.640102834207724E-2</v>
      </c>
      <c r="AY84" s="81">
        <f t="shared" si="69"/>
        <v>-1.9196769574885142E-2</v>
      </c>
      <c r="AZ84" s="81">
        <f t="shared" si="69"/>
        <v>-1.3158643087190613E-2</v>
      </c>
      <c r="BA84" s="331">
        <f t="shared" si="69"/>
        <v>-4.0161576173070035E-3</v>
      </c>
      <c r="BB84" s="85"/>
      <c r="BC84" s="85"/>
      <c r="BD84" s="85"/>
      <c r="BE84" s="85"/>
      <c r="BL84" s="9"/>
      <c r="BM84" s="9"/>
      <c r="BN84" s="9"/>
      <c r="BO84" s="281"/>
      <c r="BP84" s="281"/>
      <c r="BQ84" s="281"/>
      <c r="BR84" s="281"/>
      <c r="BS84" s="281"/>
      <c r="BT84" s="281"/>
      <c r="BU84" s="281"/>
      <c r="BV84" s="281"/>
      <c r="BW84" s="281"/>
      <c r="BX84" s="281"/>
      <c r="BY84" s="281"/>
      <c r="BZ84" s="281"/>
      <c r="CA84" s="9"/>
    </row>
    <row r="85" spans="23:79" ht="15" customHeight="1">
      <c r="W85" s="276" t="s">
        <v>131</v>
      </c>
      <c r="X85" s="413"/>
      <c r="Y85" s="148">
        <v>25</v>
      </c>
      <c r="Z85" s="80"/>
      <c r="AA85" s="80"/>
      <c r="AB85" s="81">
        <f t="shared" ref="AB85:BA85" si="70">AB8/AA8-1</f>
        <v>-2.770928663224681E-2</v>
      </c>
      <c r="AC85" s="81">
        <f t="shared" si="70"/>
        <v>1.9304300675257346E-2</v>
      </c>
      <c r="AD85" s="81">
        <f t="shared" si="70"/>
        <v>-9.3368467968847124E-2</v>
      </c>
      <c r="AE85" s="81">
        <f t="shared" si="70"/>
        <v>8.5111429910090575E-2</v>
      </c>
      <c r="AF85" s="81">
        <f t="shared" si="70"/>
        <v>-3.4562146471258659E-2</v>
      </c>
      <c r="AG85" s="81">
        <f t="shared" si="70"/>
        <v>-2.8919427693606892E-2</v>
      </c>
      <c r="AH85" s="81">
        <f t="shared" si="70"/>
        <v>-1.8111016386967771E-2</v>
      </c>
      <c r="AI85" s="81">
        <f t="shared" si="70"/>
        <v>-4.6836464261158839E-2</v>
      </c>
      <c r="AJ85" s="81">
        <f t="shared" si="70"/>
        <v>-3.8393543380781381E-3</v>
      </c>
      <c r="AK85" s="81">
        <f t="shared" si="70"/>
        <v>-2.4735775014461669E-4</v>
      </c>
      <c r="AL85" s="81">
        <f t="shared" si="70"/>
        <v>-2.8106848862364253E-2</v>
      </c>
      <c r="AM85" s="81">
        <f t="shared" si="70"/>
        <v>-1.6122342920440569E-2</v>
      </c>
      <c r="AN85" s="81">
        <f t="shared" si="70"/>
        <v>-3.9863578780619302E-2</v>
      </c>
      <c r="AO85" s="81">
        <f t="shared" si="70"/>
        <v>3.1358629843918351E-2</v>
      </c>
      <c r="AP85" s="81">
        <f t="shared" si="70"/>
        <v>-4.8902759476582291E-3</v>
      </c>
      <c r="AQ85" s="81">
        <f t="shared" si="70"/>
        <v>-1.3843775818260906E-2</v>
      </c>
      <c r="AR85" s="81">
        <f t="shared" si="70"/>
        <v>8.1900175669411546E-3</v>
      </c>
      <c r="AS85" s="81">
        <f t="shared" si="70"/>
        <v>-9.2817164668859142E-3</v>
      </c>
      <c r="AT85" s="81">
        <f t="shared" si="70"/>
        <v>-2.6560377808319657E-2</v>
      </c>
      <c r="AU85" s="81">
        <f t="shared" si="70"/>
        <v>1.6479496179770958E-2</v>
      </c>
      <c r="AV85" s="81">
        <f t="shared" si="70"/>
        <v>-2.758109073723336E-2</v>
      </c>
      <c r="AW85" s="81">
        <f t="shared" si="70"/>
        <v>-2.492680796699609E-2</v>
      </c>
      <c r="AX85" s="81">
        <f t="shared" si="70"/>
        <v>-1.0231348482814262E-2</v>
      </c>
      <c r="AY85" s="81">
        <f t="shared" si="70"/>
        <v>-2.0297127718153174E-2</v>
      </c>
      <c r="AZ85" s="81">
        <f t="shared" si="70"/>
        <v>-2.1873147292950534E-2</v>
      </c>
      <c r="BA85" s="331">
        <f t="shared" si="70"/>
        <v>-1.4422087230919978E-2</v>
      </c>
      <c r="BB85" s="85" t="e">
        <f t="shared" ref="BB85:BE86" si="71">IF(ISTEXT(BA8),BA8,BB8/BA8-1)</f>
        <v>#REF!</v>
      </c>
      <c r="BC85" s="85" t="e">
        <f t="shared" si="71"/>
        <v>#REF!</v>
      </c>
      <c r="BD85" s="85" t="e">
        <f t="shared" si="71"/>
        <v>#REF!</v>
      </c>
      <c r="BE85" s="85" t="e">
        <f t="shared" si="71"/>
        <v>#REF!</v>
      </c>
      <c r="BL85" s="9"/>
      <c r="BM85" s="9"/>
      <c r="BN85" s="9"/>
      <c r="BO85" s="281"/>
      <c r="BP85" s="281"/>
      <c r="BQ85" s="281"/>
      <c r="BR85" s="281"/>
      <c r="BS85" s="281"/>
      <c r="BT85" s="281"/>
      <c r="BU85" s="281"/>
      <c r="BV85" s="281"/>
      <c r="BW85" s="281"/>
      <c r="BX85" s="281"/>
      <c r="BY85" s="281"/>
      <c r="BZ85" s="281"/>
      <c r="CA85" s="9"/>
    </row>
    <row r="86" spans="23:79" ht="15" customHeight="1">
      <c r="W86" s="276" t="s">
        <v>73</v>
      </c>
      <c r="X86" s="413"/>
      <c r="Y86" s="148">
        <v>298</v>
      </c>
      <c r="Z86" s="80"/>
      <c r="AA86" s="80"/>
      <c r="AB86" s="81">
        <f t="shared" ref="AB86:BA86" si="72">AB9/AA9-1</f>
        <v>-8.9297357160118551E-3</v>
      </c>
      <c r="AC86" s="81">
        <f t="shared" si="72"/>
        <v>4.56624323500332E-3</v>
      </c>
      <c r="AD86" s="81">
        <f t="shared" si="72"/>
        <v>-3.7061198156567166E-3</v>
      </c>
      <c r="AE86" s="81">
        <f t="shared" si="72"/>
        <v>4.0802542988993329E-2</v>
      </c>
      <c r="AF86" s="81">
        <f t="shared" si="72"/>
        <v>8.8075957155835383E-3</v>
      </c>
      <c r="AG86" s="81">
        <f t="shared" si="72"/>
        <v>3.4449781826583203E-2</v>
      </c>
      <c r="AH86" s="81">
        <f t="shared" si="72"/>
        <v>2.3027767478603467E-2</v>
      </c>
      <c r="AI86" s="81">
        <f t="shared" si="72"/>
        <v>-4.5783682581716501E-2</v>
      </c>
      <c r="AJ86" s="81">
        <f t="shared" si="72"/>
        <v>-0.18582300998357382</v>
      </c>
      <c r="AK86" s="81">
        <f t="shared" si="72"/>
        <v>9.3351311416762117E-2</v>
      </c>
      <c r="AL86" s="81">
        <f t="shared" si="72"/>
        <v>-0.1207890832637607</v>
      </c>
      <c r="AM86" s="81">
        <f t="shared" si="72"/>
        <v>-2.1260535468135333E-2</v>
      </c>
      <c r="AN86" s="81">
        <f t="shared" si="72"/>
        <v>-7.1014355190018863E-3</v>
      </c>
      <c r="AO86" s="81">
        <f t="shared" si="72"/>
        <v>1.356920823556429E-4</v>
      </c>
      <c r="AP86" s="81">
        <f t="shared" si="72"/>
        <v>-1.6104288024963664E-2</v>
      </c>
      <c r="AQ86" s="81">
        <f t="shared" si="72"/>
        <v>-1.527142586049246E-3</v>
      </c>
      <c r="AR86" s="81">
        <f t="shared" si="72"/>
        <v>-2.3906909697771983E-2</v>
      </c>
      <c r="AS86" s="81">
        <f t="shared" si="72"/>
        <v>-3.8228996640950696E-2</v>
      </c>
      <c r="AT86" s="81">
        <f t="shared" si="72"/>
        <v>-2.4098822542583442E-2</v>
      </c>
      <c r="AU86" s="81">
        <f t="shared" si="72"/>
        <v>-2.223060808040267E-2</v>
      </c>
      <c r="AV86" s="81">
        <f t="shared" si="72"/>
        <v>-2.0292900294920035E-2</v>
      </c>
      <c r="AW86" s="81">
        <f t="shared" si="72"/>
        <v>-1.845242515214951E-2</v>
      </c>
      <c r="AX86" s="81">
        <f t="shared" si="72"/>
        <v>3.5478384907814409E-3</v>
      </c>
      <c r="AY86" s="81">
        <f t="shared" si="72"/>
        <v>-2.0234606859208859E-2</v>
      </c>
      <c r="AZ86" s="81">
        <f t="shared" si="72"/>
        <v>-1.7653163790040671E-2</v>
      </c>
      <c r="BA86" s="331">
        <f t="shared" si="72"/>
        <v>-2.0899730266042971E-3</v>
      </c>
      <c r="BB86" s="85" t="e">
        <f t="shared" si="71"/>
        <v>#REF!</v>
      </c>
      <c r="BC86" s="85" t="e">
        <f t="shared" si="71"/>
        <v>#REF!</v>
      </c>
      <c r="BD86" s="85" t="e">
        <f t="shared" si="71"/>
        <v>#REF!</v>
      </c>
      <c r="BE86" s="85" t="e">
        <f t="shared" si="71"/>
        <v>#REF!</v>
      </c>
      <c r="BL86" s="9"/>
      <c r="BM86" s="9"/>
      <c r="BN86" s="9"/>
      <c r="BO86" s="281"/>
      <c r="BP86" s="281"/>
      <c r="BQ86" s="281"/>
      <c r="BR86" s="281"/>
      <c r="BS86" s="281"/>
      <c r="BT86" s="281"/>
      <c r="BU86" s="281"/>
      <c r="BV86" s="281"/>
      <c r="BW86" s="281"/>
      <c r="BX86" s="281"/>
      <c r="BY86" s="281"/>
      <c r="BZ86" s="281"/>
      <c r="CA86" s="9"/>
    </row>
    <row r="87" spans="23:79" ht="15" customHeight="1">
      <c r="W87" s="670" t="s">
        <v>127</v>
      </c>
      <c r="X87" s="673"/>
      <c r="Y87" s="674"/>
      <c r="Z87" s="80"/>
      <c r="AA87" s="80"/>
      <c r="AB87" s="676">
        <f t="shared" ref="AB87:AB92" si="73">AB10/AA10-1</f>
        <v>0.10581172541317185</v>
      </c>
      <c r="AC87" s="676">
        <f t="shared" ref="AC87:AD87" si="74">AC10/AB10-1</f>
        <v>5.0076865619440136E-2</v>
      </c>
      <c r="AD87" s="676">
        <f t="shared" si="74"/>
        <v>9.1697523746909315E-2</v>
      </c>
      <c r="AE87" s="676">
        <f t="shared" ref="AE87:BA87" si="75">AE10/AD10-1</f>
        <v>0.10652104334496215</v>
      </c>
      <c r="AF87" s="676">
        <f t="shared" si="75"/>
        <v>0.19923465422177511</v>
      </c>
      <c r="AG87" s="676">
        <f t="shared" si="75"/>
        <v>1.0077019525430497E-2</v>
      </c>
      <c r="AH87" s="676">
        <f t="shared" si="75"/>
        <v>-1.6120101712698287E-2</v>
      </c>
      <c r="AI87" s="676">
        <f t="shared" si="75"/>
        <v>-9.1025669907791817E-2</v>
      </c>
      <c r="AJ87" s="676">
        <f t="shared" si="75"/>
        <v>-0.12554420556794621</v>
      </c>
      <c r="AK87" s="676">
        <f t="shared" si="75"/>
        <v>-0.10506967392116773</v>
      </c>
      <c r="AL87" s="676">
        <f t="shared" si="75"/>
        <v>-0.15081071021675374</v>
      </c>
      <c r="AM87" s="676">
        <f t="shared" si="75"/>
        <v>-0.11649334533489408</v>
      </c>
      <c r="AN87" s="676">
        <f t="shared" si="75"/>
        <v>-2.0220704697537006E-2</v>
      </c>
      <c r="AO87" s="676">
        <f t="shared" si="75"/>
        <v>-0.11398414823022052</v>
      </c>
      <c r="AP87" s="676">
        <f t="shared" si="75"/>
        <v>1.9999745155461879E-2</v>
      </c>
      <c r="AQ87" s="676">
        <f t="shared" si="75"/>
        <v>8.3283923372469593E-2</v>
      </c>
      <c r="AR87" s="676">
        <f t="shared" si="75"/>
        <v>2.2746986361483534E-2</v>
      </c>
      <c r="AS87" s="676">
        <f t="shared" si="75"/>
        <v>-8.3293430368202026E-3</v>
      </c>
      <c r="AT87" s="676">
        <f t="shared" si="75"/>
        <v>-6.1967078075662485E-2</v>
      </c>
      <c r="AU87" s="676">
        <f t="shared" si="75"/>
        <v>9.4959120457204893E-2</v>
      </c>
      <c r="AV87" s="676">
        <f t="shared" si="75"/>
        <v>7.476849733755131E-2</v>
      </c>
      <c r="AW87" s="676">
        <f t="shared" si="75"/>
        <v>7.8416663874175674E-2</v>
      </c>
      <c r="AX87" s="676">
        <f t="shared" si="75"/>
        <v>7.0140919259076506E-2</v>
      </c>
      <c r="AY87" s="676">
        <f t="shared" si="75"/>
        <v>8.2403206771265447E-2</v>
      </c>
      <c r="AZ87" s="676">
        <f t="shared" si="75"/>
        <v>6.8912415921567716E-2</v>
      </c>
      <c r="BA87" s="677">
        <f t="shared" si="75"/>
        <v>9.4755614301841762E-2</v>
      </c>
      <c r="BB87" s="85"/>
      <c r="BC87" s="85"/>
      <c r="BD87" s="85"/>
      <c r="BE87" s="85"/>
      <c r="BL87" s="9"/>
      <c r="BM87" s="9"/>
      <c r="BN87" s="9"/>
      <c r="BO87" s="281"/>
      <c r="BP87" s="281"/>
      <c r="BQ87" s="281"/>
      <c r="BR87" s="281"/>
      <c r="BS87" s="281"/>
      <c r="BT87" s="281"/>
      <c r="BU87" s="281"/>
      <c r="BV87" s="281"/>
      <c r="BW87" s="281"/>
      <c r="BX87" s="281"/>
      <c r="BY87" s="281"/>
      <c r="BZ87" s="281"/>
      <c r="CA87" s="9"/>
    </row>
    <row r="88" spans="23:79" ht="28.5">
      <c r="W88" s="671"/>
      <c r="X88" s="491" t="s">
        <v>128</v>
      </c>
      <c r="Y88" s="12" t="s">
        <v>133</v>
      </c>
      <c r="Z88" s="80"/>
      <c r="AA88" s="80"/>
      <c r="AB88" s="81">
        <f t="shared" si="73"/>
        <v>8.8957790566543293E-2</v>
      </c>
      <c r="AC88" s="81">
        <f t="shared" ref="AC88:AD92" si="76">AC11/AB11-1</f>
        <v>2.4070340480269126E-2</v>
      </c>
      <c r="AD88" s="81">
        <f t="shared" si="76"/>
        <v>2.0370894660691974E-2</v>
      </c>
      <c r="AE88" s="81">
        <f t="shared" ref="AE88:BA88" si="77">AE11/AD11-1</f>
        <v>0.16121746427582906</v>
      </c>
      <c r="AF88" s="81">
        <f t="shared" si="77"/>
        <v>0.19766846543960104</v>
      </c>
      <c r="AG88" s="81">
        <f t="shared" si="77"/>
        <v>-2.4395316590543614E-2</v>
      </c>
      <c r="AH88" s="81">
        <f t="shared" si="77"/>
        <v>-6.55801780875509E-3</v>
      </c>
      <c r="AI88" s="81">
        <f t="shared" si="77"/>
        <v>-2.8428032572769268E-2</v>
      </c>
      <c r="AJ88" s="81">
        <f t="shared" si="77"/>
        <v>2.6373965967684487E-2</v>
      </c>
      <c r="AK88" s="81">
        <f t="shared" si="77"/>
        <v>-6.2223433551387375E-2</v>
      </c>
      <c r="AL88" s="81">
        <f t="shared" si="77"/>
        <v>-0.14832299058031362</v>
      </c>
      <c r="AM88" s="81">
        <f t="shared" si="77"/>
        <v>-0.16576113351646571</v>
      </c>
      <c r="AN88" s="81">
        <f t="shared" si="77"/>
        <v>-4.9437853056144565E-4</v>
      </c>
      <c r="AO88" s="81">
        <f t="shared" si="77"/>
        <v>-0.23461673486385815</v>
      </c>
      <c r="AP88" s="81">
        <f t="shared" si="77"/>
        <v>2.9056577203481204E-2</v>
      </c>
      <c r="AQ88" s="81">
        <f t="shared" si="77"/>
        <v>0.14436384549598147</v>
      </c>
      <c r="AR88" s="81">
        <f t="shared" si="77"/>
        <v>0.14221086770718072</v>
      </c>
      <c r="AS88" s="81">
        <f t="shared" si="77"/>
        <v>0.15428926132356491</v>
      </c>
      <c r="AT88" s="81">
        <f t="shared" si="77"/>
        <v>8.5683322552622565E-2</v>
      </c>
      <c r="AU88" s="81">
        <f t="shared" si="77"/>
        <v>0.1130947280263952</v>
      </c>
      <c r="AV88" s="81">
        <f t="shared" si="77"/>
        <v>0.11869739864958517</v>
      </c>
      <c r="AW88" s="81">
        <f t="shared" si="77"/>
        <v>0.12569693172460594</v>
      </c>
      <c r="AX88" s="81">
        <f t="shared" si="77"/>
        <v>9.3563394802977484E-2</v>
      </c>
      <c r="AY88" s="81">
        <f t="shared" si="77"/>
        <v>0.114386790098157</v>
      </c>
      <c r="AZ88" s="81">
        <f t="shared" si="77"/>
        <v>9.6000997838387114E-2</v>
      </c>
      <c r="BA88" s="331">
        <f t="shared" si="77"/>
        <v>0.1034457170873937</v>
      </c>
      <c r="BB88" s="85">
        <f t="shared" ref="BB88:BE90" si="78">IF(ISTEXT(BA11),BA11,BB11/BA11-1)</f>
        <v>-1</v>
      </c>
      <c r="BC88" s="85" t="e">
        <f t="shared" si="78"/>
        <v>#DIV/0!</v>
      </c>
      <c r="BD88" s="85" t="e">
        <f t="shared" si="78"/>
        <v>#DIV/0!</v>
      </c>
      <c r="BE88" s="85" t="e">
        <f t="shared" si="78"/>
        <v>#DIV/0!</v>
      </c>
      <c r="BL88" s="9"/>
      <c r="BM88" s="9"/>
      <c r="BN88" s="9"/>
      <c r="BO88" s="284"/>
      <c r="BP88" s="284"/>
      <c r="BQ88" s="284"/>
      <c r="BR88" s="284"/>
      <c r="BS88" s="284"/>
      <c r="BT88" s="281"/>
      <c r="BU88" s="281"/>
      <c r="BV88" s="281"/>
      <c r="BW88" s="281"/>
      <c r="BX88" s="281"/>
      <c r="BY88" s="281"/>
      <c r="BZ88" s="281"/>
      <c r="CA88" s="9"/>
    </row>
    <row r="89" spans="23:79" ht="28.5">
      <c r="W89" s="671"/>
      <c r="X89" s="403" t="s">
        <v>129</v>
      </c>
      <c r="Y89" s="12" t="s">
        <v>130</v>
      </c>
      <c r="Z89" s="80"/>
      <c r="AA89" s="80"/>
      <c r="AB89" s="81">
        <f t="shared" si="73"/>
        <v>0.14797040261001193</v>
      </c>
      <c r="AC89" s="81">
        <f t="shared" si="76"/>
        <v>1.4702566276902251E-2</v>
      </c>
      <c r="AD89" s="81">
        <f t="shared" si="76"/>
        <v>0.43657292284521954</v>
      </c>
      <c r="AE89" s="81">
        <f t="shared" ref="AE89:BA89" si="79">AE12/AD12-1</f>
        <v>0.22852153866522684</v>
      </c>
      <c r="AF89" s="81">
        <f t="shared" si="79"/>
        <v>0.30992439392251936</v>
      </c>
      <c r="AG89" s="81">
        <f t="shared" si="79"/>
        <v>3.6812120415688376E-2</v>
      </c>
      <c r="AH89" s="81">
        <f t="shared" si="79"/>
        <v>9.4538783135734272E-2</v>
      </c>
      <c r="AI89" s="81">
        <f t="shared" si="79"/>
        <v>-0.17092465985060268</v>
      </c>
      <c r="AJ89" s="81">
        <f t="shared" si="79"/>
        <v>-0.20825158539650557</v>
      </c>
      <c r="AK89" s="81">
        <f t="shared" si="79"/>
        <v>-9.4903848539505176E-2</v>
      </c>
      <c r="AL89" s="81">
        <f t="shared" si="79"/>
        <v>-0.16799654572614775</v>
      </c>
      <c r="AM89" s="81">
        <f t="shared" si="79"/>
        <v>-6.8738259222732245E-2</v>
      </c>
      <c r="AN89" s="81">
        <f t="shared" si="79"/>
        <v>-3.7527729328921233E-2</v>
      </c>
      <c r="AO89" s="81">
        <f t="shared" si="79"/>
        <v>4.0933638993493116E-2</v>
      </c>
      <c r="AP89" s="81">
        <f t="shared" si="79"/>
        <v>-6.437148392601455E-2</v>
      </c>
      <c r="AQ89" s="81">
        <f t="shared" si="79"/>
        <v>4.3535750591793931E-2</v>
      </c>
      <c r="AR89" s="81">
        <f t="shared" si="79"/>
        <v>-0.12023037252544277</v>
      </c>
      <c r="AS89" s="81">
        <f t="shared" si="79"/>
        <v>-0.27453405340094794</v>
      </c>
      <c r="AT89" s="81">
        <f t="shared" si="79"/>
        <v>-0.2953879622111002</v>
      </c>
      <c r="AU89" s="81">
        <f t="shared" si="79"/>
        <v>5.0081038237153042E-2</v>
      </c>
      <c r="AV89" s="81">
        <f t="shared" si="79"/>
        <v>-0.11627065062861408</v>
      </c>
      <c r="AW89" s="81">
        <f t="shared" si="79"/>
        <v>-8.49747656466735E-2</v>
      </c>
      <c r="AX89" s="81">
        <f t="shared" si="79"/>
        <v>-4.5475573216002596E-2</v>
      </c>
      <c r="AY89" s="81">
        <f t="shared" si="79"/>
        <v>2.4806258839639828E-2</v>
      </c>
      <c r="AZ89" s="81">
        <f t="shared" si="79"/>
        <v>-1.5862506365936335E-2</v>
      </c>
      <c r="BA89" s="331">
        <f t="shared" si="79"/>
        <v>2.0321204223738176E-2</v>
      </c>
      <c r="BB89" s="85">
        <f t="shared" si="78"/>
        <v>-1</v>
      </c>
      <c r="BC89" s="85" t="e">
        <f t="shared" si="78"/>
        <v>#DIV/0!</v>
      </c>
      <c r="BD89" s="85" t="e">
        <f t="shared" si="78"/>
        <v>#DIV/0!</v>
      </c>
      <c r="BE89" s="85" t="e">
        <f t="shared" si="78"/>
        <v>#DIV/0!</v>
      </c>
      <c r="BL89" s="9"/>
      <c r="BM89" s="9"/>
      <c r="BN89" s="9"/>
      <c r="BO89" s="284"/>
      <c r="BP89" s="284"/>
      <c r="BQ89" s="284"/>
      <c r="BR89" s="284"/>
      <c r="BS89" s="284"/>
      <c r="BT89" s="281"/>
      <c r="BU89" s="281"/>
      <c r="BV89" s="281"/>
      <c r="BW89" s="281"/>
      <c r="BX89" s="281"/>
      <c r="BY89" s="281"/>
      <c r="BZ89" s="281"/>
      <c r="CA89" s="9"/>
    </row>
    <row r="90" spans="23:79" ht="22.5" customHeight="1" thickBot="1">
      <c r="W90" s="664"/>
      <c r="X90" s="537" t="s">
        <v>194</v>
      </c>
      <c r="Y90" s="148">
        <v>22800</v>
      </c>
      <c r="Z90" s="82"/>
      <c r="AA90" s="80"/>
      <c r="AB90" s="81">
        <f t="shared" si="73"/>
        <v>0.10552257582449287</v>
      </c>
      <c r="AC90" s="81">
        <f t="shared" si="76"/>
        <v>0.10064606961838862</v>
      </c>
      <c r="AD90" s="81">
        <f t="shared" si="76"/>
        <v>4.2304064926494966E-3</v>
      </c>
      <c r="AE90" s="81">
        <f t="shared" ref="AE90:BA90" si="80">AE13/AD13-1</f>
        <v>-4.3434980255246614E-2</v>
      </c>
      <c r="AF90" s="81">
        <f t="shared" si="80"/>
        <v>9.5044814103399045E-2</v>
      </c>
      <c r="AG90" s="81">
        <f t="shared" si="80"/>
        <v>3.493918267915852E-2</v>
      </c>
      <c r="AH90" s="81">
        <f t="shared" si="80"/>
        <v>-0.14755137946247876</v>
      </c>
      <c r="AI90" s="81">
        <f t="shared" si="80"/>
        <v>-8.8655500632454087E-2</v>
      </c>
      <c r="AJ90" s="81">
        <f t="shared" si="80"/>
        <v>-0.30606878168539509</v>
      </c>
      <c r="AK90" s="81">
        <f t="shared" si="80"/>
        <v>-0.2337743671460053</v>
      </c>
      <c r="AL90" s="81">
        <f t="shared" si="80"/>
        <v>-0.13729097892168241</v>
      </c>
      <c r="AM90" s="81">
        <f t="shared" si="80"/>
        <v>-5.4489790068685706E-2</v>
      </c>
      <c r="AN90" s="81">
        <f t="shared" si="80"/>
        <v>-5.7391871569899E-2</v>
      </c>
      <c r="AO90" s="81">
        <f t="shared" si="80"/>
        <v>-2.7302997855100375E-2</v>
      </c>
      <c r="AP90" s="81">
        <f t="shared" si="80"/>
        <v>-3.9115336950364732E-2</v>
      </c>
      <c r="AQ90" s="81">
        <f t="shared" si="80"/>
        <v>3.4810148218546999E-2</v>
      </c>
      <c r="AR90" s="81">
        <f t="shared" si="80"/>
        <v>-9.4752335719466618E-2</v>
      </c>
      <c r="AS90" s="81">
        <f t="shared" si="80"/>
        <v>-0.11752161703756925</v>
      </c>
      <c r="AT90" s="81">
        <f t="shared" si="80"/>
        <v>-0.41428427034835358</v>
      </c>
      <c r="AU90" s="81">
        <f t="shared" si="80"/>
        <v>-9.3033058214083697E-3</v>
      </c>
      <c r="AV90" s="81">
        <f t="shared" si="80"/>
        <v>-7.2705550252961881E-2</v>
      </c>
      <c r="AW90" s="81">
        <f t="shared" si="80"/>
        <v>-5.8280806256053586E-3</v>
      </c>
      <c r="AX90" s="81">
        <f t="shared" si="80"/>
        <v>-5.9399266293567843E-2</v>
      </c>
      <c r="AY90" s="81">
        <f t="shared" si="80"/>
        <v>-1.7482954621357405E-2</v>
      </c>
      <c r="AZ90" s="81">
        <f t="shared" si="80"/>
        <v>4.2441991401084289E-2</v>
      </c>
      <c r="BA90" s="331">
        <f t="shared" si="80"/>
        <v>4.6581542961123601E-2</v>
      </c>
      <c r="BB90" s="86">
        <f t="shared" si="78"/>
        <v>-1</v>
      </c>
      <c r="BC90" s="86" t="e">
        <f t="shared" si="78"/>
        <v>#DIV/0!</v>
      </c>
      <c r="BD90" s="86" t="e">
        <f t="shared" si="78"/>
        <v>#DIV/0!</v>
      </c>
      <c r="BE90" s="86" t="e">
        <f t="shared" si="78"/>
        <v>#DIV/0!</v>
      </c>
      <c r="BL90" s="9"/>
      <c r="BM90" s="9"/>
      <c r="BN90" s="9"/>
      <c r="BO90" s="284"/>
      <c r="BP90" s="284"/>
      <c r="BQ90" s="284"/>
      <c r="BR90" s="284"/>
      <c r="BS90" s="284"/>
      <c r="BT90" s="281"/>
      <c r="BU90" s="281"/>
      <c r="BV90" s="281"/>
      <c r="BW90" s="281"/>
      <c r="BX90" s="281"/>
      <c r="BY90" s="281"/>
      <c r="BZ90" s="281"/>
      <c r="CA90" s="9"/>
    </row>
    <row r="91" spans="23:79" ht="22.5" customHeight="1" thickTop="1" thickBot="1">
      <c r="W91" s="672"/>
      <c r="X91" s="538" t="s">
        <v>198</v>
      </c>
      <c r="Y91" s="149">
        <v>17200</v>
      </c>
      <c r="Z91" s="210"/>
      <c r="AA91" s="210"/>
      <c r="AB91" s="83">
        <f t="shared" si="73"/>
        <v>0</v>
      </c>
      <c r="AC91" s="83">
        <f t="shared" si="76"/>
        <v>0</v>
      </c>
      <c r="AD91" s="83">
        <f t="shared" si="76"/>
        <v>0.33333333333333304</v>
      </c>
      <c r="AE91" s="83">
        <f t="shared" ref="AE91:BA91" si="81">AE14/AD14-1</f>
        <v>0.75000000000000022</v>
      </c>
      <c r="AF91" s="83">
        <f t="shared" si="81"/>
        <v>1.6428571428571415</v>
      </c>
      <c r="AG91" s="83">
        <f t="shared" si="81"/>
        <v>-4.2467520647312407E-2</v>
      </c>
      <c r="AH91" s="83">
        <f t="shared" si="81"/>
        <v>-0.11162980772508435</v>
      </c>
      <c r="AI91" s="83">
        <f t="shared" si="81"/>
        <v>9.9821013115413804E-2</v>
      </c>
      <c r="AJ91" s="83">
        <f t="shared" si="81"/>
        <v>0.67576329380784306</v>
      </c>
      <c r="AK91" s="83">
        <f t="shared" si="81"/>
        <v>-9.3559909122447271E-2</v>
      </c>
      <c r="AL91" s="83">
        <f t="shared" si="81"/>
        <v>3.1634572034120678E-2</v>
      </c>
      <c r="AM91" s="83">
        <f t="shared" si="81"/>
        <v>0.26006297501653153</v>
      </c>
      <c r="AN91" s="83">
        <f t="shared" si="81"/>
        <v>0.12009555900319513</v>
      </c>
      <c r="AO91" s="83">
        <f t="shared" si="81"/>
        <v>0.16809107081034669</v>
      </c>
      <c r="AP91" s="83">
        <f t="shared" si="81"/>
        <v>2.0280588839155298</v>
      </c>
      <c r="AQ91" s="83">
        <f t="shared" si="81"/>
        <v>-4.7860599852782792E-2</v>
      </c>
      <c r="AR91" s="83">
        <f t="shared" si="81"/>
        <v>0.13236415694472492</v>
      </c>
      <c r="AS91" s="83">
        <f t="shared" si="81"/>
        <v>-6.6648583281892271E-2</v>
      </c>
      <c r="AT91" s="83">
        <f t="shared" si="81"/>
        <v>-8.5672423433385103E-2</v>
      </c>
      <c r="AU91" s="83">
        <f t="shared" si="81"/>
        <v>0.13704931824637412</v>
      </c>
      <c r="AV91" s="83">
        <f t="shared" si="81"/>
        <v>0.1692741945149483</v>
      </c>
      <c r="AW91" s="83">
        <f t="shared" si="81"/>
        <v>-0.16025934775256001</v>
      </c>
      <c r="AX91" s="83">
        <f t="shared" si="81"/>
        <v>6.9705962559551526E-2</v>
      </c>
      <c r="AY91" s="83">
        <f t="shared" si="81"/>
        <v>-0.30568798223277382</v>
      </c>
      <c r="AZ91" s="83">
        <f t="shared" si="81"/>
        <v>-0.49145276331225485</v>
      </c>
      <c r="BA91" s="330">
        <f t="shared" si="81"/>
        <v>0.11103458970769209</v>
      </c>
      <c r="BB91" s="211"/>
      <c r="BC91" s="211"/>
      <c r="BD91" s="211"/>
      <c r="BE91" s="211"/>
      <c r="BL91" s="9"/>
      <c r="BM91" s="9"/>
      <c r="BN91" s="9"/>
      <c r="BO91" s="284"/>
      <c r="BP91" s="284"/>
      <c r="BQ91" s="284"/>
      <c r="BR91" s="284"/>
      <c r="BS91" s="284"/>
      <c r="BT91" s="281"/>
      <c r="BU91" s="281"/>
      <c r="BV91" s="281"/>
      <c r="BW91" s="281"/>
      <c r="BX91" s="281"/>
      <c r="BY91" s="281"/>
      <c r="BZ91" s="281"/>
      <c r="CA91" s="9"/>
    </row>
    <row r="92" spans="23:79" ht="15.75" customHeight="1" thickTop="1" thickBot="1">
      <c r="W92" s="680" t="s">
        <v>74</v>
      </c>
      <c r="X92" s="683"/>
      <c r="Y92" s="682"/>
      <c r="Z92" s="84"/>
      <c r="AA92" s="84"/>
      <c r="AB92" s="687">
        <f t="shared" si="73"/>
        <v>1.0855813797794989E-2</v>
      </c>
      <c r="AC92" s="687">
        <f t="shared" si="76"/>
        <v>9.615441335248498E-3</v>
      </c>
      <c r="AD92" s="687">
        <f t="shared" si="76"/>
        <v>-5.7511890557735423E-3</v>
      </c>
      <c r="AE92" s="687">
        <f t="shared" ref="AE92:BA92" si="82">AE15/AD15-1</f>
        <v>4.9648304577742497E-2</v>
      </c>
      <c r="AF92" s="687">
        <f t="shared" si="82"/>
        <v>1.5656805817642727E-2</v>
      </c>
      <c r="AG92" s="687">
        <f t="shared" si="82"/>
        <v>8.8582457968156003E-3</v>
      </c>
      <c r="AH92" s="687">
        <f t="shared" si="82"/>
        <v>-5.4178886617066713E-3</v>
      </c>
      <c r="AI92" s="687">
        <f t="shared" si="82"/>
        <v>-3.5916261234779756E-2</v>
      </c>
      <c r="AJ92" s="687">
        <f t="shared" si="82"/>
        <v>1.6995151012089371E-2</v>
      </c>
      <c r="AK92" s="687">
        <f t="shared" si="82"/>
        <v>1.5035793535644881E-2</v>
      </c>
      <c r="AL92" s="687">
        <f t="shared" si="82"/>
        <v>-1.8814389268145382E-2</v>
      </c>
      <c r="AM92" s="687">
        <f t="shared" si="82"/>
        <v>1.8033126475006434E-2</v>
      </c>
      <c r="AN92" s="687">
        <f t="shared" si="82"/>
        <v>4.7849071229781881E-3</v>
      </c>
      <c r="AO92" s="687">
        <f t="shared" si="82"/>
        <v>-4.7628823289094235E-3</v>
      </c>
      <c r="AP92" s="687">
        <f t="shared" si="82"/>
        <v>5.8665545310441214E-3</v>
      </c>
      <c r="AQ92" s="687">
        <f t="shared" si="82"/>
        <v>-1.5562476161017469E-2</v>
      </c>
      <c r="AR92" s="687">
        <f t="shared" si="82"/>
        <v>2.7774002768568895E-2</v>
      </c>
      <c r="AS92" s="687">
        <f t="shared" si="82"/>
        <v>-5.6891973450465483E-2</v>
      </c>
      <c r="AT92" s="687">
        <f t="shared" si="82"/>
        <v>-5.96483552119903E-2</v>
      </c>
      <c r="AU92" s="687">
        <f t="shared" si="82"/>
        <v>4.3533725082361086E-2</v>
      </c>
      <c r="AV92" s="687">
        <f t="shared" si="82"/>
        <v>3.7104570727882535E-2</v>
      </c>
      <c r="AW92" s="687">
        <f t="shared" si="82"/>
        <v>3.1348386808751405E-2</v>
      </c>
      <c r="AX92" s="687">
        <f t="shared" si="82"/>
        <v>1.5331148387353055E-2</v>
      </c>
      <c r="AY92" s="687">
        <f t="shared" si="82"/>
        <v>-3.4362756722454035E-2</v>
      </c>
      <c r="AZ92" s="687">
        <f t="shared" si="82"/>
        <v>-2.6214679338453895E-2</v>
      </c>
      <c r="BA92" s="688">
        <f t="shared" si="82"/>
        <v>-2.0750227195052151E-3</v>
      </c>
      <c r="BB92" s="87" t="e">
        <f>IF(ISTEXT(BA15),BA15,BB15/BA15-1)</f>
        <v>#REF!</v>
      </c>
      <c r="BC92" s="87" t="e">
        <f>IF(ISTEXT(BB15),BB15,BC15/BB15-1)</f>
        <v>#REF!</v>
      </c>
      <c r="BD92" s="87" t="e">
        <f>IF(ISTEXT(BC15),BC15,BD15/BC15-1)</f>
        <v>#REF!</v>
      </c>
      <c r="BE92" s="87" t="e">
        <f>IF(ISTEXT(BD15),BD15,BE15/BD15-1)</f>
        <v>#REF!</v>
      </c>
      <c r="BL92" s="9"/>
      <c r="BM92" s="9"/>
      <c r="BN92" s="9"/>
      <c r="BO92" s="281"/>
      <c r="BP92" s="281"/>
      <c r="BQ92" s="281"/>
      <c r="BR92" s="281"/>
      <c r="BS92" s="281"/>
      <c r="BT92" s="281"/>
      <c r="BU92" s="281"/>
      <c r="BV92" s="281"/>
      <c r="BW92" s="281"/>
      <c r="BX92" s="281"/>
      <c r="BY92" s="281"/>
      <c r="BZ92" s="281"/>
      <c r="CA92" s="9"/>
    </row>
    <row r="93" spans="23:79">
      <c r="BL93" s="9"/>
      <c r="BM93" s="9"/>
      <c r="BN93" s="9"/>
      <c r="BO93" s="9"/>
      <c r="BP93" s="9"/>
      <c r="BQ93" s="9"/>
      <c r="BR93" s="9"/>
      <c r="BS93" s="9"/>
      <c r="BT93" s="9"/>
      <c r="BU93" s="9"/>
      <c r="BV93" s="9"/>
      <c r="BW93" s="9"/>
      <c r="BX93" s="9"/>
      <c r="BY93" s="9"/>
      <c r="BZ93" s="9"/>
      <c r="CA93" s="9"/>
    </row>
    <row r="94" spans="23:79">
      <c r="BL94" s="9"/>
      <c r="BM94" s="9"/>
      <c r="BN94" s="9"/>
      <c r="BO94" s="9"/>
      <c r="BP94" s="9"/>
      <c r="BQ94" s="9"/>
      <c r="BR94" s="9"/>
      <c r="BS94" s="9"/>
      <c r="BT94" s="9"/>
      <c r="BU94" s="9"/>
      <c r="BV94" s="9"/>
      <c r="BW94" s="9"/>
      <c r="BX94" s="9"/>
      <c r="BY94" s="9"/>
      <c r="BZ94" s="9"/>
      <c r="CA94" s="9"/>
    </row>
    <row r="105" spans="32:32">
      <c r="AF105" s="72"/>
    </row>
  </sheetData>
  <phoneticPr fontId="9"/>
  <pageMargins left="0.19685039370078741" right="0.19685039370078741" top="0.19685039370078741" bottom="0.27559055118110237" header="0.19685039370078741" footer="0.23622047244094491"/>
  <pageSetup paperSize="9" scale="45" orientation="landscape" verticalDpi="300" r:id="rId1"/>
  <headerFooter alignWithMargins="0"/>
  <colBreaks count="1" manualBreakCount="1">
    <brk id="5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6"/>
  <sheetViews>
    <sheetView zoomScale="75" zoomScaleNormal="75" workbookViewId="0">
      <pane xSplit="26" ySplit="4" topLeftCell="AP5" activePane="bottomRight" state="frozen"/>
      <selection pane="topRight" activeCell="AA1" sqref="AA1"/>
      <selection pane="bottomLeft" activeCell="A5" sqref="A5"/>
      <selection pane="bottomRight"/>
    </sheetView>
  </sheetViews>
  <sheetFormatPr defaultRowHeight="14.25"/>
  <cols>
    <col min="1" max="1" width="2.625" style="1" customWidth="1"/>
    <col min="2" max="21" width="1.625" style="1" hidden="1" customWidth="1"/>
    <col min="22" max="22" width="1.25" style="1" customWidth="1"/>
    <col min="23" max="24" width="1.625" style="1" customWidth="1"/>
    <col min="25" max="25" width="39.5" style="1" customWidth="1"/>
    <col min="26" max="26" width="4.875" style="1" hidden="1" customWidth="1"/>
    <col min="27" max="53" width="11.75" style="1" customWidth="1"/>
    <col min="54" max="57" width="13.25" style="1" hidden="1" customWidth="1"/>
    <col min="58" max="58" width="9.75" style="1" customWidth="1"/>
    <col min="59" max="59" width="12.625" style="1" hidden="1" customWidth="1"/>
    <col min="60" max="60" width="12.625" style="1" customWidth="1"/>
    <col min="61" max="61" width="9" style="1"/>
    <col min="62" max="62" width="10" style="1" customWidth="1"/>
    <col min="63" max="16384" width="9" style="1"/>
  </cols>
  <sheetData>
    <row r="1" spans="1:63" ht="30" customHeight="1">
      <c r="A1" s="373" t="s">
        <v>77</v>
      </c>
      <c r="B1" s="132"/>
      <c r="C1" s="132"/>
      <c r="D1" s="132"/>
      <c r="E1" s="132"/>
      <c r="F1" s="132"/>
      <c r="G1" s="132"/>
      <c r="H1" s="132"/>
      <c r="I1" s="132"/>
      <c r="J1" s="132"/>
      <c r="K1" s="132"/>
      <c r="L1" s="132"/>
      <c r="M1" s="132"/>
      <c r="N1" s="132"/>
      <c r="O1" s="132"/>
      <c r="P1" s="132"/>
      <c r="Q1" s="132"/>
      <c r="R1" s="132"/>
      <c r="S1" s="132"/>
      <c r="T1" s="132"/>
      <c r="U1" s="132"/>
      <c r="V1" s="132"/>
      <c r="W1" s="373"/>
      <c r="X1" s="132"/>
      <c r="Y1" s="132"/>
      <c r="Z1" s="415"/>
    </row>
    <row r="2" spans="1:63" ht="7.5" customHeight="1">
      <c r="A2" s="373"/>
      <c r="B2" s="132"/>
      <c r="C2" s="132"/>
      <c r="D2" s="132"/>
      <c r="E2" s="132"/>
      <c r="F2" s="132"/>
      <c r="G2" s="132"/>
      <c r="H2" s="132"/>
      <c r="I2" s="132"/>
      <c r="J2" s="132"/>
      <c r="K2" s="132"/>
      <c r="L2" s="132"/>
      <c r="M2" s="132"/>
      <c r="N2" s="132"/>
      <c r="O2" s="132"/>
      <c r="P2" s="132"/>
      <c r="Q2" s="132"/>
      <c r="R2" s="132"/>
      <c r="S2" s="132"/>
      <c r="T2" s="132"/>
      <c r="U2" s="132"/>
      <c r="V2" s="132"/>
      <c r="W2" s="373"/>
      <c r="X2" s="132"/>
      <c r="Y2" s="132"/>
      <c r="Z2" s="415"/>
    </row>
    <row r="3" spans="1:63" ht="15" customHeight="1" thickBot="1">
      <c r="A3" s="132"/>
      <c r="B3" s="132"/>
      <c r="C3" s="132"/>
      <c r="D3" s="132"/>
      <c r="E3" s="132"/>
      <c r="F3" s="132"/>
      <c r="G3" s="132"/>
      <c r="H3" s="132"/>
      <c r="I3" s="132"/>
      <c r="J3" s="132"/>
      <c r="K3" s="132"/>
      <c r="L3" s="132"/>
      <c r="M3" s="132"/>
      <c r="N3" s="132"/>
      <c r="O3" s="132"/>
      <c r="P3" s="132"/>
      <c r="Q3" s="132"/>
      <c r="R3" s="132"/>
      <c r="S3" s="132"/>
      <c r="T3" s="132"/>
      <c r="U3" s="132"/>
      <c r="V3" s="132"/>
      <c r="W3" s="133" t="s">
        <v>78</v>
      </c>
      <c r="X3" s="132"/>
      <c r="Y3" s="132"/>
      <c r="AV3" s="140"/>
      <c r="AW3" s="140"/>
    </row>
    <row r="4" spans="1:63" s="387" customFormat="1" ht="30.75" thickBot="1">
      <c r="W4" s="804" t="s">
        <v>315</v>
      </c>
      <c r="X4" s="805"/>
      <c r="Y4" s="806"/>
      <c r="Z4" s="314"/>
      <c r="AA4" s="807">
        <v>1990</v>
      </c>
      <c r="AB4" s="807">
        <f t="shared" ref="AB4:AY4" si="0">AA4+1</f>
        <v>1991</v>
      </c>
      <c r="AC4" s="807">
        <f t="shared" si="0"/>
        <v>1992</v>
      </c>
      <c r="AD4" s="807">
        <f t="shared" si="0"/>
        <v>1993</v>
      </c>
      <c r="AE4" s="807">
        <f>AD4+1</f>
        <v>1994</v>
      </c>
      <c r="AF4" s="807">
        <f t="shared" si="0"/>
        <v>1995</v>
      </c>
      <c r="AG4" s="807">
        <f t="shared" si="0"/>
        <v>1996</v>
      </c>
      <c r="AH4" s="807">
        <f t="shared" si="0"/>
        <v>1997</v>
      </c>
      <c r="AI4" s="807">
        <f t="shared" si="0"/>
        <v>1998</v>
      </c>
      <c r="AJ4" s="807">
        <f t="shared" si="0"/>
        <v>1999</v>
      </c>
      <c r="AK4" s="807">
        <f t="shared" si="0"/>
        <v>2000</v>
      </c>
      <c r="AL4" s="807">
        <f t="shared" si="0"/>
        <v>2001</v>
      </c>
      <c r="AM4" s="807">
        <f t="shared" si="0"/>
        <v>2002</v>
      </c>
      <c r="AN4" s="807">
        <f t="shared" si="0"/>
        <v>2003</v>
      </c>
      <c r="AO4" s="807">
        <f t="shared" si="0"/>
        <v>2004</v>
      </c>
      <c r="AP4" s="807">
        <f t="shared" si="0"/>
        <v>2005</v>
      </c>
      <c r="AQ4" s="807">
        <f t="shared" si="0"/>
        <v>2006</v>
      </c>
      <c r="AR4" s="807">
        <f t="shared" si="0"/>
        <v>2007</v>
      </c>
      <c r="AS4" s="314">
        <v>2008</v>
      </c>
      <c r="AT4" s="314">
        <v>2009</v>
      </c>
      <c r="AU4" s="314">
        <v>2010</v>
      </c>
      <c r="AV4" s="808">
        <v>2011</v>
      </c>
      <c r="AW4" s="808">
        <v>2012</v>
      </c>
      <c r="AX4" s="314">
        <v>2013</v>
      </c>
      <c r="AY4" s="314">
        <f t="shared" si="0"/>
        <v>2014</v>
      </c>
      <c r="AZ4" s="314">
        <v>2015</v>
      </c>
      <c r="BA4" s="314" t="s">
        <v>318</v>
      </c>
      <c r="BB4" s="314" t="s">
        <v>65</v>
      </c>
      <c r="BC4" s="314" t="s">
        <v>66</v>
      </c>
      <c r="BD4" s="314" t="s">
        <v>67</v>
      </c>
      <c r="BE4" s="314" t="s">
        <v>68</v>
      </c>
      <c r="BF4" s="809" t="s">
        <v>316</v>
      </c>
      <c r="BG4" s="810" t="s">
        <v>9</v>
      </c>
    </row>
    <row r="5" spans="1:63" ht="15.75" customHeight="1">
      <c r="W5" s="561" t="s">
        <v>211</v>
      </c>
      <c r="X5" s="61"/>
      <c r="Y5" s="62"/>
      <c r="Z5" s="109"/>
      <c r="AA5" s="614">
        <f t="shared" ref="AA5:BA5" si="1">SUM(AA6,AA12,AA24,AA27,AA28)</f>
        <v>1070064.1750453948</v>
      </c>
      <c r="AB5" s="629">
        <f t="shared" si="1"/>
        <v>1080586.5611996222</v>
      </c>
      <c r="AC5" s="629">
        <f t="shared" si="1"/>
        <v>1088589.9396008546</v>
      </c>
      <c r="AD5" s="629">
        <f t="shared" si="1"/>
        <v>1084024.1731688059</v>
      </c>
      <c r="AE5" s="629">
        <f t="shared" si="1"/>
        <v>1133959.7377727788</v>
      </c>
      <c r="AF5" s="629">
        <f t="shared" si="1"/>
        <v>1145509.3676865017</v>
      </c>
      <c r="AG5" s="629">
        <f t="shared" si="1"/>
        <v>1156071.2981843338</v>
      </c>
      <c r="AH5" s="629">
        <f t="shared" si="1"/>
        <v>1150527.1462485217</v>
      </c>
      <c r="AI5" s="629">
        <f t="shared" si="1"/>
        <v>1115845.0973923313</v>
      </c>
      <c r="AJ5" s="629">
        <f t="shared" si="1"/>
        <v>1151380.1911898458</v>
      </c>
      <c r="AK5" s="629">
        <f t="shared" si="1"/>
        <v>1172216.368889078</v>
      </c>
      <c r="AL5" s="629">
        <f t="shared" si="1"/>
        <v>1159335.7537949863</v>
      </c>
      <c r="AM5" s="629">
        <f t="shared" si="1"/>
        <v>1191727.2429728215</v>
      </c>
      <c r="AN5" s="629">
        <f t="shared" si="1"/>
        <v>1200779.2937830086</v>
      </c>
      <c r="AO5" s="629">
        <f t="shared" si="1"/>
        <v>1197598.7933065107</v>
      </c>
      <c r="AP5" s="629">
        <f t="shared" si="1"/>
        <v>1205719.2284811884</v>
      </c>
      <c r="AQ5" s="629">
        <f t="shared" si="1"/>
        <v>1183919.0648944441</v>
      </c>
      <c r="AR5" s="629">
        <f t="shared" si="1"/>
        <v>1221625.4915566361</v>
      </c>
      <c r="AS5" s="629">
        <f t="shared" si="1"/>
        <v>1146716.416050001</v>
      </c>
      <c r="AT5" s="629">
        <f t="shared" si="1"/>
        <v>1080790.4768637165</v>
      </c>
      <c r="AU5" s="629">
        <f t="shared" si="1"/>
        <v>1130638.4172353575</v>
      </c>
      <c r="AV5" s="629">
        <f t="shared" si="1"/>
        <v>1178711.5919948576</v>
      </c>
      <c r="AW5" s="629">
        <f t="shared" si="1"/>
        <v>1217601.8727506974</v>
      </c>
      <c r="AX5" s="629">
        <f t="shared" si="1"/>
        <v>1235271.6529331261</v>
      </c>
      <c r="AY5" s="629">
        <f t="shared" si="1"/>
        <v>1186273.2383386723</v>
      </c>
      <c r="AZ5" s="629">
        <f t="shared" si="1"/>
        <v>1149796.3725851921</v>
      </c>
      <c r="BA5" s="629">
        <f t="shared" si="1"/>
        <v>1143567.1261853082</v>
      </c>
      <c r="BB5" s="109" t="e">
        <f>SUM(BB6,BB12,BB24,BB27)</f>
        <v>#REF!</v>
      </c>
      <c r="BC5" s="109" t="e">
        <f>SUM(BC6,BC12,BC24,BC27)</f>
        <v>#REF!</v>
      </c>
      <c r="BD5" s="109" t="e">
        <f>SUM(BD6,BD12,BD24,BD27)</f>
        <v>#REF!</v>
      </c>
      <c r="BE5" s="296" t="e">
        <f>SUM(BE6,BE12,BE24,BE27)</f>
        <v>#REF!</v>
      </c>
      <c r="BF5" s="64"/>
      <c r="BG5" s="174"/>
      <c r="BH5" s="92"/>
      <c r="BI5" s="416"/>
      <c r="BJ5" s="92"/>
      <c r="BK5" s="92"/>
    </row>
    <row r="6" spans="1:63" ht="15.75" customHeight="1">
      <c r="W6" s="60"/>
      <c r="X6" s="555" t="s">
        <v>205</v>
      </c>
      <c r="Y6" s="45"/>
      <c r="Z6" s="110"/>
      <c r="AA6" s="615">
        <f>SUM(AA7:AA11)</f>
        <v>347948.04725593422</v>
      </c>
      <c r="AB6" s="615">
        <f t="shared" ref="AB6:BA6" si="2">SUM(AB7:AB11)</f>
        <v>349220.02948090935</v>
      </c>
      <c r="AC6" s="615">
        <f t="shared" si="2"/>
        <v>354603.6094055904</v>
      </c>
      <c r="AD6" s="615">
        <f t="shared" si="2"/>
        <v>338206.21907530626</v>
      </c>
      <c r="AE6" s="615">
        <f t="shared" si="2"/>
        <v>372204.19405949459</v>
      </c>
      <c r="AF6" s="615">
        <f t="shared" si="2"/>
        <v>360120.04963915126</v>
      </c>
      <c r="AG6" s="615">
        <f t="shared" si="2"/>
        <v>361966.02982588555</v>
      </c>
      <c r="AH6" s="615">
        <f t="shared" si="2"/>
        <v>357163.83898748801</v>
      </c>
      <c r="AI6" s="615">
        <f t="shared" si="2"/>
        <v>343989.95288082625</v>
      </c>
      <c r="AJ6" s="615">
        <f t="shared" si="2"/>
        <v>365078.71317118779</v>
      </c>
      <c r="AK6" s="615">
        <f t="shared" si="2"/>
        <v>373605.03280159907</v>
      </c>
      <c r="AL6" s="615">
        <f t="shared" si="2"/>
        <v>364701.45605879149</v>
      </c>
      <c r="AM6" s="615">
        <f t="shared" si="2"/>
        <v>390787.34472731914</v>
      </c>
      <c r="AN6" s="615">
        <f t="shared" si="2"/>
        <v>407277.19192144118</v>
      </c>
      <c r="AO6" s="615">
        <f t="shared" si="2"/>
        <v>403224.61975086509</v>
      </c>
      <c r="AP6" s="615">
        <f t="shared" si="2"/>
        <v>424300.0229542196</v>
      </c>
      <c r="AQ6" s="615">
        <f t="shared" si="2"/>
        <v>417167.91969685996</v>
      </c>
      <c r="AR6" s="615">
        <f>SUM(AR7:AR11)</f>
        <v>470703.09105420887</v>
      </c>
      <c r="AS6" s="615">
        <f t="shared" si="2"/>
        <v>441060.74688401562</v>
      </c>
      <c r="AT6" s="615">
        <f t="shared" si="2"/>
        <v>403165.38400596473</v>
      </c>
      <c r="AU6" s="615">
        <f t="shared" si="2"/>
        <v>429029.03421729355</v>
      </c>
      <c r="AV6" s="615">
        <f t="shared" si="2"/>
        <v>486212.76517240948</v>
      </c>
      <c r="AW6" s="615">
        <f t="shared" si="2"/>
        <v>531001.82568053144</v>
      </c>
      <c r="AX6" s="615">
        <f t="shared" si="2"/>
        <v>532872.21956466045</v>
      </c>
      <c r="AY6" s="615">
        <f t="shared" si="2"/>
        <v>503642.9416617399</v>
      </c>
      <c r="AZ6" s="615">
        <f t="shared" si="2"/>
        <v>478797.01116763154</v>
      </c>
      <c r="BA6" s="615">
        <f t="shared" si="2"/>
        <v>500456.07647761452</v>
      </c>
      <c r="BB6" s="111">
        <f>SUM(BB10:BB11)</f>
        <v>0</v>
      </c>
      <c r="BC6" s="111">
        <f>SUM(BC10:BC11)</f>
        <v>0</v>
      </c>
      <c r="BD6" s="111">
        <f>SUM(BD10:BD11)</f>
        <v>0</v>
      </c>
      <c r="BE6" s="297">
        <f>SUM(BE10:BE11)</f>
        <v>0</v>
      </c>
      <c r="BF6" s="49"/>
      <c r="BG6" s="175"/>
      <c r="BH6" s="92"/>
      <c r="BI6" s="416"/>
      <c r="BJ6" s="92"/>
      <c r="BK6" s="92"/>
    </row>
    <row r="7" spans="1:63" ht="15.75" customHeight="1">
      <c r="W7" s="60"/>
      <c r="X7" s="44"/>
      <c r="Y7" s="417" t="s">
        <v>80</v>
      </c>
      <c r="Z7" s="260"/>
      <c r="AA7" s="616">
        <v>26363.618792070687</v>
      </c>
      <c r="AB7" s="616">
        <v>24405.479646434811</v>
      </c>
      <c r="AC7" s="616">
        <v>21659.812288396337</v>
      </c>
      <c r="AD7" s="616">
        <v>21554.236931716416</v>
      </c>
      <c r="AE7" s="616">
        <v>18198.93774888806</v>
      </c>
      <c r="AF7" s="616">
        <v>17393.881107569701</v>
      </c>
      <c r="AG7" s="616">
        <v>16826.68788801608</v>
      </c>
      <c r="AH7" s="616">
        <v>15664.210210596042</v>
      </c>
      <c r="AI7" s="616">
        <v>13671.524491978365</v>
      </c>
      <c r="AJ7" s="616">
        <v>14685.224904569695</v>
      </c>
      <c r="AK7" s="616">
        <v>15459.855696349587</v>
      </c>
      <c r="AL7" s="616">
        <v>14865.626780646231</v>
      </c>
      <c r="AM7" s="616">
        <v>14639.156001540325</v>
      </c>
      <c r="AN7" s="616">
        <v>14241.443275132962</v>
      </c>
      <c r="AO7" s="616">
        <v>14642.106755889021</v>
      </c>
      <c r="AP7" s="616">
        <v>17478.552295470094</v>
      </c>
      <c r="AQ7" s="616">
        <v>18057.750939445723</v>
      </c>
      <c r="AR7" s="616">
        <v>17766.776454458333</v>
      </c>
      <c r="AS7" s="616">
        <v>17366.437626894087</v>
      </c>
      <c r="AT7" s="616">
        <v>17086.254587917836</v>
      </c>
      <c r="AU7" s="616">
        <v>17701.246730017439</v>
      </c>
      <c r="AV7" s="616">
        <v>16553.844575774165</v>
      </c>
      <c r="AW7" s="616">
        <v>16000.276419228503</v>
      </c>
      <c r="AX7" s="616">
        <v>14055.1868571912</v>
      </c>
      <c r="AY7" s="616">
        <v>13910.368127488679</v>
      </c>
      <c r="AZ7" s="616">
        <v>13316.716648413822</v>
      </c>
      <c r="BA7" s="616">
        <v>13549.060695687107</v>
      </c>
      <c r="BB7" s="261"/>
      <c r="BC7" s="261"/>
      <c r="BD7" s="261"/>
      <c r="BE7" s="298"/>
      <c r="BF7" s="262"/>
      <c r="BG7" s="307"/>
      <c r="BH7" s="92"/>
      <c r="BI7" s="416"/>
      <c r="BJ7" s="92"/>
      <c r="BK7" s="92"/>
    </row>
    <row r="8" spans="1:63" ht="15.75" customHeight="1">
      <c r="W8" s="60"/>
      <c r="X8" s="44"/>
      <c r="Y8" s="418" t="s">
        <v>81</v>
      </c>
      <c r="Z8" s="113"/>
      <c r="AA8" s="617">
        <v>26529.959766208012</v>
      </c>
      <c r="AB8" s="617">
        <v>26937.029086719544</v>
      </c>
      <c r="AC8" s="617">
        <v>27389.460154550718</v>
      </c>
      <c r="AD8" s="617">
        <v>29000.421868122809</v>
      </c>
      <c r="AE8" s="617">
        <v>29099.137983900015</v>
      </c>
      <c r="AF8" s="617">
        <v>29415.578969358838</v>
      </c>
      <c r="AG8" s="617">
        <v>30398.489158764947</v>
      </c>
      <c r="AH8" s="617">
        <v>33559.109820461672</v>
      </c>
      <c r="AI8" s="617">
        <v>32312.379675339427</v>
      </c>
      <c r="AJ8" s="617">
        <v>32440.479119147334</v>
      </c>
      <c r="AK8" s="617">
        <v>32060.750630768744</v>
      </c>
      <c r="AL8" s="617">
        <v>31172.947199534043</v>
      </c>
      <c r="AM8" s="617">
        <v>30186.8928432065</v>
      </c>
      <c r="AN8" s="617">
        <v>30162.612175806255</v>
      </c>
      <c r="AO8" s="617">
        <v>30197.76117491582</v>
      </c>
      <c r="AP8" s="617">
        <v>31494.224973563461</v>
      </c>
      <c r="AQ8" s="617">
        <v>30942.889779369492</v>
      </c>
      <c r="AR8" s="617">
        <v>30816.827967657529</v>
      </c>
      <c r="AS8" s="617">
        <v>29375.202465207047</v>
      </c>
      <c r="AT8" s="617">
        <v>29752.788110105455</v>
      </c>
      <c r="AU8" s="617">
        <v>31376.035699571774</v>
      </c>
      <c r="AV8" s="617">
        <v>28838.782422034714</v>
      </c>
      <c r="AW8" s="617">
        <v>28630.359462535729</v>
      </c>
      <c r="AX8" s="617">
        <v>26080.583506735777</v>
      </c>
      <c r="AY8" s="617">
        <v>25021.643301023236</v>
      </c>
      <c r="AZ8" s="617">
        <v>25213.938579382862</v>
      </c>
      <c r="BA8" s="617">
        <v>21967.462595962144</v>
      </c>
      <c r="BB8" s="112">
        <v>0</v>
      </c>
      <c r="BC8" s="112">
        <v>0</v>
      </c>
      <c r="BD8" s="112">
        <v>0</v>
      </c>
      <c r="BE8" s="299">
        <v>0</v>
      </c>
      <c r="BF8" s="50"/>
      <c r="BG8" s="308"/>
      <c r="BH8" s="92"/>
      <c r="BI8" s="416"/>
      <c r="BJ8" s="92"/>
      <c r="BK8" s="92"/>
    </row>
    <row r="9" spans="1:63" ht="15.75" customHeight="1">
      <c r="W9" s="60"/>
      <c r="X9" s="44"/>
      <c r="Y9" s="419" t="s">
        <v>82</v>
      </c>
      <c r="Z9" s="113"/>
      <c r="AA9" s="617">
        <v>1123.1755989307071</v>
      </c>
      <c r="AB9" s="617">
        <v>1123.313929888624</v>
      </c>
      <c r="AC9" s="617">
        <v>1303.1331124001119</v>
      </c>
      <c r="AD9" s="617">
        <v>1249.7461052626302</v>
      </c>
      <c r="AE9" s="617">
        <v>985.49868910827081</v>
      </c>
      <c r="AF9" s="617">
        <v>1054.5730346051193</v>
      </c>
      <c r="AG9" s="617">
        <v>850.91330337093621</v>
      </c>
      <c r="AH9" s="617">
        <v>972.218126345786</v>
      </c>
      <c r="AI9" s="617">
        <v>948.54905774090253</v>
      </c>
      <c r="AJ9" s="617">
        <v>984.82646719364845</v>
      </c>
      <c r="AK9" s="617">
        <v>717.70896760478047</v>
      </c>
      <c r="AL9" s="617">
        <v>725.12853421715261</v>
      </c>
      <c r="AM9" s="617">
        <v>982.43740736772418</v>
      </c>
      <c r="AN9" s="617">
        <v>624.61851739963822</v>
      </c>
      <c r="AO9" s="617">
        <v>648.7948155858835</v>
      </c>
      <c r="AP9" s="617">
        <v>618.94278470570362</v>
      </c>
      <c r="AQ9" s="617">
        <v>1025.9627401612688</v>
      </c>
      <c r="AR9" s="617">
        <v>2245.4763820581552</v>
      </c>
      <c r="AS9" s="617">
        <v>2320.9929157046427</v>
      </c>
      <c r="AT9" s="617">
        <v>2384.0366525721906</v>
      </c>
      <c r="AU9" s="617">
        <v>2685.3291667462877</v>
      </c>
      <c r="AV9" s="617">
        <v>2804.818018360173</v>
      </c>
      <c r="AW9" s="617">
        <v>3773.2209176807642</v>
      </c>
      <c r="AX9" s="617">
        <v>2517.5274503205387</v>
      </c>
      <c r="AY9" s="617">
        <v>2538.1566229427349</v>
      </c>
      <c r="AZ9" s="617">
        <v>2450.0284977668457</v>
      </c>
      <c r="BA9" s="617">
        <v>3000.1354766178151</v>
      </c>
      <c r="BB9" s="112"/>
      <c r="BC9" s="112"/>
      <c r="BD9" s="112"/>
      <c r="BE9" s="299"/>
      <c r="BF9" s="50"/>
      <c r="BG9" s="309"/>
      <c r="BH9" s="92"/>
      <c r="BI9" s="416"/>
      <c r="BJ9" s="92"/>
      <c r="BK9" s="92"/>
    </row>
    <row r="10" spans="1:63" ht="15.75" customHeight="1">
      <c r="W10" s="60"/>
      <c r="X10" s="44"/>
      <c r="Y10" s="418" t="s">
        <v>83</v>
      </c>
      <c r="Z10" s="113"/>
      <c r="AA10" s="617">
        <v>293356.39174975589</v>
      </c>
      <c r="AB10" s="617">
        <v>296192.02901660453</v>
      </c>
      <c r="AC10" s="617">
        <v>303656.42750357714</v>
      </c>
      <c r="AD10" s="617">
        <v>285758.49112921197</v>
      </c>
      <c r="AE10" s="617">
        <v>323182.20789237914</v>
      </c>
      <c r="AF10" s="617">
        <v>311507.07809064019</v>
      </c>
      <c r="AG10" s="617">
        <v>313118.31990274327</v>
      </c>
      <c r="AH10" s="617">
        <v>306167.03653428453</v>
      </c>
      <c r="AI10" s="617">
        <v>296209.5749661944</v>
      </c>
      <c r="AJ10" s="617">
        <v>316053.49122769106</v>
      </c>
      <c r="AK10" s="617">
        <v>324436.48434725107</v>
      </c>
      <c r="AL10" s="617">
        <v>317053.45385754696</v>
      </c>
      <c r="AM10" s="617">
        <v>344045.2481727596</v>
      </c>
      <c r="AN10" s="617">
        <v>361364.51130992605</v>
      </c>
      <c r="AO10" s="617">
        <v>356781.53385359026</v>
      </c>
      <c r="AP10" s="617">
        <v>373651.58411948686</v>
      </c>
      <c r="AQ10" s="617">
        <v>366156.67426178738</v>
      </c>
      <c r="AR10" s="617">
        <v>418858.05006645207</v>
      </c>
      <c r="AS10" s="617">
        <v>391070.82406960998</v>
      </c>
      <c r="AT10" s="617">
        <v>353090.54817254737</v>
      </c>
      <c r="AU10" s="617">
        <v>376342.43377376278</v>
      </c>
      <c r="AV10" s="617">
        <v>437160.50642281241</v>
      </c>
      <c r="AW10" s="617">
        <v>481769.82640647027</v>
      </c>
      <c r="AX10" s="617">
        <v>489346.84849266877</v>
      </c>
      <c r="AY10" s="617">
        <v>461371.10192755819</v>
      </c>
      <c r="AZ10" s="617">
        <v>437056.28366447904</v>
      </c>
      <c r="BA10" s="621">
        <v>461178.99301966734</v>
      </c>
      <c r="BB10" s="158">
        <v>0</v>
      </c>
      <c r="BC10" s="158">
        <v>0</v>
      </c>
      <c r="BD10" s="158">
        <v>0</v>
      </c>
      <c r="BE10" s="302">
        <v>0</v>
      </c>
      <c r="BF10" s="728"/>
      <c r="BG10" s="310"/>
      <c r="BH10" s="92"/>
      <c r="BI10" s="416"/>
      <c r="BJ10" s="92"/>
      <c r="BK10" s="92"/>
    </row>
    <row r="11" spans="1:63" ht="15.75" customHeight="1">
      <c r="W11" s="60"/>
      <c r="X11" s="44"/>
      <c r="Y11" s="747" t="s">
        <v>269</v>
      </c>
      <c r="Z11" s="292"/>
      <c r="AA11" s="617">
        <v>574.90134896890959</v>
      </c>
      <c r="AB11" s="617">
        <v>562.1778012618272</v>
      </c>
      <c r="AC11" s="617">
        <v>594.77634666612141</v>
      </c>
      <c r="AD11" s="617">
        <v>643.32304099243606</v>
      </c>
      <c r="AE11" s="617">
        <v>738.41174521910489</v>
      </c>
      <c r="AF11" s="617">
        <v>748.93843697737805</v>
      </c>
      <c r="AG11" s="617">
        <v>771.61957299033725</v>
      </c>
      <c r="AH11" s="617">
        <v>801.26429579993442</v>
      </c>
      <c r="AI11" s="617">
        <v>847.92468957317442</v>
      </c>
      <c r="AJ11" s="617">
        <v>914.6914525860567</v>
      </c>
      <c r="AK11" s="617">
        <v>930.23315962490176</v>
      </c>
      <c r="AL11" s="617">
        <v>884.29968684707421</v>
      </c>
      <c r="AM11" s="617">
        <v>933.6103024450058</v>
      </c>
      <c r="AN11" s="617">
        <v>884.00664317627798</v>
      </c>
      <c r="AO11" s="617">
        <v>954.42315088408486</v>
      </c>
      <c r="AP11" s="617">
        <v>1056.7187809934969</v>
      </c>
      <c r="AQ11" s="617">
        <v>984.64197609610574</v>
      </c>
      <c r="AR11" s="617">
        <v>1015.9601835827764</v>
      </c>
      <c r="AS11" s="617">
        <v>927.28980659982005</v>
      </c>
      <c r="AT11" s="617">
        <v>851.75648282186421</v>
      </c>
      <c r="AU11" s="617">
        <v>923.98884719528075</v>
      </c>
      <c r="AV11" s="617">
        <v>854.81373342800725</v>
      </c>
      <c r="AW11" s="617">
        <v>828.14247461614411</v>
      </c>
      <c r="AX11" s="617">
        <v>872.07325774416915</v>
      </c>
      <c r="AY11" s="617">
        <v>801.67168272703213</v>
      </c>
      <c r="AZ11" s="617">
        <v>760.04377758896601</v>
      </c>
      <c r="BA11" s="622">
        <v>760.42468968009848</v>
      </c>
      <c r="BB11" s="117">
        <v>0</v>
      </c>
      <c r="BC11" s="117">
        <v>0</v>
      </c>
      <c r="BD11" s="117">
        <v>0</v>
      </c>
      <c r="BE11" s="349">
        <v>0</v>
      </c>
      <c r="BF11" s="729"/>
      <c r="BG11" s="311"/>
      <c r="BH11" s="92"/>
      <c r="BI11" s="416"/>
      <c r="BJ11" s="92"/>
      <c r="BK11" s="92"/>
    </row>
    <row r="12" spans="1:63" ht="15.75" customHeight="1">
      <c r="W12" s="60"/>
      <c r="X12" s="556" t="s">
        <v>206</v>
      </c>
      <c r="Y12" s="53"/>
      <c r="Z12" s="114"/>
      <c r="AA12" s="618">
        <f>SUM(AA13:AA14)</f>
        <v>382840.57902039721</v>
      </c>
      <c r="AB12" s="618">
        <f>SUM(AB13:AB14)</f>
        <v>380285.93934901652</v>
      </c>
      <c r="AC12" s="618">
        <f t="shared" ref="AC12:AM12" si="3">SUM(AC13:AC14)</f>
        <v>374381.38321610453</v>
      </c>
      <c r="AD12" s="618">
        <f t="shared" si="3"/>
        <v>375911.21165351482</v>
      </c>
      <c r="AE12" s="618">
        <f t="shared" si="3"/>
        <v>382773.93173248321</v>
      </c>
      <c r="AF12" s="618">
        <f t="shared" si="3"/>
        <v>389703.42412606656</v>
      </c>
      <c r="AG12" s="618">
        <f t="shared" si="3"/>
        <v>393921.85469433822</v>
      </c>
      <c r="AH12" s="618">
        <f t="shared" si="3"/>
        <v>389674.09505493997</v>
      </c>
      <c r="AI12" s="618">
        <f t="shared" si="3"/>
        <v>365359.94654686749</v>
      </c>
      <c r="AJ12" s="618">
        <f t="shared" si="3"/>
        <v>369675.76455604949</v>
      </c>
      <c r="AK12" s="618">
        <f t="shared" si="3"/>
        <v>379074.30556447443</v>
      </c>
      <c r="AL12" s="618">
        <f t="shared" si="3"/>
        <v>373019.23183408985</v>
      </c>
      <c r="AM12" s="618">
        <f t="shared" si="3"/>
        <v>378589.14050514536</v>
      </c>
      <c r="AN12" s="618">
        <f t="shared" ref="AN12" si="4">SUM(AN13:AN14)</f>
        <v>378681.7516286766</v>
      </c>
      <c r="AO12" s="618">
        <f t="shared" ref="AO12" si="5">SUM(AO13:AO14)</f>
        <v>379658.05499791045</v>
      </c>
      <c r="AP12" s="618">
        <f t="shared" ref="AP12" si="6">SUM(AP13:AP14)</f>
        <v>368676.80639334378</v>
      </c>
      <c r="AQ12" s="618">
        <f t="shared" ref="AQ12" si="7">SUM(AQ13:AQ14)</f>
        <v>363857.56603731355</v>
      </c>
      <c r="AR12" s="618">
        <f>SUM(AR13:AR14)</f>
        <v>359867.80462953413</v>
      </c>
      <c r="AS12" s="618">
        <f t="shared" ref="AS12" si="8">SUM(AS13:AS14)</f>
        <v>328977.31206737639</v>
      </c>
      <c r="AT12" s="618">
        <f t="shared" ref="AT12" si="9">SUM(AT13:AT14)</f>
        <v>314810.65257048141</v>
      </c>
      <c r="AU12" s="618">
        <f t="shared" ref="AU12" si="10">SUM(AU13:AU14)</f>
        <v>330637.88499126612</v>
      </c>
      <c r="AV12" s="618">
        <f t="shared" ref="AV12:AX12" si="11">SUM(AV13:AV14)</f>
        <v>328138.57902736426</v>
      </c>
      <c r="AW12" s="618">
        <f t="shared" si="11"/>
        <v>326188.31322097807</v>
      </c>
      <c r="AX12" s="618">
        <f t="shared" si="11"/>
        <v>333581.55574000184</v>
      </c>
      <c r="AY12" s="618">
        <f t="shared" ref="AY12" si="12">SUM(AY13:AY14)</f>
        <v>323995.53951389052</v>
      </c>
      <c r="AZ12" s="618">
        <f t="shared" ref="AZ12" si="13">SUM(AZ13:AZ14)</f>
        <v>315325.08919965196</v>
      </c>
      <c r="BA12" s="618">
        <f t="shared" ref="BA12" si="14">SUM(BA13:BA14)</f>
        <v>297826.63033494086</v>
      </c>
      <c r="BB12" s="115">
        <f>SUM(BB13:BB18)</f>
        <v>0</v>
      </c>
      <c r="BC12" s="115">
        <f>SUM(BC13:BC18)</f>
        <v>0</v>
      </c>
      <c r="BD12" s="115">
        <f>SUM(BD13:BD18)</f>
        <v>0</v>
      </c>
      <c r="BE12" s="300">
        <f>SUM(BE13:BE18)</f>
        <v>0</v>
      </c>
      <c r="BF12" s="55"/>
      <c r="BG12" s="176"/>
      <c r="BH12" s="92"/>
      <c r="BI12" s="416"/>
      <c r="BJ12" s="92"/>
      <c r="BK12" s="92"/>
    </row>
    <row r="13" spans="1:63" ht="15.75" customHeight="1">
      <c r="W13" s="60"/>
      <c r="X13" s="52"/>
      <c r="Y13" s="731" t="s">
        <v>84</v>
      </c>
      <c r="Z13" s="741"/>
      <c r="AA13" s="733">
        <v>30907.734854827067</v>
      </c>
      <c r="AB13" s="733">
        <v>30892.161643380634</v>
      </c>
      <c r="AC13" s="733">
        <v>30919.526017040178</v>
      </c>
      <c r="AD13" s="733">
        <v>30524.745504412291</v>
      </c>
      <c r="AE13" s="733">
        <v>29507.793513087563</v>
      </c>
      <c r="AF13" s="733">
        <v>29219.002211296505</v>
      </c>
      <c r="AG13" s="733">
        <v>29570.390394526017</v>
      </c>
      <c r="AH13" s="733">
        <v>28756.518075627529</v>
      </c>
      <c r="AI13" s="733">
        <v>28199.987070257059</v>
      </c>
      <c r="AJ13" s="733">
        <v>27476.081278650978</v>
      </c>
      <c r="AK13" s="733">
        <v>26809.477851319218</v>
      </c>
      <c r="AL13" s="733">
        <v>27329.326570772653</v>
      </c>
      <c r="AM13" s="733">
        <v>26145.221936074555</v>
      </c>
      <c r="AN13" s="733">
        <v>25684.812454652452</v>
      </c>
      <c r="AO13" s="733">
        <v>25895.404822286335</v>
      </c>
      <c r="AP13" s="733">
        <v>24942.888456297849</v>
      </c>
      <c r="AQ13" s="733">
        <v>23645.954472647092</v>
      </c>
      <c r="AR13" s="733">
        <v>23290.246384922251</v>
      </c>
      <c r="AS13" s="733">
        <v>19675.351181034777</v>
      </c>
      <c r="AT13" s="733">
        <v>23023.495009528026</v>
      </c>
      <c r="AU13" s="733">
        <v>22003.474710391252</v>
      </c>
      <c r="AV13" s="733">
        <v>22254.795443988249</v>
      </c>
      <c r="AW13" s="733">
        <v>22029.271972303162</v>
      </c>
      <c r="AX13" s="733">
        <v>19930.21033973341</v>
      </c>
      <c r="AY13" s="733">
        <v>19331.125499174326</v>
      </c>
      <c r="AZ13" s="733">
        <v>21176.432205066088</v>
      </c>
      <c r="BA13" s="733">
        <v>21460.51966823289</v>
      </c>
      <c r="BB13" s="741">
        <v>0</v>
      </c>
      <c r="BC13" s="741">
        <v>0</v>
      </c>
      <c r="BD13" s="741">
        <v>0</v>
      </c>
      <c r="BE13" s="742">
        <v>0</v>
      </c>
      <c r="BF13" s="737"/>
      <c r="BG13" s="177"/>
      <c r="BH13" s="92"/>
      <c r="BI13" s="416"/>
      <c r="BJ13" s="420"/>
      <c r="BK13" s="92"/>
    </row>
    <row r="14" spans="1:63" ht="15.75" customHeight="1">
      <c r="W14" s="60"/>
      <c r="X14" s="52"/>
      <c r="Y14" s="748" t="s">
        <v>270</v>
      </c>
      <c r="Z14" s="738"/>
      <c r="AA14" s="739">
        <f>SUM(AA15:AA23)</f>
        <v>351932.84416557016</v>
      </c>
      <c r="AB14" s="739">
        <f>SUM(AB15:AB23)</f>
        <v>349393.77770563588</v>
      </c>
      <c r="AC14" s="739">
        <f t="shared" ref="AC14:AF14" si="15">SUM(AC15:AC23)</f>
        <v>343461.85719906434</v>
      </c>
      <c r="AD14" s="739">
        <f t="shared" si="15"/>
        <v>345386.46614910255</v>
      </c>
      <c r="AE14" s="739">
        <f t="shared" si="15"/>
        <v>353266.13821939565</v>
      </c>
      <c r="AF14" s="739">
        <f t="shared" si="15"/>
        <v>360484.42191477004</v>
      </c>
      <c r="AG14" s="739">
        <f>SUM(AG15:AG23)</f>
        <v>364351.46429981221</v>
      </c>
      <c r="AH14" s="739">
        <f>SUM(AH15:AH23)</f>
        <v>360917.57697931246</v>
      </c>
      <c r="AI14" s="739">
        <f>SUM(AI15:AI23)</f>
        <v>337159.95947661041</v>
      </c>
      <c r="AJ14" s="739">
        <f t="shared" ref="AJ14" si="16">SUM(AJ15:AJ23)</f>
        <v>342199.68327739852</v>
      </c>
      <c r="AK14" s="739">
        <f>SUM(AK15:AK23)</f>
        <v>352264.82771315519</v>
      </c>
      <c r="AL14" s="739">
        <f>SUM(AL15:AL23)</f>
        <v>345689.90526331717</v>
      </c>
      <c r="AM14" s="739">
        <f t="shared" ref="AM14:AN14" si="17">SUM(AM15:AM23)</f>
        <v>352443.91856907081</v>
      </c>
      <c r="AN14" s="739">
        <f t="shared" si="17"/>
        <v>352996.93917402416</v>
      </c>
      <c r="AO14" s="739">
        <f t="shared" ref="AO14" si="18">SUM(AO15:AO23)</f>
        <v>353762.65017562412</v>
      </c>
      <c r="AP14" s="739">
        <f t="shared" ref="AP14" si="19">SUM(AP15:AP23)</f>
        <v>343733.91793704592</v>
      </c>
      <c r="AQ14" s="739">
        <f t="shared" ref="AQ14" si="20">SUM(AQ15:AQ23)</f>
        <v>340211.61156466644</v>
      </c>
      <c r="AR14" s="739">
        <f t="shared" ref="AR14:AU14" si="21">SUM(AR15:AR23)</f>
        <v>336577.55824461189</v>
      </c>
      <c r="AS14" s="739">
        <f t="shared" si="21"/>
        <v>309301.96088634164</v>
      </c>
      <c r="AT14" s="739">
        <f t="shared" si="21"/>
        <v>291787.1575609534</v>
      </c>
      <c r="AU14" s="739">
        <f t="shared" si="21"/>
        <v>308634.41028087487</v>
      </c>
      <c r="AV14" s="739">
        <f t="shared" ref="AV14:AZ14" si="22">SUM(AV15:AV23)</f>
        <v>305883.78358337603</v>
      </c>
      <c r="AW14" s="739">
        <f t="shared" si="22"/>
        <v>304159.04124867491</v>
      </c>
      <c r="AX14" s="739">
        <f t="shared" si="22"/>
        <v>313651.34540026844</v>
      </c>
      <c r="AY14" s="739">
        <f t="shared" si="22"/>
        <v>304664.41401471617</v>
      </c>
      <c r="AZ14" s="739">
        <f t="shared" si="22"/>
        <v>294148.65699458588</v>
      </c>
      <c r="BA14" s="739">
        <f t="shared" ref="BA14" si="23">SUM(BA15:BA23)</f>
        <v>276366.11066670797</v>
      </c>
      <c r="BB14" s="738"/>
      <c r="BC14" s="738"/>
      <c r="BD14" s="738"/>
      <c r="BE14" s="743"/>
      <c r="BF14" s="740"/>
      <c r="BG14" s="177"/>
      <c r="BH14" s="92"/>
      <c r="BI14" s="416"/>
      <c r="BJ14" s="420"/>
      <c r="BK14" s="92"/>
    </row>
    <row r="15" spans="1:63" ht="15.75" customHeight="1">
      <c r="W15" s="60"/>
      <c r="X15" s="52"/>
      <c r="Y15" s="719" t="s">
        <v>322</v>
      </c>
      <c r="Z15" s="721"/>
      <c r="AA15" s="616">
        <v>7970.6743042401449</v>
      </c>
      <c r="AB15" s="616">
        <v>8406.1345635084672</v>
      </c>
      <c r="AC15" s="616">
        <v>8905.4609401599446</v>
      </c>
      <c r="AD15" s="616">
        <v>9406.6564317294578</v>
      </c>
      <c r="AE15" s="616">
        <v>9603.7456748532441</v>
      </c>
      <c r="AF15" s="616">
        <v>10444.491585515116</v>
      </c>
      <c r="AG15" s="616">
        <v>10274.097889394256</v>
      </c>
      <c r="AH15" s="616">
        <v>10705.22539689215</v>
      </c>
      <c r="AI15" s="616">
        <v>11348.499525029016</v>
      </c>
      <c r="AJ15" s="616">
        <v>11795.934075463692</v>
      </c>
      <c r="AK15" s="616">
        <v>11662.711164076711</v>
      </c>
      <c r="AL15" s="616">
        <v>12114.376848136942</v>
      </c>
      <c r="AM15" s="616">
        <v>12548.049645095522</v>
      </c>
      <c r="AN15" s="616">
        <v>12228.615071656326</v>
      </c>
      <c r="AO15" s="616">
        <v>12633.117158464207</v>
      </c>
      <c r="AP15" s="616">
        <v>12322.512535109656</v>
      </c>
      <c r="AQ15" s="616">
        <v>11877.148391216373</v>
      </c>
      <c r="AR15" s="616">
        <v>10846.74683651184</v>
      </c>
      <c r="AS15" s="616">
        <v>10041.536410216042</v>
      </c>
      <c r="AT15" s="616">
        <v>9835.3072107365078</v>
      </c>
      <c r="AU15" s="616">
        <v>9852.5983590705109</v>
      </c>
      <c r="AV15" s="616">
        <v>10820.275732633196</v>
      </c>
      <c r="AW15" s="616">
        <v>10609.715389966779</v>
      </c>
      <c r="AX15" s="616">
        <v>10263.88565841174</v>
      </c>
      <c r="AY15" s="616">
        <v>10056.163501563917</v>
      </c>
      <c r="AZ15" s="616">
        <v>9037.928517155704</v>
      </c>
      <c r="BA15" s="616">
        <v>8680.6813880902628</v>
      </c>
      <c r="BB15" s="261">
        <v>0</v>
      </c>
      <c r="BC15" s="261">
        <v>0</v>
      </c>
      <c r="BD15" s="261">
        <v>0</v>
      </c>
      <c r="BE15" s="298">
        <v>0</v>
      </c>
      <c r="BF15" s="722"/>
      <c r="BG15" s="177"/>
      <c r="BH15" s="92"/>
      <c r="BI15" s="416"/>
      <c r="BJ15" s="92"/>
      <c r="BK15" s="92"/>
    </row>
    <row r="16" spans="1:63" ht="15.75" customHeight="1">
      <c r="W16" s="60"/>
      <c r="X16" s="52"/>
      <c r="Y16" s="720" t="s">
        <v>321</v>
      </c>
      <c r="Z16" s="116"/>
      <c r="AA16" s="617">
        <v>15534.669918481268</v>
      </c>
      <c r="AB16" s="617">
        <v>14856.667167632251</v>
      </c>
      <c r="AC16" s="617">
        <v>14812.729625653206</v>
      </c>
      <c r="AD16" s="617">
        <v>14496.322449986143</v>
      </c>
      <c r="AE16" s="617">
        <v>14523.314403067139</v>
      </c>
      <c r="AF16" s="617">
        <v>14555.453247219648</v>
      </c>
      <c r="AG16" s="617">
        <v>14143.089312564032</v>
      </c>
      <c r="AH16" s="617">
        <v>14463.78112720912</v>
      </c>
      <c r="AI16" s="617">
        <v>14614.1299288303</v>
      </c>
      <c r="AJ16" s="617">
        <v>13845.815996647032</v>
      </c>
      <c r="AK16" s="617">
        <v>12994.949242598504</v>
      </c>
      <c r="AL16" s="617">
        <v>12720.363417236898</v>
      </c>
      <c r="AM16" s="617">
        <v>12534.503234151925</v>
      </c>
      <c r="AN16" s="617">
        <v>12376.467775122277</v>
      </c>
      <c r="AO16" s="617">
        <v>11669.183984712086</v>
      </c>
      <c r="AP16" s="617">
        <v>9689.9598418282749</v>
      </c>
      <c r="AQ16" s="617">
        <v>8853.9936713361149</v>
      </c>
      <c r="AR16" s="617">
        <v>7917.837701453197</v>
      </c>
      <c r="AS16" s="617">
        <v>6783.9318885250368</v>
      </c>
      <c r="AT16" s="617">
        <v>6426.1640809680366</v>
      </c>
      <c r="AU16" s="617">
        <v>6992.8327047313833</v>
      </c>
      <c r="AV16" s="617">
        <v>6438.9820464888126</v>
      </c>
      <c r="AW16" s="617">
        <v>5947.8619339747747</v>
      </c>
      <c r="AX16" s="617">
        <v>6800.4254688345663</v>
      </c>
      <c r="AY16" s="617">
        <v>6593.6301271932698</v>
      </c>
      <c r="AZ16" s="617">
        <v>6747.7565011814841</v>
      </c>
      <c r="BA16" s="617">
        <v>5956.970982038365</v>
      </c>
      <c r="BB16" s="112">
        <v>0</v>
      </c>
      <c r="BC16" s="112">
        <v>0</v>
      </c>
      <c r="BD16" s="112">
        <v>0</v>
      </c>
      <c r="BE16" s="299">
        <v>0</v>
      </c>
      <c r="BF16" s="51"/>
      <c r="BG16" s="177"/>
      <c r="BH16" s="92"/>
      <c r="BI16" s="416"/>
      <c r="BJ16" s="92"/>
      <c r="BK16" s="92"/>
    </row>
    <row r="17" spans="22:63" ht="15.75" customHeight="1">
      <c r="W17" s="60"/>
      <c r="X17" s="52"/>
      <c r="Y17" s="720" t="s">
        <v>323</v>
      </c>
      <c r="Z17" s="116"/>
      <c r="AA17" s="617">
        <v>26667.530474668645</v>
      </c>
      <c r="AB17" s="617">
        <v>27045.705120308696</v>
      </c>
      <c r="AC17" s="617">
        <v>26841.802010426931</v>
      </c>
      <c r="AD17" s="617">
        <v>27648.899401658942</v>
      </c>
      <c r="AE17" s="617">
        <v>28876.940743182422</v>
      </c>
      <c r="AF17" s="617">
        <v>30743.294627385236</v>
      </c>
      <c r="AG17" s="617">
        <v>30756.360673276584</v>
      </c>
      <c r="AH17" s="617">
        <v>30651.781273801389</v>
      </c>
      <c r="AI17" s="617">
        <v>29684.998725846483</v>
      </c>
      <c r="AJ17" s="617">
        <v>30121.546322770817</v>
      </c>
      <c r="AK17" s="617">
        <v>30828.838020378163</v>
      </c>
      <c r="AL17" s="617">
        <v>30291.817312695268</v>
      </c>
      <c r="AM17" s="617">
        <v>29897.133409209608</v>
      </c>
      <c r="AN17" s="617">
        <v>29496.356109374181</v>
      </c>
      <c r="AO17" s="617">
        <v>29469.539899205993</v>
      </c>
      <c r="AP17" s="617">
        <v>27960.839123695376</v>
      </c>
      <c r="AQ17" s="617">
        <v>25972.797094802198</v>
      </c>
      <c r="AR17" s="617">
        <v>24606.752996947565</v>
      </c>
      <c r="AS17" s="617">
        <v>22729.771260492475</v>
      </c>
      <c r="AT17" s="617">
        <v>21170.984079715432</v>
      </c>
      <c r="AU17" s="617">
        <v>20258.234497398083</v>
      </c>
      <c r="AV17" s="617">
        <v>20760.341360996725</v>
      </c>
      <c r="AW17" s="617">
        <v>21279.97184698387</v>
      </c>
      <c r="AX17" s="617">
        <v>21298.24645013483</v>
      </c>
      <c r="AY17" s="617">
        <v>20286.509749133918</v>
      </c>
      <c r="AZ17" s="617">
        <v>20763.889554710669</v>
      </c>
      <c r="BA17" s="617">
        <v>18234.829752607075</v>
      </c>
      <c r="BB17" s="112">
        <v>0</v>
      </c>
      <c r="BC17" s="112">
        <v>0</v>
      </c>
      <c r="BD17" s="112">
        <v>0</v>
      </c>
      <c r="BE17" s="299">
        <v>0</v>
      </c>
      <c r="BF17" s="51"/>
      <c r="BG17" s="177"/>
      <c r="BH17" s="92"/>
      <c r="BI17" s="416"/>
      <c r="BJ17" s="92"/>
      <c r="BK17" s="92"/>
    </row>
    <row r="18" spans="22:63" ht="15.75" customHeight="1">
      <c r="W18" s="60"/>
      <c r="X18" s="52"/>
      <c r="Y18" s="749" t="s">
        <v>271</v>
      </c>
      <c r="Z18" s="116"/>
      <c r="AA18" s="617">
        <v>72343.798698261497</v>
      </c>
      <c r="AB18" s="617">
        <v>73893.656699366082</v>
      </c>
      <c r="AC18" s="617">
        <v>74194.707536173868</v>
      </c>
      <c r="AD18" s="617">
        <v>75571.724769503635</v>
      </c>
      <c r="AE18" s="617">
        <v>78620.476196929842</v>
      </c>
      <c r="AF18" s="617">
        <v>80346.391434866979</v>
      </c>
      <c r="AG18" s="617">
        <v>82643.515165869598</v>
      </c>
      <c r="AH18" s="617">
        <v>81377.548913424849</v>
      </c>
      <c r="AI18" s="617">
        <v>72201.668802330372</v>
      </c>
      <c r="AJ18" s="617">
        <v>72979.314648975065</v>
      </c>
      <c r="AK18" s="617">
        <v>76764.702280984362</v>
      </c>
      <c r="AL18" s="617">
        <v>74468.484269834866</v>
      </c>
      <c r="AM18" s="617">
        <v>75352.402736078249</v>
      </c>
      <c r="AN18" s="617">
        <v>76315.169560479218</v>
      </c>
      <c r="AO18" s="617">
        <v>78858.341557768639</v>
      </c>
      <c r="AP18" s="617">
        <v>77690.797974801797</v>
      </c>
      <c r="AQ18" s="617">
        <v>76296.045686693717</v>
      </c>
      <c r="AR18" s="617">
        <v>75169.153645990446</v>
      </c>
      <c r="AS18" s="617">
        <v>71208.873870343436</v>
      </c>
      <c r="AT18" s="617">
        <v>70217.596997764136</v>
      </c>
      <c r="AU18" s="617">
        <v>71470.871388081781</v>
      </c>
      <c r="AV18" s="617">
        <v>70466.41807483256</v>
      </c>
      <c r="AW18" s="617">
        <v>66976.786393769566</v>
      </c>
      <c r="AX18" s="617">
        <v>70278.568802164315</v>
      </c>
      <c r="AY18" s="617">
        <v>67029.781442707841</v>
      </c>
      <c r="AZ18" s="617">
        <v>65296.797821199994</v>
      </c>
      <c r="BA18" s="617">
        <v>60551.33446383501</v>
      </c>
      <c r="BB18" s="112">
        <v>0</v>
      </c>
      <c r="BC18" s="112">
        <v>0</v>
      </c>
      <c r="BD18" s="112">
        <v>0</v>
      </c>
      <c r="BE18" s="299">
        <v>0</v>
      </c>
      <c r="BF18" s="51"/>
      <c r="BG18" s="177"/>
      <c r="BH18" s="92"/>
      <c r="BI18" s="416"/>
      <c r="BJ18" s="92"/>
      <c r="BK18" s="92"/>
    </row>
    <row r="19" spans="22:63" ht="15.75" customHeight="1">
      <c r="W19" s="60"/>
      <c r="X19" s="52"/>
      <c r="Y19" s="720" t="s">
        <v>324</v>
      </c>
      <c r="Z19" s="113"/>
      <c r="AA19" s="617">
        <v>43841.724531164247</v>
      </c>
      <c r="AB19" s="617">
        <v>44319.746310921728</v>
      </c>
      <c r="AC19" s="617">
        <v>44694.916514248085</v>
      </c>
      <c r="AD19" s="617">
        <v>45127.491909186188</v>
      </c>
      <c r="AE19" s="617">
        <v>45781.561201604112</v>
      </c>
      <c r="AF19" s="617">
        <v>46115.591284766953</v>
      </c>
      <c r="AG19" s="617">
        <v>45908.507228323862</v>
      </c>
      <c r="AH19" s="617">
        <v>45009.634751594938</v>
      </c>
      <c r="AI19" s="617">
        <v>40141.58512468636</v>
      </c>
      <c r="AJ19" s="617">
        <v>39681.842257108161</v>
      </c>
      <c r="AK19" s="617">
        <v>39332.171841834635</v>
      </c>
      <c r="AL19" s="617">
        <v>38074.5362977728</v>
      </c>
      <c r="AM19" s="617">
        <v>37591.07483361398</v>
      </c>
      <c r="AN19" s="617">
        <v>37486.10286878889</v>
      </c>
      <c r="AO19" s="617">
        <v>35500.742754264371</v>
      </c>
      <c r="AP19" s="617">
        <v>34420.613163282091</v>
      </c>
      <c r="AQ19" s="617">
        <v>34367.844432052567</v>
      </c>
      <c r="AR19" s="617">
        <v>33205.57542463264</v>
      </c>
      <c r="AS19" s="617">
        <v>31449.642650216294</v>
      </c>
      <c r="AT19" s="617">
        <v>27855.226778123077</v>
      </c>
      <c r="AU19" s="617">
        <v>27411.330684368953</v>
      </c>
      <c r="AV19" s="617">
        <v>27288.856692557845</v>
      </c>
      <c r="AW19" s="617">
        <v>27559.689754085106</v>
      </c>
      <c r="AX19" s="617">
        <v>28453.000404654817</v>
      </c>
      <c r="AY19" s="617">
        <v>27483.294968995611</v>
      </c>
      <c r="AZ19" s="617">
        <v>26603.720026614152</v>
      </c>
      <c r="BA19" s="617">
        <v>25495.077533782256</v>
      </c>
      <c r="BB19" s="112"/>
      <c r="BC19" s="112"/>
      <c r="BD19" s="112"/>
      <c r="BE19" s="299"/>
      <c r="BF19" s="51"/>
      <c r="BG19" s="263"/>
      <c r="BH19" s="92"/>
      <c r="BI19" s="416"/>
      <c r="BJ19" s="92"/>
      <c r="BK19" s="92"/>
    </row>
    <row r="20" spans="22:63" ht="15.75" customHeight="1">
      <c r="W20" s="60"/>
      <c r="X20" s="52"/>
      <c r="Y20" s="720" t="s">
        <v>319</v>
      </c>
      <c r="Z20" s="113"/>
      <c r="AA20" s="617">
        <v>150720.91355812931</v>
      </c>
      <c r="AB20" s="617">
        <v>146250.03820354695</v>
      </c>
      <c r="AC20" s="617">
        <v>139473.03088030382</v>
      </c>
      <c r="AD20" s="617">
        <v>139337.95705288902</v>
      </c>
      <c r="AE20" s="617">
        <v>141571.07707627493</v>
      </c>
      <c r="AF20" s="617">
        <v>143107.19985197819</v>
      </c>
      <c r="AG20" s="617">
        <v>145637.11648670374</v>
      </c>
      <c r="AH20" s="617">
        <v>147988.79491663381</v>
      </c>
      <c r="AI20" s="617">
        <v>140111.56266902393</v>
      </c>
      <c r="AJ20" s="617">
        <v>144105.29708835765</v>
      </c>
      <c r="AK20" s="617">
        <v>151797.72654749392</v>
      </c>
      <c r="AL20" s="617">
        <v>149051.17104963609</v>
      </c>
      <c r="AM20" s="617">
        <v>154901.72210176953</v>
      </c>
      <c r="AN20" s="617">
        <v>156232.24755449611</v>
      </c>
      <c r="AO20" s="617">
        <v>156917.54493544123</v>
      </c>
      <c r="AP20" s="617">
        <v>153508.35827288794</v>
      </c>
      <c r="AQ20" s="617">
        <v>155601.34365891898</v>
      </c>
      <c r="AR20" s="617">
        <v>159799.81172340424</v>
      </c>
      <c r="AS20" s="617">
        <v>144355.67443391267</v>
      </c>
      <c r="AT20" s="617">
        <v>135144.91591574179</v>
      </c>
      <c r="AU20" s="617">
        <v>152565.84131085491</v>
      </c>
      <c r="AV20" s="617">
        <v>148344.05148065265</v>
      </c>
      <c r="AW20" s="617">
        <v>150703.2193223279</v>
      </c>
      <c r="AX20" s="617">
        <v>157148.31185245627</v>
      </c>
      <c r="AY20" s="617">
        <v>154583.0594641052</v>
      </c>
      <c r="AZ20" s="617">
        <v>148370.85415135481</v>
      </c>
      <c r="BA20" s="617">
        <v>140529.98726695764</v>
      </c>
      <c r="BB20" s="112"/>
      <c r="BC20" s="112"/>
      <c r="BD20" s="112"/>
      <c r="BE20" s="299"/>
      <c r="BF20" s="51"/>
      <c r="BG20" s="263"/>
      <c r="BH20" s="92"/>
      <c r="BI20" s="416"/>
      <c r="BJ20" s="92"/>
      <c r="BK20" s="92"/>
    </row>
    <row r="21" spans="22:63" ht="15.75" customHeight="1">
      <c r="W21" s="60"/>
      <c r="X21" s="52"/>
      <c r="Y21" s="720" t="s">
        <v>325</v>
      </c>
      <c r="Z21" s="113"/>
      <c r="AA21" s="617">
        <v>8637.5885331512854</v>
      </c>
      <c r="AB21" s="617">
        <v>8461.6303462166888</v>
      </c>
      <c r="AC21" s="617">
        <v>8456.4628719254488</v>
      </c>
      <c r="AD21" s="617">
        <v>8068.2090902646423</v>
      </c>
      <c r="AE21" s="617">
        <v>7846.5757813572282</v>
      </c>
      <c r="AF21" s="617">
        <v>7455.6484129642304</v>
      </c>
      <c r="AG21" s="617">
        <v>6692.9630860789293</v>
      </c>
      <c r="AH21" s="617">
        <v>6960.2228475945012</v>
      </c>
      <c r="AI21" s="617">
        <v>6752.7758388765506</v>
      </c>
      <c r="AJ21" s="617">
        <v>6642.5945007351092</v>
      </c>
      <c r="AK21" s="617">
        <v>6339.2224071365508</v>
      </c>
      <c r="AL21" s="617">
        <v>6372.053544893216</v>
      </c>
      <c r="AM21" s="617">
        <v>6298.4730732136804</v>
      </c>
      <c r="AN21" s="617">
        <v>6325.4395120392855</v>
      </c>
      <c r="AO21" s="617">
        <v>6220.434022794565</v>
      </c>
      <c r="AP21" s="617">
        <v>5723.5799681181288</v>
      </c>
      <c r="AQ21" s="617">
        <v>5621.7284232202164</v>
      </c>
      <c r="AR21" s="617">
        <v>5020.4886192071644</v>
      </c>
      <c r="AS21" s="617">
        <v>4782.1382255385279</v>
      </c>
      <c r="AT21" s="617">
        <v>4043.4881090401041</v>
      </c>
      <c r="AU21" s="617">
        <v>3975.0325159266754</v>
      </c>
      <c r="AV21" s="617">
        <v>3848.7832280139214</v>
      </c>
      <c r="AW21" s="617">
        <v>4017.6846476420674</v>
      </c>
      <c r="AX21" s="617">
        <v>3837.7691809896141</v>
      </c>
      <c r="AY21" s="617">
        <v>3733.9237471255383</v>
      </c>
      <c r="AZ21" s="617">
        <v>3334.9303089569071</v>
      </c>
      <c r="BA21" s="617">
        <v>3154.7237721349507</v>
      </c>
      <c r="BB21" s="112"/>
      <c r="BC21" s="112"/>
      <c r="BD21" s="112"/>
      <c r="BE21" s="299"/>
      <c r="BF21" s="51"/>
      <c r="BG21" s="263"/>
      <c r="BH21" s="92"/>
      <c r="BI21" s="416"/>
      <c r="BJ21" s="92"/>
      <c r="BK21" s="92"/>
    </row>
    <row r="22" spans="22:63" ht="15.75" customHeight="1">
      <c r="W22" s="60"/>
      <c r="X22" s="52"/>
      <c r="Y22" s="720" t="s">
        <v>320</v>
      </c>
      <c r="Z22" s="113"/>
      <c r="AA22" s="617">
        <v>21108.02424369632</v>
      </c>
      <c r="AB22" s="617">
        <v>21049.418835940924</v>
      </c>
      <c r="AC22" s="617">
        <v>20941.516816216725</v>
      </c>
      <c r="AD22" s="617">
        <v>20617.675506620391</v>
      </c>
      <c r="AE22" s="617">
        <v>21287.288817241079</v>
      </c>
      <c r="AF22" s="617">
        <v>22380.203395840454</v>
      </c>
      <c r="AG22" s="617">
        <v>23078.52186959525</v>
      </c>
      <c r="AH22" s="617">
        <v>18218.72758372502</v>
      </c>
      <c r="AI22" s="617">
        <v>16478.678132196674</v>
      </c>
      <c r="AJ22" s="617">
        <v>17064.425349730038</v>
      </c>
      <c r="AK22" s="617">
        <v>16768.243449595713</v>
      </c>
      <c r="AL22" s="617">
        <v>16639.896890344393</v>
      </c>
      <c r="AM22" s="617">
        <v>17159.545315732219</v>
      </c>
      <c r="AN22" s="617">
        <v>16497.272162662033</v>
      </c>
      <c r="AO22" s="617">
        <v>16356.769806936214</v>
      </c>
      <c r="AP22" s="617">
        <v>16540.158657535449</v>
      </c>
      <c r="AQ22" s="617">
        <v>16436.984144433722</v>
      </c>
      <c r="AR22" s="617">
        <v>15587.688117636444</v>
      </c>
      <c r="AS22" s="617">
        <v>13579.953959738008</v>
      </c>
      <c r="AT22" s="617">
        <v>12975.512836458614</v>
      </c>
      <c r="AU22" s="617">
        <v>12309.382032165506</v>
      </c>
      <c r="AV22" s="617">
        <v>13658.900213104698</v>
      </c>
      <c r="AW22" s="617">
        <v>13088.78645806285</v>
      </c>
      <c r="AX22" s="617">
        <v>11632.274794553125</v>
      </c>
      <c r="AY22" s="617">
        <v>10884.598937201816</v>
      </c>
      <c r="AZ22" s="617">
        <v>10201.816148054741</v>
      </c>
      <c r="BA22" s="617">
        <v>10128.522226296702</v>
      </c>
      <c r="BB22" s="112"/>
      <c r="BC22" s="112"/>
      <c r="BD22" s="112"/>
      <c r="BE22" s="299"/>
      <c r="BF22" s="51"/>
      <c r="BG22" s="263"/>
      <c r="BH22" s="92"/>
      <c r="BI22" s="416"/>
      <c r="BJ22" s="92"/>
      <c r="BK22" s="92"/>
    </row>
    <row r="23" spans="22:63" ht="15.75" customHeight="1">
      <c r="V23" s="72"/>
      <c r="W23" s="60"/>
      <c r="X23" s="52"/>
      <c r="Y23" s="749" t="s">
        <v>272</v>
      </c>
      <c r="Z23" s="113"/>
      <c r="AA23" s="617">
        <v>5107.919903777406</v>
      </c>
      <c r="AB23" s="617">
        <v>5110.7804581940982</v>
      </c>
      <c r="AC23" s="617">
        <v>5141.2300039563825</v>
      </c>
      <c r="AD23" s="617">
        <v>5111.529537264214</v>
      </c>
      <c r="AE23" s="617">
        <v>5155.1583248856587</v>
      </c>
      <c r="AF23" s="617">
        <v>5336.1480742331387</v>
      </c>
      <c r="AG23" s="617">
        <v>5217.2925880059774</v>
      </c>
      <c r="AH23" s="617">
        <v>5541.8601684366849</v>
      </c>
      <c r="AI23" s="617">
        <v>5826.0607297907627</v>
      </c>
      <c r="AJ23" s="617">
        <v>5962.9130376110152</v>
      </c>
      <c r="AK23" s="617">
        <v>5776.2627590565735</v>
      </c>
      <c r="AL23" s="617">
        <v>5957.2056327667251</v>
      </c>
      <c r="AM23" s="617">
        <v>6161.0142202061161</v>
      </c>
      <c r="AN23" s="617">
        <v>6039.2685594058403</v>
      </c>
      <c r="AO23" s="617">
        <v>6136.9760560367858</v>
      </c>
      <c r="AP23" s="617">
        <v>5877.0983997871872</v>
      </c>
      <c r="AQ23" s="617">
        <v>5183.7260619925291</v>
      </c>
      <c r="AR23" s="617">
        <v>4423.5031788284105</v>
      </c>
      <c r="AS23" s="617">
        <v>4370.4381873591356</v>
      </c>
      <c r="AT23" s="617">
        <v>4117.9615524056835</v>
      </c>
      <c r="AU23" s="617">
        <v>3798.2867882770561</v>
      </c>
      <c r="AV23" s="617">
        <v>4257.1747540956912</v>
      </c>
      <c r="AW23" s="617">
        <v>3975.3255018620612</v>
      </c>
      <c r="AX23" s="617">
        <v>3938.8627880691743</v>
      </c>
      <c r="AY23" s="617">
        <v>4013.4520766890778</v>
      </c>
      <c r="AZ23" s="617">
        <v>3790.9639653574791</v>
      </c>
      <c r="BA23" s="617">
        <v>3633.98328096568</v>
      </c>
      <c r="BB23" s="112"/>
      <c r="BC23" s="112"/>
      <c r="BD23" s="112"/>
      <c r="BE23" s="299"/>
      <c r="BF23" s="51"/>
      <c r="BG23" s="263"/>
      <c r="BH23" s="92"/>
      <c r="BI23" s="416"/>
      <c r="BJ23" s="92"/>
      <c r="BK23" s="92"/>
    </row>
    <row r="24" spans="22:63" ht="15.75" customHeight="1">
      <c r="W24" s="60"/>
      <c r="X24" s="557" t="s">
        <v>207</v>
      </c>
      <c r="Y24" s="57"/>
      <c r="Z24" s="118"/>
      <c r="AA24" s="619">
        <f>SUM(AA25:AA26)</f>
        <v>200792.55751233449</v>
      </c>
      <c r="AB24" s="619">
        <f>SUM(AB25:AB26)</f>
        <v>212516.32502428646</v>
      </c>
      <c r="AC24" s="619">
        <f t="shared" ref="AC24:AZ24" si="24">SUM(AC25:AC26)</f>
        <v>219171.52304417558</v>
      </c>
      <c r="AD24" s="619">
        <f t="shared" si="24"/>
        <v>223001.06359407213</v>
      </c>
      <c r="AE24" s="619">
        <f t="shared" si="24"/>
        <v>232321.01631314401</v>
      </c>
      <c r="AF24" s="619">
        <f t="shared" si="24"/>
        <v>241701.46023408964</v>
      </c>
      <c r="AG24" s="619">
        <f t="shared" si="24"/>
        <v>248438.49262884847</v>
      </c>
      <c r="AH24" s="619">
        <f t="shared" si="24"/>
        <v>250249.72378489398</v>
      </c>
      <c r="AI24" s="619">
        <f t="shared" si="24"/>
        <v>248457.11332383254</v>
      </c>
      <c r="AJ24" s="619">
        <f t="shared" si="24"/>
        <v>252547.3325788246</v>
      </c>
      <c r="AK24" s="619">
        <f t="shared" si="24"/>
        <v>252218.06460310085</v>
      </c>
      <c r="AL24" s="619">
        <f t="shared" si="24"/>
        <v>256408.73344486533</v>
      </c>
      <c r="AM24" s="619">
        <f t="shared" si="24"/>
        <v>252792.65000016254</v>
      </c>
      <c r="AN24" s="619">
        <f t="shared" si="24"/>
        <v>248795.46174547268</v>
      </c>
      <c r="AO24" s="619">
        <f t="shared" si="24"/>
        <v>242878.19985933922</v>
      </c>
      <c r="AP24" s="619">
        <f t="shared" si="24"/>
        <v>237399.76031937703</v>
      </c>
      <c r="AQ24" s="619">
        <f t="shared" si="24"/>
        <v>233426.24074522374</v>
      </c>
      <c r="AR24" s="619">
        <f>SUM(AR25:AR26)</f>
        <v>232006.89603883564</v>
      </c>
      <c r="AS24" s="619">
        <f t="shared" si="24"/>
        <v>224452.96057352971</v>
      </c>
      <c r="AT24" s="619">
        <f t="shared" si="24"/>
        <v>221181.64151311596</v>
      </c>
      <c r="AU24" s="619">
        <f t="shared" si="24"/>
        <v>221627.59434829402</v>
      </c>
      <c r="AV24" s="619">
        <f t="shared" si="24"/>
        <v>216840.46403435519</v>
      </c>
      <c r="AW24" s="619">
        <f t="shared" si="24"/>
        <v>217734.44776692183</v>
      </c>
      <c r="AX24" s="619">
        <f t="shared" si="24"/>
        <v>214807.81649059153</v>
      </c>
      <c r="AY24" s="619">
        <f t="shared" si="24"/>
        <v>209857.97089676338</v>
      </c>
      <c r="AZ24" s="619">
        <f t="shared" si="24"/>
        <v>208578.81691651937</v>
      </c>
      <c r="BA24" s="619">
        <f>SUM(BA25:BA26)</f>
        <v>207210.64657438977</v>
      </c>
      <c r="BB24" s="119" t="e">
        <f>SUM(#REF!)</f>
        <v>#REF!</v>
      </c>
      <c r="BC24" s="119" t="e">
        <f>SUM(#REF!)</f>
        <v>#REF!</v>
      </c>
      <c r="BD24" s="119" t="e">
        <f>SUM(#REF!)</f>
        <v>#REF!</v>
      </c>
      <c r="BE24" s="301" t="e">
        <f>SUM(#REF!)</f>
        <v>#REF!</v>
      </c>
      <c r="BF24" s="59"/>
      <c r="BG24" s="178"/>
      <c r="BH24" s="92"/>
      <c r="BI24" s="416"/>
      <c r="BJ24" s="92"/>
      <c r="BK24" s="92"/>
    </row>
    <row r="25" spans="22:63" ht="15.75" customHeight="1">
      <c r="W25" s="60"/>
      <c r="X25" s="56"/>
      <c r="Y25" s="418" t="s">
        <v>273</v>
      </c>
      <c r="Z25" s="721"/>
      <c r="AA25" s="620">
        <v>99480.837613236945</v>
      </c>
      <c r="AB25" s="620">
        <v>107157.01223231899</v>
      </c>
      <c r="AC25" s="620">
        <v>113437.61393287985</v>
      </c>
      <c r="AD25" s="620">
        <v>117067.89421822745</v>
      </c>
      <c r="AE25" s="620">
        <v>122328.3951696275</v>
      </c>
      <c r="AF25" s="620">
        <v>129463.103857043</v>
      </c>
      <c r="AG25" s="620">
        <v>135282.26667947817</v>
      </c>
      <c r="AH25" s="620">
        <v>139816.18821125032</v>
      </c>
      <c r="AI25" s="620">
        <v>140520.09545479051</v>
      </c>
      <c r="AJ25" s="620">
        <v>145113.07764770224</v>
      </c>
      <c r="AK25" s="620">
        <v>145404.19489105709</v>
      </c>
      <c r="AL25" s="620">
        <v>149923.27204780944</v>
      </c>
      <c r="AM25" s="620">
        <v>149917.89717441369</v>
      </c>
      <c r="AN25" s="620">
        <v>147758.47978124852</v>
      </c>
      <c r="AO25" s="620">
        <v>142445.74478676502</v>
      </c>
      <c r="AP25" s="620">
        <v>137834.49699293787</v>
      </c>
      <c r="AQ25" s="620">
        <v>134327.54765455352</v>
      </c>
      <c r="AR25" s="620">
        <v>133550.84654582065</v>
      </c>
      <c r="AS25" s="620">
        <v>128945.94588578647</v>
      </c>
      <c r="AT25" s="620">
        <v>130263.36840408781</v>
      </c>
      <c r="AU25" s="620">
        <v>129515.13959595164</v>
      </c>
      <c r="AV25" s="620">
        <v>127970.4205161807</v>
      </c>
      <c r="AW25" s="620">
        <v>128931.17390090352</v>
      </c>
      <c r="AX25" s="620">
        <v>125794.8733583353</v>
      </c>
      <c r="AY25" s="620">
        <v>120874.06562469035</v>
      </c>
      <c r="AZ25" s="620">
        <v>120257.12977076133</v>
      </c>
      <c r="BA25" s="620">
        <v>120176.68080701008</v>
      </c>
      <c r="BB25" s="261"/>
      <c r="BC25" s="261"/>
      <c r="BD25" s="261"/>
      <c r="BE25" s="298"/>
      <c r="BF25" s="348"/>
      <c r="BG25" s="309"/>
      <c r="BH25" s="92"/>
      <c r="BI25" s="416"/>
      <c r="BJ25" s="92"/>
      <c r="BK25" s="92"/>
    </row>
    <row r="26" spans="22:63" ht="15.75" customHeight="1">
      <c r="W26" s="60"/>
      <c r="X26" s="56"/>
      <c r="Y26" s="421" t="s">
        <v>274</v>
      </c>
      <c r="Z26" s="721"/>
      <c r="AA26" s="622">
        <v>101311.71989909753</v>
      </c>
      <c r="AB26" s="622">
        <v>105359.31279196747</v>
      </c>
      <c r="AC26" s="622">
        <v>105733.90911129572</v>
      </c>
      <c r="AD26" s="622">
        <v>105933.16937584466</v>
      </c>
      <c r="AE26" s="622">
        <v>109992.62114351649</v>
      </c>
      <c r="AF26" s="622">
        <v>112238.35637704666</v>
      </c>
      <c r="AG26" s="622">
        <v>113156.22594937029</v>
      </c>
      <c r="AH26" s="622">
        <v>110433.53557364365</v>
      </c>
      <c r="AI26" s="622">
        <v>107937.01786904203</v>
      </c>
      <c r="AJ26" s="622">
        <v>107434.25493112237</v>
      </c>
      <c r="AK26" s="622">
        <v>106813.86971204376</v>
      </c>
      <c r="AL26" s="622">
        <v>106485.46139705587</v>
      </c>
      <c r="AM26" s="622">
        <v>102874.75282574883</v>
      </c>
      <c r="AN26" s="622">
        <v>101036.98196422418</v>
      </c>
      <c r="AO26" s="622">
        <v>100432.45507257422</v>
      </c>
      <c r="AP26" s="622">
        <v>99565.263326439162</v>
      </c>
      <c r="AQ26" s="622">
        <v>99098.693090670218</v>
      </c>
      <c r="AR26" s="622">
        <v>98456.049493015002</v>
      </c>
      <c r="AS26" s="622">
        <v>95507.014687743242</v>
      </c>
      <c r="AT26" s="622">
        <v>90918.27310902813</v>
      </c>
      <c r="AU26" s="622">
        <v>92112.454752342368</v>
      </c>
      <c r="AV26" s="622">
        <v>88870.043518174483</v>
      </c>
      <c r="AW26" s="622">
        <v>88803.273866018324</v>
      </c>
      <c r="AX26" s="622">
        <v>89012.94313225623</v>
      </c>
      <c r="AY26" s="622">
        <v>88983.905272073025</v>
      </c>
      <c r="AZ26" s="622">
        <v>88321.687145758027</v>
      </c>
      <c r="BA26" s="622">
        <v>87033.965767379676</v>
      </c>
      <c r="BB26" s="261"/>
      <c r="BC26" s="261"/>
      <c r="BD26" s="261"/>
      <c r="BE26" s="298"/>
      <c r="BF26" s="350"/>
      <c r="BG26" s="309"/>
      <c r="BH26" s="92"/>
      <c r="BI26" s="416"/>
      <c r="BJ26" s="92"/>
      <c r="BK26" s="92"/>
    </row>
    <row r="27" spans="22:63" ht="15.75" customHeight="1">
      <c r="W27" s="60"/>
      <c r="X27" s="744" t="s">
        <v>267</v>
      </c>
      <c r="Y27" s="345"/>
      <c r="Z27" s="346"/>
      <c r="AA27" s="623">
        <v>80427.254001335968</v>
      </c>
      <c r="AB27" s="623">
        <v>79378.910664230876</v>
      </c>
      <c r="AC27" s="623">
        <v>78342.157340860955</v>
      </c>
      <c r="AD27" s="623">
        <v>81401.037126945579</v>
      </c>
      <c r="AE27" s="623">
        <v>82960.17155962369</v>
      </c>
      <c r="AF27" s="623">
        <v>86642.133587517572</v>
      </c>
      <c r="AG27" s="623">
        <v>82002.052413950994</v>
      </c>
      <c r="AH27" s="623">
        <v>86842.384509555457</v>
      </c>
      <c r="AI27" s="623">
        <v>91396.156516940246</v>
      </c>
      <c r="AJ27" s="623">
        <v>95632.882575534779</v>
      </c>
      <c r="AK27" s="623">
        <v>95238.679426056318</v>
      </c>
      <c r="AL27" s="623">
        <v>96802.680982574471</v>
      </c>
      <c r="AM27" s="623">
        <v>98379.906010095481</v>
      </c>
      <c r="AN27" s="623">
        <v>98274.238595726318</v>
      </c>
      <c r="AO27" s="623">
        <v>103999.1237342813</v>
      </c>
      <c r="AP27" s="623">
        <v>105121.10786265566</v>
      </c>
      <c r="AQ27" s="623">
        <v>103392.79643301283</v>
      </c>
      <c r="AR27" s="623">
        <v>93715.627983686572</v>
      </c>
      <c r="AS27" s="623">
        <v>90596.886003229491</v>
      </c>
      <c r="AT27" s="623">
        <v>80450.499344757554</v>
      </c>
      <c r="AU27" s="623">
        <v>85305.795381249598</v>
      </c>
      <c r="AV27" s="623">
        <v>85182.874147142182</v>
      </c>
      <c r="AW27" s="623">
        <v>80263.062416841043</v>
      </c>
      <c r="AX27" s="623">
        <v>93668.389634096689</v>
      </c>
      <c r="AY27" s="623">
        <v>90742.829405392709</v>
      </c>
      <c r="AZ27" s="623">
        <v>91686.555864066046</v>
      </c>
      <c r="BA27" s="623">
        <v>82340.975706535755</v>
      </c>
      <c r="BB27" s="335">
        <v>0</v>
      </c>
      <c r="BC27" s="335">
        <v>0</v>
      </c>
      <c r="BD27" s="335">
        <v>0</v>
      </c>
      <c r="BE27" s="335">
        <v>0</v>
      </c>
      <c r="BF27" s="347"/>
      <c r="BG27" s="309"/>
      <c r="BH27" s="92"/>
      <c r="BI27" s="416"/>
      <c r="BJ27" s="92"/>
      <c r="BK27" s="92"/>
    </row>
    <row r="28" spans="22:63" ht="15.75" customHeight="1" thickBot="1">
      <c r="W28" s="60"/>
      <c r="X28" s="554" t="s">
        <v>275</v>
      </c>
      <c r="Y28" s="422"/>
      <c r="Z28" s="336"/>
      <c r="AA28" s="624">
        <v>58055.737255392742</v>
      </c>
      <c r="AB28" s="624">
        <v>59185.356681179008</v>
      </c>
      <c r="AC28" s="624">
        <v>62091.266594123328</v>
      </c>
      <c r="AD28" s="624">
        <v>65504.641718967185</v>
      </c>
      <c r="AE28" s="624">
        <v>63700.424108033389</v>
      </c>
      <c r="AF28" s="624">
        <v>67342.300099676708</v>
      </c>
      <c r="AG28" s="624">
        <v>69742.868621310685</v>
      </c>
      <c r="AH28" s="624">
        <v>66597.103911644197</v>
      </c>
      <c r="AI28" s="624">
        <v>66641.928123864927</v>
      </c>
      <c r="AJ28" s="624">
        <v>68445.498308249109</v>
      </c>
      <c r="AK28" s="624">
        <v>72080.28649384735</v>
      </c>
      <c r="AL28" s="624">
        <v>68403.651474665035</v>
      </c>
      <c r="AM28" s="624">
        <v>71178.201730099026</v>
      </c>
      <c r="AN28" s="624">
        <v>67750.649891691719</v>
      </c>
      <c r="AO28" s="624">
        <v>67838.794964114437</v>
      </c>
      <c r="AP28" s="624">
        <v>70221.530951592227</v>
      </c>
      <c r="AQ28" s="624">
        <v>66074.541982033974</v>
      </c>
      <c r="AR28" s="624">
        <v>65332.071850370849</v>
      </c>
      <c r="AS28" s="624">
        <v>61628.510521849872</v>
      </c>
      <c r="AT28" s="624">
        <v>61182.299429396793</v>
      </c>
      <c r="AU28" s="624">
        <v>64038.108297254192</v>
      </c>
      <c r="AV28" s="624">
        <v>62336.909613586417</v>
      </c>
      <c r="AW28" s="624">
        <v>62414.223665425103</v>
      </c>
      <c r="AX28" s="624">
        <v>60341.671503775586</v>
      </c>
      <c r="AY28" s="624">
        <v>58033.956860885984</v>
      </c>
      <c r="AZ28" s="624">
        <v>55408.89943732322</v>
      </c>
      <c r="BA28" s="624">
        <v>55732.797091827226</v>
      </c>
      <c r="BB28" s="337">
        <v>0</v>
      </c>
      <c r="BC28" s="337">
        <v>0</v>
      </c>
      <c r="BD28" s="337">
        <v>0</v>
      </c>
      <c r="BE28" s="338">
        <v>0</v>
      </c>
      <c r="BF28" s="339"/>
      <c r="BG28" s="177"/>
      <c r="BH28" s="92"/>
      <c r="BI28" s="416"/>
      <c r="BJ28" s="92"/>
      <c r="BK28" s="92"/>
    </row>
    <row r="29" spans="22:63" ht="15.75" customHeight="1" thickBot="1">
      <c r="W29" s="560" t="s">
        <v>210</v>
      </c>
      <c r="X29" s="340"/>
      <c r="Y29" s="423"/>
      <c r="Z29" s="341"/>
      <c r="AA29" s="625">
        <f t="shared" ref="AA29:BE29" si="25">SUM(AA30:AA31,AA33)</f>
        <v>95593.111183975067</v>
      </c>
      <c r="AB29" s="625">
        <f t="shared" si="25"/>
        <v>96696.659086740357</v>
      </c>
      <c r="AC29" s="625">
        <f t="shared" si="25"/>
        <v>98172.949636745398</v>
      </c>
      <c r="AD29" s="625">
        <f t="shared" si="25"/>
        <v>95687.134922327154</v>
      </c>
      <c r="AE29" s="625">
        <f t="shared" si="25"/>
        <v>100641.54176832545</v>
      </c>
      <c r="AF29" s="625">
        <f t="shared" si="25"/>
        <v>101705.41810909972</v>
      </c>
      <c r="AG29" s="625">
        <f t="shared" si="25"/>
        <v>102850.36023177682</v>
      </c>
      <c r="AH29" s="625">
        <f t="shared" si="25"/>
        <v>101762.92260900844</v>
      </c>
      <c r="AI29" s="625">
        <f t="shared" si="25"/>
        <v>95500.817444814631</v>
      </c>
      <c r="AJ29" s="625">
        <f t="shared" si="25"/>
        <v>95726.553827017822</v>
      </c>
      <c r="AK29" s="625">
        <f t="shared" si="25"/>
        <v>97744.429852422269</v>
      </c>
      <c r="AL29" s="625">
        <f t="shared" si="25"/>
        <v>95642.317604131953</v>
      </c>
      <c r="AM29" s="625">
        <f t="shared" si="25"/>
        <v>92955.286609794784</v>
      </c>
      <c r="AN29" s="625">
        <f t="shared" si="25"/>
        <v>92749.081395208894</v>
      </c>
      <c r="AO29" s="625">
        <f t="shared" si="25"/>
        <v>91771.529034867141</v>
      </c>
      <c r="AP29" s="625">
        <f t="shared" si="25"/>
        <v>91766.302339655522</v>
      </c>
      <c r="AQ29" s="625">
        <f t="shared" si="25"/>
        <v>90204.134596596661</v>
      </c>
      <c r="AR29" s="625">
        <f>SUM(AR30:AR31,AR33)</f>
        <v>90003.882653094654</v>
      </c>
      <c r="AS29" s="625">
        <f t="shared" si="25"/>
        <v>86657.585196888322</v>
      </c>
      <c r="AT29" s="625">
        <f t="shared" si="25"/>
        <v>77101.989963857472</v>
      </c>
      <c r="AU29" s="625">
        <f t="shared" si="25"/>
        <v>78595.368529710264</v>
      </c>
      <c r="AV29" s="625">
        <f t="shared" si="25"/>
        <v>77715.177810597845</v>
      </c>
      <c r="AW29" s="625">
        <f t="shared" si="25"/>
        <v>79593.672457644047</v>
      </c>
      <c r="AX29" s="625">
        <f t="shared" si="25"/>
        <v>80899.090535471885</v>
      </c>
      <c r="AY29" s="625">
        <f t="shared" si="25"/>
        <v>79346.089335644676</v>
      </c>
      <c r="AZ29" s="625">
        <f t="shared" si="25"/>
        <v>78302.002465712576</v>
      </c>
      <c r="BA29" s="625">
        <f>SUM(BA30:BA31,BA33)</f>
        <v>77987.529282059506</v>
      </c>
      <c r="BB29" s="342">
        <f t="shared" si="25"/>
        <v>0</v>
      </c>
      <c r="BC29" s="342">
        <f t="shared" si="25"/>
        <v>0</v>
      </c>
      <c r="BD29" s="342">
        <f t="shared" si="25"/>
        <v>0</v>
      </c>
      <c r="BE29" s="343">
        <f t="shared" si="25"/>
        <v>0</v>
      </c>
      <c r="BF29" s="344"/>
      <c r="BG29" s="309"/>
      <c r="BH29" s="92"/>
      <c r="BI29" s="416"/>
      <c r="BJ29" s="92"/>
      <c r="BK29" s="92"/>
    </row>
    <row r="30" spans="22:63" ht="15.75" customHeight="1">
      <c r="W30" s="217"/>
      <c r="X30" s="562" t="s">
        <v>212</v>
      </c>
      <c r="Y30" s="221"/>
      <c r="Z30" s="222"/>
      <c r="AA30" s="626">
        <v>65097.435974124746</v>
      </c>
      <c r="AB30" s="626">
        <v>66220.898023044763</v>
      </c>
      <c r="AC30" s="626">
        <v>66149.519260191446</v>
      </c>
      <c r="AD30" s="626">
        <v>64863.514874937078</v>
      </c>
      <c r="AE30" s="626">
        <v>66439.762202855098</v>
      </c>
      <c r="AF30" s="626">
        <v>66774.087991480075</v>
      </c>
      <c r="AG30" s="626">
        <v>67297.67635866307</v>
      </c>
      <c r="AH30" s="626">
        <v>64691.798465169501</v>
      </c>
      <c r="AI30" s="626">
        <v>58609.944120293192</v>
      </c>
      <c r="AJ30" s="626">
        <v>58899.072792361236</v>
      </c>
      <c r="AK30" s="626">
        <v>59357.428232750528</v>
      </c>
      <c r="AL30" s="626">
        <v>58040.999759272912</v>
      </c>
      <c r="AM30" s="626">
        <v>55351.05578413383</v>
      </c>
      <c r="AN30" s="626">
        <v>54560.852773661776</v>
      </c>
      <c r="AO30" s="626">
        <v>54543.233901614753</v>
      </c>
      <c r="AP30" s="626">
        <v>55644.149587924279</v>
      </c>
      <c r="AQ30" s="626">
        <v>55893.472805397272</v>
      </c>
      <c r="AR30" s="626">
        <v>55092.64897419</v>
      </c>
      <c r="AS30" s="626">
        <v>50793.224618314176</v>
      </c>
      <c r="AT30" s="626">
        <v>45234.705405729786</v>
      </c>
      <c r="AU30" s="626">
        <v>46316.103039967027</v>
      </c>
      <c r="AV30" s="626">
        <v>46226.848067470426</v>
      </c>
      <c r="AW30" s="626">
        <v>46289.082298431167</v>
      </c>
      <c r="AX30" s="626">
        <v>48045.037218961254</v>
      </c>
      <c r="AY30" s="626">
        <v>47449.360601658671</v>
      </c>
      <c r="AZ30" s="626">
        <v>46136.155211280508</v>
      </c>
      <c r="BA30" s="626">
        <v>45690.958446637684</v>
      </c>
      <c r="BB30" s="222">
        <v>0</v>
      </c>
      <c r="BC30" s="222">
        <v>0</v>
      </c>
      <c r="BD30" s="222">
        <v>0</v>
      </c>
      <c r="BE30" s="303">
        <v>0</v>
      </c>
      <c r="BF30" s="231"/>
      <c r="BG30" s="179"/>
      <c r="BH30" s="92"/>
      <c r="BI30" s="416"/>
      <c r="BJ30" s="92"/>
      <c r="BK30" s="92"/>
    </row>
    <row r="31" spans="22:63" ht="15.75" customHeight="1" thickBot="1">
      <c r="W31" s="217"/>
      <c r="X31" s="745" t="s">
        <v>213</v>
      </c>
      <c r="Y31" s="218"/>
      <c r="Z31" s="219"/>
      <c r="AA31" s="627">
        <v>24004.789495147605</v>
      </c>
      <c r="AB31" s="627">
        <v>24193.303079771096</v>
      </c>
      <c r="AC31" s="627">
        <v>25997.784883166441</v>
      </c>
      <c r="AD31" s="627">
        <v>25019.816501809953</v>
      </c>
      <c r="AE31" s="627">
        <v>28598.436990483406</v>
      </c>
      <c r="AF31" s="627">
        <v>29139.666356417249</v>
      </c>
      <c r="AG31" s="627">
        <v>29649.88451555858</v>
      </c>
      <c r="AH31" s="627">
        <v>31207.113724399005</v>
      </c>
      <c r="AI31" s="627">
        <v>31447.885947133283</v>
      </c>
      <c r="AJ31" s="627">
        <v>31365.707267695379</v>
      </c>
      <c r="AK31" s="627">
        <v>32856.496577069207</v>
      </c>
      <c r="AL31" s="627">
        <v>32522.541455449929</v>
      </c>
      <c r="AM31" s="627">
        <v>32767.72216385082</v>
      </c>
      <c r="AN31" s="627">
        <v>33515.749112426711</v>
      </c>
      <c r="AO31" s="627">
        <v>32703.600998426424</v>
      </c>
      <c r="AP31" s="627">
        <v>31657.635765383384</v>
      </c>
      <c r="AQ31" s="627">
        <v>29911.656708535389</v>
      </c>
      <c r="AR31" s="627">
        <v>30488.157264612142</v>
      </c>
      <c r="AS31" s="627">
        <v>31861.48352838077</v>
      </c>
      <c r="AT31" s="627">
        <v>28202.776998201294</v>
      </c>
      <c r="AU31" s="627">
        <v>28719.830988225869</v>
      </c>
      <c r="AV31" s="627">
        <v>28039.636165409298</v>
      </c>
      <c r="AW31" s="627">
        <v>29845.585203940114</v>
      </c>
      <c r="AX31" s="627">
        <v>29388.67407256546</v>
      </c>
      <c r="AY31" s="627">
        <v>28528.100336765823</v>
      </c>
      <c r="AZ31" s="627">
        <v>28849.6971374399</v>
      </c>
      <c r="BA31" s="627">
        <v>29007.582967093676</v>
      </c>
      <c r="BB31" s="220">
        <v>0</v>
      </c>
      <c r="BC31" s="220">
        <v>0</v>
      </c>
      <c r="BD31" s="220">
        <v>0</v>
      </c>
      <c r="BE31" s="304">
        <v>0</v>
      </c>
      <c r="BF31" s="313"/>
      <c r="BG31" s="180"/>
      <c r="BI31" s="416"/>
    </row>
    <row r="32" spans="22:63" ht="15.75" customHeight="1" thickTop="1" thickBot="1">
      <c r="W32" s="217"/>
      <c r="X32" s="252"/>
      <c r="Y32" s="165" t="s">
        <v>85</v>
      </c>
      <c r="Z32" s="248"/>
      <c r="AA32" s="628">
        <v>10877.600981426513</v>
      </c>
      <c r="AB32" s="628">
        <v>11049.806368923906</v>
      </c>
      <c r="AC32" s="628">
        <v>11807.005324140289</v>
      </c>
      <c r="AD32" s="628">
        <v>11076.355908637637</v>
      </c>
      <c r="AE32" s="628">
        <v>12141.64258301512</v>
      </c>
      <c r="AF32" s="628">
        <v>12430.812103547969</v>
      </c>
      <c r="AG32" s="628">
        <v>12524.696163572877</v>
      </c>
      <c r="AH32" s="628">
        <v>13494.993714847755</v>
      </c>
      <c r="AI32" s="628">
        <v>13752.536966155511</v>
      </c>
      <c r="AJ32" s="628">
        <v>13872.228730078583</v>
      </c>
      <c r="AK32" s="628">
        <v>15214.352327328641</v>
      </c>
      <c r="AL32" s="628">
        <v>16132.526380314026</v>
      </c>
      <c r="AM32" s="628">
        <v>16997.608754950554</v>
      </c>
      <c r="AN32" s="628">
        <v>17808.352586478897</v>
      </c>
      <c r="AO32" s="628">
        <v>17549.375263856604</v>
      </c>
      <c r="AP32" s="628">
        <v>17056.732405818664</v>
      </c>
      <c r="AQ32" s="628">
        <v>16148.73027876243</v>
      </c>
      <c r="AR32" s="628">
        <v>16836.182249311139</v>
      </c>
      <c r="AS32" s="628">
        <v>16597.369641936144</v>
      </c>
      <c r="AT32" s="628">
        <v>15649.111528714413</v>
      </c>
      <c r="AU32" s="628">
        <v>15648.80879742672</v>
      </c>
      <c r="AV32" s="628">
        <v>15571.217211016236</v>
      </c>
      <c r="AW32" s="628">
        <v>16800.318081353151</v>
      </c>
      <c r="AX32" s="628">
        <v>16469.674967158175</v>
      </c>
      <c r="AY32" s="628">
        <v>15975.203705519996</v>
      </c>
      <c r="AZ32" s="628">
        <v>15827.470026719086</v>
      </c>
      <c r="BA32" s="628">
        <v>15990.812610468463</v>
      </c>
      <c r="BB32" s="248">
        <v>0</v>
      </c>
      <c r="BC32" s="248">
        <v>0</v>
      </c>
      <c r="BD32" s="248">
        <v>0</v>
      </c>
      <c r="BE32" s="305">
        <v>0</v>
      </c>
      <c r="BF32" s="251"/>
      <c r="BG32" s="180"/>
      <c r="BI32" s="416"/>
    </row>
    <row r="33" spans="1:61" ht="15.75" customHeight="1" thickTop="1" thickBot="1">
      <c r="W33" s="255"/>
      <c r="X33" s="746" t="s">
        <v>268</v>
      </c>
      <c r="Y33" s="424"/>
      <c r="Z33" s="424"/>
      <c r="AA33" s="508">
        <v>6490.8857147027129</v>
      </c>
      <c r="AB33" s="508">
        <v>6282.4579839244961</v>
      </c>
      <c r="AC33" s="508">
        <v>6025.6454933875029</v>
      </c>
      <c r="AD33" s="508">
        <v>5803.8035455801364</v>
      </c>
      <c r="AE33" s="508">
        <v>5603.342574986943</v>
      </c>
      <c r="AF33" s="508">
        <v>5791.6637612023878</v>
      </c>
      <c r="AG33" s="508">
        <v>5902.7993575551791</v>
      </c>
      <c r="AH33" s="508">
        <v>5864.0104194399319</v>
      </c>
      <c r="AI33" s="630">
        <v>5442.9873773881618</v>
      </c>
      <c r="AJ33" s="630">
        <v>5461.7737669612125</v>
      </c>
      <c r="AK33" s="630">
        <v>5530.5050426025482</v>
      </c>
      <c r="AL33" s="630">
        <v>5078.7763894091022</v>
      </c>
      <c r="AM33" s="630">
        <v>4836.5086618101359</v>
      </c>
      <c r="AN33" s="630">
        <v>4672.4795091204014</v>
      </c>
      <c r="AO33" s="630">
        <v>4524.694134825977</v>
      </c>
      <c r="AP33" s="630">
        <v>4464.5169863478523</v>
      </c>
      <c r="AQ33" s="630">
        <v>4399.0050826640108</v>
      </c>
      <c r="AR33" s="630">
        <v>4423.0764142924963</v>
      </c>
      <c r="AS33" s="630">
        <v>4002.8770501933695</v>
      </c>
      <c r="AT33" s="630">
        <v>3664.5075599263937</v>
      </c>
      <c r="AU33" s="630">
        <v>3559.4345015173712</v>
      </c>
      <c r="AV33" s="630">
        <v>3448.6935777181188</v>
      </c>
      <c r="AW33" s="630">
        <v>3459.0049552727687</v>
      </c>
      <c r="AX33" s="630">
        <v>3465.3792439451722</v>
      </c>
      <c r="AY33" s="630">
        <v>3368.6283972201709</v>
      </c>
      <c r="AZ33" s="630">
        <v>3316.1501169921717</v>
      </c>
      <c r="BA33" s="630">
        <v>3288.9878683281477</v>
      </c>
      <c r="BB33" s="332">
        <v>0</v>
      </c>
      <c r="BC33" s="332">
        <v>0</v>
      </c>
      <c r="BD33" s="332">
        <v>0</v>
      </c>
      <c r="BE33" s="333">
        <v>0</v>
      </c>
      <c r="BF33" s="334"/>
      <c r="BG33" s="312"/>
      <c r="BI33" s="416"/>
    </row>
    <row r="34" spans="1:61" ht="15.75" customHeight="1" thickTop="1" thickBot="1">
      <c r="W34" s="425" t="s">
        <v>62</v>
      </c>
      <c r="X34" s="140"/>
      <c r="Y34" s="35"/>
      <c r="Z34" s="35"/>
      <c r="AA34" s="120">
        <f t="shared" ref="AA34:BE34" si="26">SUM(AA5,AA29)</f>
        <v>1165657.2862293699</v>
      </c>
      <c r="AB34" s="120">
        <f t="shared" si="26"/>
        <v>1177283.2202863626</v>
      </c>
      <c r="AC34" s="120">
        <f t="shared" si="26"/>
        <v>1186762.8892376001</v>
      </c>
      <c r="AD34" s="120">
        <f t="shared" si="26"/>
        <v>1179711.3080911331</v>
      </c>
      <c r="AE34" s="120">
        <f t="shared" si="26"/>
        <v>1234601.2795411043</v>
      </c>
      <c r="AF34" s="120">
        <f t="shared" si="26"/>
        <v>1247214.7857956013</v>
      </c>
      <c r="AG34" s="120">
        <f t="shared" si="26"/>
        <v>1258921.6584161106</v>
      </c>
      <c r="AH34" s="120">
        <f t="shared" si="26"/>
        <v>1252290.0688575301</v>
      </c>
      <c r="AI34" s="120">
        <f t="shared" si="26"/>
        <v>1211345.9148371459</v>
      </c>
      <c r="AJ34" s="120">
        <f t="shared" si="26"/>
        <v>1247106.7450168636</v>
      </c>
      <c r="AK34" s="120">
        <f t="shared" si="26"/>
        <v>1269960.7987415004</v>
      </c>
      <c r="AL34" s="120">
        <f t="shared" si="26"/>
        <v>1254978.0713991183</v>
      </c>
      <c r="AM34" s="120">
        <f t="shared" si="26"/>
        <v>1284682.5295826162</v>
      </c>
      <c r="AN34" s="120">
        <f t="shared" si="26"/>
        <v>1293528.3751782174</v>
      </c>
      <c r="AO34" s="120">
        <f t="shared" si="26"/>
        <v>1289370.3223413778</v>
      </c>
      <c r="AP34" s="120">
        <f t="shared" si="26"/>
        <v>1297485.530820844</v>
      </c>
      <c r="AQ34" s="120">
        <f t="shared" si="26"/>
        <v>1274123.1994910408</v>
      </c>
      <c r="AR34" s="120">
        <f t="shared" si="26"/>
        <v>1311629.3742097307</v>
      </c>
      <c r="AS34" s="120">
        <f t="shared" si="26"/>
        <v>1233374.0012468894</v>
      </c>
      <c r="AT34" s="120">
        <f t="shared" si="26"/>
        <v>1157892.466827574</v>
      </c>
      <c r="AU34" s="120">
        <f t="shared" si="26"/>
        <v>1209233.7857650677</v>
      </c>
      <c r="AV34" s="120">
        <f t="shared" si="26"/>
        <v>1256426.7698054556</v>
      </c>
      <c r="AW34" s="120">
        <f t="shared" si="26"/>
        <v>1297195.5452083414</v>
      </c>
      <c r="AX34" s="120">
        <f t="shared" si="26"/>
        <v>1316170.743468598</v>
      </c>
      <c r="AY34" s="120">
        <f t="shared" si="26"/>
        <v>1265619.3276743169</v>
      </c>
      <c r="AZ34" s="120">
        <f t="shared" si="26"/>
        <v>1228098.3750509047</v>
      </c>
      <c r="BA34" s="120">
        <f t="shared" si="26"/>
        <v>1221554.6554673677</v>
      </c>
      <c r="BB34" s="120" t="e">
        <f t="shared" si="26"/>
        <v>#REF!</v>
      </c>
      <c r="BC34" s="120" t="e">
        <f t="shared" si="26"/>
        <v>#REF!</v>
      </c>
      <c r="BD34" s="120" t="e">
        <f t="shared" si="26"/>
        <v>#REF!</v>
      </c>
      <c r="BE34" s="306" t="e">
        <f t="shared" si="26"/>
        <v>#REF!</v>
      </c>
      <c r="BF34" s="233"/>
      <c r="BG34" s="181"/>
      <c r="BI34" s="416"/>
    </row>
    <row r="35" spans="1:61">
      <c r="Z35" s="36"/>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36"/>
      <c r="BC35" s="36"/>
      <c r="BD35" s="36"/>
      <c r="BE35" s="36"/>
    </row>
    <row r="36" spans="1:61">
      <c r="Z36" s="90"/>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row>
    <row r="37" spans="1:61">
      <c r="Y37" s="71"/>
      <c r="Z37" s="96"/>
    </row>
    <row r="38" spans="1:61" ht="15.75" customHeight="1">
      <c r="X38" s="133" t="s">
        <v>86</v>
      </c>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row>
    <row r="39" spans="1:61" ht="15.75" customHeight="1">
      <c r="X39" s="852" t="s">
        <v>79</v>
      </c>
      <c r="Y39" s="853"/>
      <c r="Z39" s="486"/>
      <c r="AA39" s="484">
        <v>1990</v>
      </c>
      <c r="AB39" s="484">
        <f t="shared" ref="AB39:BE39" si="27">AA39+1</f>
        <v>1991</v>
      </c>
      <c r="AC39" s="484">
        <f t="shared" si="27"/>
        <v>1992</v>
      </c>
      <c r="AD39" s="484">
        <f t="shared" si="27"/>
        <v>1993</v>
      </c>
      <c r="AE39" s="484">
        <f>AD39+1</f>
        <v>1994</v>
      </c>
      <c r="AF39" s="484">
        <f t="shared" si="27"/>
        <v>1995</v>
      </c>
      <c r="AG39" s="484">
        <f t="shared" si="27"/>
        <v>1996</v>
      </c>
      <c r="AH39" s="484">
        <f t="shared" si="27"/>
        <v>1997</v>
      </c>
      <c r="AI39" s="484">
        <f t="shared" si="27"/>
        <v>1998</v>
      </c>
      <c r="AJ39" s="484">
        <f t="shared" si="27"/>
        <v>1999</v>
      </c>
      <c r="AK39" s="484">
        <f t="shared" si="27"/>
        <v>2000</v>
      </c>
      <c r="AL39" s="484">
        <f t="shared" si="27"/>
        <v>2001</v>
      </c>
      <c r="AM39" s="484">
        <f t="shared" si="27"/>
        <v>2002</v>
      </c>
      <c r="AN39" s="484">
        <f t="shared" si="27"/>
        <v>2003</v>
      </c>
      <c r="AO39" s="484">
        <f t="shared" si="27"/>
        <v>2004</v>
      </c>
      <c r="AP39" s="484">
        <f t="shared" si="27"/>
        <v>2005</v>
      </c>
      <c r="AQ39" s="484">
        <f t="shared" si="27"/>
        <v>2006</v>
      </c>
      <c r="AR39" s="484">
        <f t="shared" si="27"/>
        <v>2007</v>
      </c>
      <c r="AS39" s="486">
        <v>2008</v>
      </c>
      <c r="AT39" s="486">
        <v>2009</v>
      </c>
      <c r="AU39" s="486">
        <v>2010</v>
      </c>
      <c r="AV39" s="486">
        <v>2011</v>
      </c>
      <c r="AW39" s="486">
        <v>2012</v>
      </c>
      <c r="AX39" s="486">
        <v>2013</v>
      </c>
      <c r="AY39" s="484">
        <f t="shared" si="27"/>
        <v>2014</v>
      </c>
      <c r="AZ39" s="484">
        <f t="shared" si="27"/>
        <v>2015</v>
      </c>
      <c r="BA39" s="484">
        <f t="shared" si="27"/>
        <v>2016</v>
      </c>
      <c r="BB39" s="484">
        <f t="shared" si="27"/>
        <v>2017</v>
      </c>
      <c r="BC39" s="484">
        <f t="shared" si="27"/>
        <v>2018</v>
      </c>
      <c r="BD39" s="484">
        <f t="shared" si="27"/>
        <v>2019</v>
      </c>
      <c r="BE39" s="484">
        <f t="shared" si="27"/>
        <v>2020</v>
      </c>
      <c r="BF39" s="484" t="s">
        <v>48</v>
      </c>
      <c r="BG39" s="24" t="s">
        <v>9</v>
      </c>
    </row>
    <row r="40" spans="1:61" s="38" customFormat="1" ht="15.75" customHeight="1">
      <c r="A40" s="1"/>
      <c r="B40" s="1"/>
      <c r="C40" s="1"/>
      <c r="D40" s="1"/>
      <c r="E40" s="1"/>
      <c r="F40" s="1"/>
      <c r="G40" s="1"/>
      <c r="H40" s="1"/>
      <c r="I40" s="1"/>
      <c r="J40" s="1"/>
      <c r="K40" s="1"/>
      <c r="L40" s="1"/>
      <c r="M40" s="1"/>
      <c r="N40" s="1"/>
      <c r="O40" s="1"/>
      <c r="P40" s="1"/>
      <c r="Q40" s="1"/>
      <c r="R40" s="1"/>
      <c r="S40" s="1"/>
      <c r="T40" s="1"/>
      <c r="U40" s="1"/>
      <c r="V40" s="1"/>
      <c r="W40" s="1"/>
      <c r="X40" s="850" t="s">
        <v>87</v>
      </c>
      <c r="Y40" s="851"/>
      <c r="Z40" s="25"/>
      <c r="AA40" s="25">
        <f t="shared" ref="AA40:BE40" si="28">AA6/10^3</f>
        <v>347.94804725593423</v>
      </c>
      <c r="AB40" s="25">
        <f t="shared" si="28"/>
        <v>349.22002948090937</v>
      </c>
      <c r="AC40" s="25">
        <f t="shared" si="28"/>
        <v>354.60360940559042</v>
      </c>
      <c r="AD40" s="25">
        <f t="shared" si="28"/>
        <v>338.20621907530625</v>
      </c>
      <c r="AE40" s="25">
        <f t="shared" si="28"/>
        <v>372.20419405949457</v>
      </c>
      <c r="AF40" s="25">
        <f t="shared" si="28"/>
        <v>360.12004963915126</v>
      </c>
      <c r="AG40" s="25">
        <f t="shared" si="28"/>
        <v>361.96602982588553</v>
      </c>
      <c r="AH40" s="25">
        <f t="shared" si="28"/>
        <v>357.16383898748802</v>
      </c>
      <c r="AI40" s="25">
        <f t="shared" si="28"/>
        <v>343.98995288082625</v>
      </c>
      <c r="AJ40" s="25">
        <f t="shared" si="28"/>
        <v>365.07871317118781</v>
      </c>
      <c r="AK40" s="25">
        <f t="shared" si="28"/>
        <v>373.60503280159907</v>
      </c>
      <c r="AL40" s="25">
        <f t="shared" si="28"/>
        <v>364.70145605879151</v>
      </c>
      <c r="AM40" s="25">
        <f t="shared" si="28"/>
        <v>390.78734472731912</v>
      </c>
      <c r="AN40" s="25">
        <f t="shared" si="28"/>
        <v>407.27719192144116</v>
      </c>
      <c r="AO40" s="25">
        <f t="shared" si="28"/>
        <v>403.22461975086509</v>
      </c>
      <c r="AP40" s="25">
        <f t="shared" si="28"/>
        <v>424.30002295421963</v>
      </c>
      <c r="AQ40" s="25">
        <f t="shared" si="28"/>
        <v>417.16791969685994</v>
      </c>
      <c r="AR40" s="25">
        <f t="shared" si="28"/>
        <v>470.70309105420887</v>
      </c>
      <c r="AS40" s="25">
        <f t="shared" si="28"/>
        <v>441.0607468840156</v>
      </c>
      <c r="AT40" s="25">
        <f t="shared" si="28"/>
        <v>403.16538400596471</v>
      </c>
      <c r="AU40" s="25">
        <f t="shared" si="28"/>
        <v>429.02903421729354</v>
      </c>
      <c r="AV40" s="25">
        <f t="shared" si="28"/>
        <v>486.21276517240949</v>
      </c>
      <c r="AW40" s="25">
        <f t="shared" si="28"/>
        <v>531.0018256805314</v>
      </c>
      <c r="AX40" s="25">
        <f t="shared" si="28"/>
        <v>532.87221956466044</v>
      </c>
      <c r="AY40" s="25">
        <f t="shared" si="28"/>
        <v>503.64294166173988</v>
      </c>
      <c r="AZ40" s="25">
        <f t="shared" si="28"/>
        <v>478.79701116763152</v>
      </c>
      <c r="BA40" s="25">
        <f t="shared" si="28"/>
        <v>500.45607647761454</v>
      </c>
      <c r="BB40" s="27">
        <f t="shared" si="28"/>
        <v>0</v>
      </c>
      <c r="BC40" s="27">
        <f t="shared" si="28"/>
        <v>0</v>
      </c>
      <c r="BD40" s="27">
        <f t="shared" si="28"/>
        <v>0</v>
      </c>
      <c r="BE40" s="27">
        <f t="shared" si="28"/>
        <v>0</v>
      </c>
      <c r="BF40" s="37"/>
      <c r="BG40" s="37"/>
    </row>
    <row r="41" spans="1:61" s="38" customFormat="1" ht="15.75" customHeight="1">
      <c r="A41" s="1"/>
      <c r="B41" s="1"/>
      <c r="C41" s="1"/>
      <c r="D41" s="1"/>
      <c r="E41" s="1"/>
      <c r="F41" s="1"/>
      <c r="G41" s="1"/>
      <c r="H41" s="1"/>
      <c r="I41" s="1"/>
      <c r="J41" s="1"/>
      <c r="K41" s="1"/>
      <c r="L41" s="1"/>
      <c r="M41" s="1"/>
      <c r="N41" s="1"/>
      <c r="O41" s="1"/>
      <c r="P41" s="1"/>
      <c r="Q41" s="1"/>
      <c r="R41" s="1"/>
      <c r="S41" s="1"/>
      <c r="T41" s="1"/>
      <c r="U41" s="1"/>
      <c r="V41" s="1"/>
      <c r="W41" s="1"/>
      <c r="X41" s="850" t="s">
        <v>56</v>
      </c>
      <c r="Y41" s="851"/>
      <c r="Z41" s="25"/>
      <c r="AA41" s="25">
        <f t="shared" ref="AA41:BE41" si="29">AA12/10^3</f>
        <v>382.84057902039723</v>
      </c>
      <c r="AB41" s="25">
        <f t="shared" si="29"/>
        <v>380.28593934901653</v>
      </c>
      <c r="AC41" s="25">
        <f t="shared" si="29"/>
        <v>374.38138321610455</v>
      </c>
      <c r="AD41" s="25">
        <f t="shared" si="29"/>
        <v>375.91121165351484</v>
      </c>
      <c r="AE41" s="25">
        <f t="shared" si="29"/>
        <v>382.77393173248322</v>
      </c>
      <c r="AF41" s="25">
        <f t="shared" si="29"/>
        <v>389.70342412606658</v>
      </c>
      <c r="AG41" s="25">
        <f t="shared" si="29"/>
        <v>393.92185469433821</v>
      </c>
      <c r="AH41" s="25">
        <f t="shared" si="29"/>
        <v>389.67409505493998</v>
      </c>
      <c r="AI41" s="25">
        <f t="shared" si="29"/>
        <v>365.35994654686749</v>
      </c>
      <c r="AJ41" s="25">
        <f t="shared" si="29"/>
        <v>369.6757645560495</v>
      </c>
      <c r="AK41" s="25">
        <f t="shared" si="29"/>
        <v>379.07430556447446</v>
      </c>
      <c r="AL41" s="25">
        <f t="shared" si="29"/>
        <v>373.01923183408985</v>
      </c>
      <c r="AM41" s="25">
        <f t="shared" si="29"/>
        <v>378.58914050514534</v>
      </c>
      <c r="AN41" s="25">
        <f t="shared" si="29"/>
        <v>378.68175162867658</v>
      </c>
      <c r="AO41" s="25">
        <f t="shared" si="29"/>
        <v>379.65805499791043</v>
      </c>
      <c r="AP41" s="25">
        <f t="shared" si="29"/>
        <v>368.67680639334378</v>
      </c>
      <c r="AQ41" s="25">
        <f t="shared" si="29"/>
        <v>363.85756603731357</v>
      </c>
      <c r="AR41" s="25">
        <f t="shared" si="29"/>
        <v>359.86780462953413</v>
      </c>
      <c r="AS41" s="25">
        <f t="shared" si="29"/>
        <v>328.97731206737637</v>
      </c>
      <c r="AT41" s="25">
        <f t="shared" si="29"/>
        <v>314.81065257048141</v>
      </c>
      <c r="AU41" s="25">
        <f t="shared" si="29"/>
        <v>330.63788499126611</v>
      </c>
      <c r="AV41" s="25">
        <f t="shared" si="29"/>
        <v>328.13857902736424</v>
      </c>
      <c r="AW41" s="25">
        <f t="shared" si="29"/>
        <v>326.1883132209781</v>
      </c>
      <c r="AX41" s="25">
        <f t="shared" si="29"/>
        <v>333.58155574000182</v>
      </c>
      <c r="AY41" s="25">
        <f t="shared" si="29"/>
        <v>323.99553951389049</v>
      </c>
      <c r="AZ41" s="25">
        <f t="shared" si="29"/>
        <v>315.32508919965198</v>
      </c>
      <c r="BA41" s="25">
        <f t="shared" si="29"/>
        <v>297.82663033494083</v>
      </c>
      <c r="BB41" s="25">
        <f t="shared" si="29"/>
        <v>0</v>
      </c>
      <c r="BC41" s="25">
        <f t="shared" si="29"/>
        <v>0</v>
      </c>
      <c r="BD41" s="25">
        <f t="shared" si="29"/>
        <v>0</v>
      </c>
      <c r="BE41" s="25">
        <f t="shared" si="29"/>
        <v>0</v>
      </c>
      <c r="BF41" s="37"/>
      <c r="BG41" s="37"/>
    </row>
    <row r="42" spans="1:61" s="38" customFormat="1" ht="15.75" customHeight="1">
      <c r="A42" s="1"/>
      <c r="B42" s="1"/>
      <c r="C42" s="1"/>
      <c r="D42" s="1"/>
      <c r="E42" s="1"/>
      <c r="F42" s="1"/>
      <c r="G42" s="1"/>
      <c r="H42" s="1"/>
      <c r="I42" s="1"/>
      <c r="J42" s="1"/>
      <c r="K42" s="1"/>
      <c r="L42" s="1"/>
      <c r="M42" s="1"/>
      <c r="N42" s="1"/>
      <c r="O42" s="1"/>
      <c r="P42" s="1"/>
      <c r="Q42" s="1"/>
      <c r="R42" s="1"/>
      <c r="S42" s="1"/>
      <c r="T42" s="1"/>
      <c r="U42" s="1"/>
      <c r="V42" s="1"/>
      <c r="W42" s="1"/>
      <c r="X42" s="850" t="s">
        <v>57</v>
      </c>
      <c r="Y42" s="851"/>
      <c r="Z42" s="25"/>
      <c r="AA42" s="25">
        <f t="shared" ref="AA42:BE42" si="30">AA24/10^3</f>
        <v>200.7925575123345</v>
      </c>
      <c r="AB42" s="25">
        <f t="shared" si="30"/>
        <v>212.51632502428646</v>
      </c>
      <c r="AC42" s="25">
        <f t="shared" si="30"/>
        <v>219.17152304417559</v>
      </c>
      <c r="AD42" s="25">
        <f t="shared" si="30"/>
        <v>223.00106359407212</v>
      </c>
      <c r="AE42" s="25">
        <f t="shared" si="30"/>
        <v>232.32101631314401</v>
      </c>
      <c r="AF42" s="25">
        <f t="shared" si="30"/>
        <v>241.70146023408964</v>
      </c>
      <c r="AG42" s="25">
        <f t="shared" si="30"/>
        <v>248.43849262884848</v>
      </c>
      <c r="AH42" s="25">
        <f t="shared" si="30"/>
        <v>250.24972378489397</v>
      </c>
      <c r="AI42" s="25">
        <f t="shared" si="30"/>
        <v>248.45711332383254</v>
      </c>
      <c r="AJ42" s="25">
        <f t="shared" si="30"/>
        <v>252.54733257882461</v>
      </c>
      <c r="AK42" s="25">
        <f t="shared" si="30"/>
        <v>252.21806460310086</v>
      </c>
      <c r="AL42" s="25">
        <f t="shared" si="30"/>
        <v>256.40873344486533</v>
      </c>
      <c r="AM42" s="25">
        <f t="shared" si="30"/>
        <v>252.79265000016255</v>
      </c>
      <c r="AN42" s="25">
        <f t="shared" si="30"/>
        <v>248.79546174547269</v>
      </c>
      <c r="AO42" s="25">
        <f t="shared" si="30"/>
        <v>242.87819985933922</v>
      </c>
      <c r="AP42" s="25">
        <f t="shared" si="30"/>
        <v>237.39976031937704</v>
      </c>
      <c r="AQ42" s="25">
        <f t="shared" si="30"/>
        <v>233.42624074522374</v>
      </c>
      <c r="AR42" s="25">
        <f t="shared" si="30"/>
        <v>232.00689603883563</v>
      </c>
      <c r="AS42" s="25">
        <f t="shared" si="30"/>
        <v>224.45296057352971</v>
      </c>
      <c r="AT42" s="25">
        <f t="shared" si="30"/>
        <v>221.18164151311595</v>
      </c>
      <c r="AU42" s="25">
        <f t="shared" si="30"/>
        <v>221.62759434829402</v>
      </c>
      <c r="AV42" s="25">
        <f t="shared" si="30"/>
        <v>216.84046403435519</v>
      </c>
      <c r="AW42" s="25">
        <f t="shared" si="30"/>
        <v>217.73444776692185</v>
      </c>
      <c r="AX42" s="25">
        <f t="shared" si="30"/>
        <v>214.80781649059153</v>
      </c>
      <c r="AY42" s="25">
        <f t="shared" si="30"/>
        <v>209.85797089676339</v>
      </c>
      <c r="AZ42" s="25">
        <f t="shared" si="30"/>
        <v>208.57881691651937</v>
      </c>
      <c r="BA42" s="25">
        <f t="shared" si="30"/>
        <v>207.21064657438978</v>
      </c>
      <c r="BB42" s="25" t="e">
        <f t="shared" si="30"/>
        <v>#REF!</v>
      </c>
      <c r="BC42" s="25" t="e">
        <f t="shared" si="30"/>
        <v>#REF!</v>
      </c>
      <c r="BD42" s="25" t="e">
        <f t="shared" si="30"/>
        <v>#REF!</v>
      </c>
      <c r="BE42" s="25" t="e">
        <f t="shared" si="30"/>
        <v>#REF!</v>
      </c>
      <c r="BF42" s="37"/>
      <c r="BG42" s="37"/>
    </row>
    <row r="43" spans="1:61" s="38" customFormat="1" ht="15.75" customHeight="1">
      <c r="A43" s="1"/>
      <c r="B43" s="1"/>
      <c r="C43" s="1"/>
      <c r="D43" s="1"/>
      <c r="E43" s="1"/>
      <c r="F43" s="1"/>
      <c r="G43" s="1"/>
      <c r="H43" s="1"/>
      <c r="I43" s="1"/>
      <c r="J43" s="1"/>
      <c r="K43" s="1"/>
      <c r="L43" s="1"/>
      <c r="M43" s="1"/>
      <c r="N43" s="1"/>
      <c r="O43" s="1"/>
      <c r="P43" s="1"/>
      <c r="Q43" s="1"/>
      <c r="R43" s="1"/>
      <c r="S43" s="1"/>
      <c r="T43" s="1"/>
      <c r="U43" s="1"/>
      <c r="V43" s="1"/>
      <c r="W43" s="1"/>
      <c r="X43" s="850" t="s">
        <v>58</v>
      </c>
      <c r="Y43" s="851"/>
      <c r="Z43" s="25"/>
      <c r="AA43" s="25">
        <f t="shared" ref="AA43:BA43" si="31">AA27/10^3</f>
        <v>80.427254001335967</v>
      </c>
      <c r="AB43" s="25">
        <f t="shared" si="31"/>
        <v>79.378910664230872</v>
      </c>
      <c r="AC43" s="25">
        <f t="shared" si="31"/>
        <v>78.34215734086095</v>
      </c>
      <c r="AD43" s="25">
        <f t="shared" si="31"/>
        <v>81.401037126945582</v>
      </c>
      <c r="AE43" s="25">
        <f t="shared" si="31"/>
        <v>82.960171559623689</v>
      </c>
      <c r="AF43" s="25">
        <f t="shared" si="31"/>
        <v>86.642133587517577</v>
      </c>
      <c r="AG43" s="25">
        <f t="shared" si="31"/>
        <v>82.002052413950992</v>
      </c>
      <c r="AH43" s="25">
        <f t="shared" si="31"/>
        <v>86.842384509555458</v>
      </c>
      <c r="AI43" s="25">
        <f t="shared" si="31"/>
        <v>91.396156516940252</v>
      </c>
      <c r="AJ43" s="25">
        <f t="shared" si="31"/>
        <v>95.632882575534779</v>
      </c>
      <c r="AK43" s="25">
        <f t="shared" si="31"/>
        <v>95.238679426056322</v>
      </c>
      <c r="AL43" s="25">
        <f t="shared" si="31"/>
        <v>96.802680982574472</v>
      </c>
      <c r="AM43" s="25">
        <f t="shared" si="31"/>
        <v>98.379906010095482</v>
      </c>
      <c r="AN43" s="25">
        <f t="shared" si="31"/>
        <v>98.274238595726317</v>
      </c>
      <c r="AO43" s="25">
        <f t="shared" si="31"/>
        <v>103.9991237342813</v>
      </c>
      <c r="AP43" s="25">
        <f t="shared" si="31"/>
        <v>105.12110786265565</v>
      </c>
      <c r="AQ43" s="25">
        <f t="shared" si="31"/>
        <v>103.39279643301283</v>
      </c>
      <c r="AR43" s="25">
        <f t="shared" si="31"/>
        <v>93.715627983686574</v>
      </c>
      <c r="AS43" s="25">
        <f t="shared" si="31"/>
        <v>90.596886003229486</v>
      </c>
      <c r="AT43" s="25">
        <f t="shared" si="31"/>
        <v>80.45049934475756</v>
      </c>
      <c r="AU43" s="25">
        <f t="shared" si="31"/>
        <v>85.305795381249595</v>
      </c>
      <c r="AV43" s="25">
        <f t="shared" si="31"/>
        <v>85.182874147142186</v>
      </c>
      <c r="AW43" s="25">
        <f t="shared" si="31"/>
        <v>80.263062416841038</v>
      </c>
      <c r="AX43" s="25">
        <f t="shared" si="31"/>
        <v>93.668389634096684</v>
      </c>
      <c r="AY43" s="25">
        <f t="shared" si="31"/>
        <v>90.742829405392712</v>
      </c>
      <c r="AZ43" s="25">
        <f t="shared" si="31"/>
        <v>91.686555864066051</v>
      </c>
      <c r="BA43" s="25">
        <f t="shared" si="31"/>
        <v>82.340975706535758</v>
      </c>
      <c r="BB43" s="25" t="e">
        <f>(#REF!)/10^3</f>
        <v>#REF!</v>
      </c>
      <c r="BC43" s="25" t="e">
        <f>(#REF!)/10^3</f>
        <v>#REF!</v>
      </c>
      <c r="BD43" s="25" t="e">
        <f>(#REF!)/10^3</f>
        <v>#REF!</v>
      </c>
      <c r="BE43" s="25" t="e">
        <f>(#REF!)/10^3</f>
        <v>#REF!</v>
      </c>
      <c r="BF43" s="37"/>
      <c r="BG43" s="37"/>
    </row>
    <row r="44" spans="1:61" s="38" customFormat="1" ht="15.75" customHeight="1">
      <c r="A44" s="1"/>
      <c r="B44" s="1"/>
      <c r="C44" s="1"/>
      <c r="D44" s="1"/>
      <c r="E44" s="1"/>
      <c r="F44" s="1"/>
      <c r="G44" s="1"/>
      <c r="H44" s="1"/>
      <c r="I44" s="1"/>
      <c r="J44" s="1"/>
      <c r="K44" s="1"/>
      <c r="L44" s="1"/>
      <c r="M44" s="1"/>
      <c r="N44" s="1"/>
      <c r="O44" s="1"/>
      <c r="P44" s="1"/>
      <c r="Q44" s="1"/>
      <c r="R44" s="1"/>
      <c r="S44" s="1"/>
      <c r="T44" s="1"/>
      <c r="U44" s="1"/>
      <c r="V44" s="1"/>
      <c r="W44" s="1"/>
      <c r="X44" s="850" t="s">
        <v>59</v>
      </c>
      <c r="Y44" s="851"/>
      <c r="Z44" s="25"/>
      <c r="AA44" s="25">
        <f t="shared" ref="AA44:BA44" si="32">AA28/10^3</f>
        <v>58.055737255392742</v>
      </c>
      <c r="AB44" s="25">
        <f t="shared" si="32"/>
        <v>59.185356681179009</v>
      </c>
      <c r="AC44" s="25">
        <f t="shared" si="32"/>
        <v>62.091266594123326</v>
      </c>
      <c r="AD44" s="25">
        <f t="shared" si="32"/>
        <v>65.504641718967179</v>
      </c>
      <c r="AE44" s="25">
        <f t="shared" si="32"/>
        <v>63.700424108033388</v>
      </c>
      <c r="AF44" s="25">
        <f t="shared" si="32"/>
        <v>67.342300099676706</v>
      </c>
      <c r="AG44" s="25">
        <f t="shared" si="32"/>
        <v>69.742868621310691</v>
      </c>
      <c r="AH44" s="25">
        <f t="shared" si="32"/>
        <v>66.597103911644197</v>
      </c>
      <c r="AI44" s="25">
        <f t="shared" si="32"/>
        <v>66.641928123864929</v>
      </c>
      <c r="AJ44" s="25">
        <f t="shared" si="32"/>
        <v>68.445498308249114</v>
      </c>
      <c r="AK44" s="25">
        <f t="shared" si="32"/>
        <v>72.080286493847353</v>
      </c>
      <c r="AL44" s="25">
        <f t="shared" si="32"/>
        <v>68.40365147466504</v>
      </c>
      <c r="AM44" s="25">
        <f t="shared" si="32"/>
        <v>71.178201730099033</v>
      </c>
      <c r="AN44" s="25">
        <f t="shared" si="32"/>
        <v>67.750649891691722</v>
      </c>
      <c r="AO44" s="25">
        <f t="shared" si="32"/>
        <v>67.838794964114442</v>
      </c>
      <c r="AP44" s="25">
        <f t="shared" si="32"/>
        <v>70.221530951592229</v>
      </c>
      <c r="AQ44" s="25">
        <f t="shared" si="32"/>
        <v>66.074541982033978</v>
      </c>
      <c r="AR44" s="25">
        <f t="shared" si="32"/>
        <v>65.332071850370852</v>
      </c>
      <c r="AS44" s="25">
        <f t="shared" si="32"/>
        <v>61.628510521849869</v>
      </c>
      <c r="AT44" s="25">
        <f t="shared" si="32"/>
        <v>61.182299429396792</v>
      </c>
      <c r="AU44" s="25">
        <f t="shared" si="32"/>
        <v>64.038108297254198</v>
      </c>
      <c r="AV44" s="25">
        <f t="shared" si="32"/>
        <v>62.336909613586414</v>
      </c>
      <c r="AW44" s="25">
        <f t="shared" si="32"/>
        <v>62.414223665425105</v>
      </c>
      <c r="AX44" s="25">
        <f t="shared" si="32"/>
        <v>60.341671503775586</v>
      </c>
      <c r="AY44" s="25">
        <f t="shared" si="32"/>
        <v>58.033956860885986</v>
      </c>
      <c r="AZ44" s="25">
        <f t="shared" si="32"/>
        <v>55.408899437323221</v>
      </c>
      <c r="BA44" s="25">
        <f t="shared" si="32"/>
        <v>55.732797091827223</v>
      </c>
      <c r="BB44" s="25">
        <f>BB28/10^3</f>
        <v>0</v>
      </c>
      <c r="BC44" s="25">
        <f>BC28/10^3</f>
        <v>0</v>
      </c>
      <c r="BD44" s="25">
        <f>BD28/10^3</f>
        <v>0</v>
      </c>
      <c r="BE44" s="25">
        <f>BE28/10^3</f>
        <v>0</v>
      </c>
      <c r="BF44" s="37"/>
      <c r="BG44" s="37"/>
    </row>
    <row r="45" spans="1:61" s="38" customFormat="1" ht="15.75" customHeight="1">
      <c r="A45" s="1"/>
      <c r="B45" s="1"/>
      <c r="C45" s="1"/>
      <c r="D45" s="1"/>
      <c r="E45" s="1"/>
      <c r="F45" s="1"/>
      <c r="G45" s="1"/>
      <c r="H45" s="1"/>
      <c r="I45" s="1"/>
      <c r="J45" s="1"/>
      <c r="K45" s="1"/>
      <c r="L45" s="1"/>
      <c r="M45" s="1"/>
      <c r="N45" s="1"/>
      <c r="O45" s="1"/>
      <c r="P45" s="1"/>
      <c r="Q45" s="1"/>
      <c r="R45" s="1"/>
      <c r="S45" s="1"/>
      <c r="T45" s="1"/>
      <c r="U45" s="1"/>
      <c r="V45" s="1"/>
      <c r="W45" s="72"/>
      <c r="X45" s="850" t="s">
        <v>88</v>
      </c>
      <c r="Y45" s="851"/>
      <c r="Z45" s="25"/>
      <c r="AA45" s="25">
        <f t="shared" ref="AA45:BE45" si="33">AA30/10^3</f>
        <v>65.09743597412475</v>
      </c>
      <c r="AB45" s="25">
        <f t="shared" si="33"/>
        <v>66.220898023044768</v>
      </c>
      <c r="AC45" s="25">
        <f t="shared" si="33"/>
        <v>66.14951926019144</v>
      </c>
      <c r="AD45" s="25">
        <f t="shared" si="33"/>
        <v>64.863514874937081</v>
      </c>
      <c r="AE45" s="25">
        <f t="shared" si="33"/>
        <v>66.439762202855093</v>
      </c>
      <c r="AF45" s="25">
        <f t="shared" si="33"/>
        <v>66.774087991480073</v>
      </c>
      <c r="AG45" s="25">
        <f t="shared" si="33"/>
        <v>67.297676358663068</v>
      </c>
      <c r="AH45" s="25">
        <f t="shared" si="33"/>
        <v>64.691798465169498</v>
      </c>
      <c r="AI45" s="25">
        <f t="shared" si="33"/>
        <v>58.609944120293193</v>
      </c>
      <c r="AJ45" s="25">
        <f t="shared" si="33"/>
        <v>58.899072792361238</v>
      </c>
      <c r="AK45" s="25">
        <f t="shared" si="33"/>
        <v>59.357428232750529</v>
      </c>
      <c r="AL45" s="25">
        <f t="shared" si="33"/>
        <v>58.040999759272914</v>
      </c>
      <c r="AM45" s="25">
        <f t="shared" si="33"/>
        <v>55.351055784133834</v>
      </c>
      <c r="AN45" s="25">
        <f t="shared" si="33"/>
        <v>54.560852773661779</v>
      </c>
      <c r="AO45" s="25">
        <f t="shared" si="33"/>
        <v>54.543233901614755</v>
      </c>
      <c r="AP45" s="25">
        <f t="shared" si="33"/>
        <v>55.644149587924282</v>
      </c>
      <c r="AQ45" s="25">
        <f t="shared" si="33"/>
        <v>55.893472805397273</v>
      </c>
      <c r="AR45" s="25">
        <f t="shared" si="33"/>
        <v>55.092648974189999</v>
      </c>
      <c r="AS45" s="25">
        <f t="shared" si="33"/>
        <v>50.793224618314177</v>
      </c>
      <c r="AT45" s="25">
        <f t="shared" si="33"/>
        <v>45.234705405729784</v>
      </c>
      <c r="AU45" s="25">
        <f t="shared" si="33"/>
        <v>46.316103039967025</v>
      </c>
      <c r="AV45" s="25">
        <f t="shared" si="33"/>
        <v>46.226848067470428</v>
      </c>
      <c r="AW45" s="25">
        <f t="shared" si="33"/>
        <v>46.289082298431168</v>
      </c>
      <c r="AX45" s="25">
        <f t="shared" si="33"/>
        <v>48.045037218961255</v>
      </c>
      <c r="AY45" s="25">
        <f t="shared" si="33"/>
        <v>47.449360601658668</v>
      </c>
      <c r="AZ45" s="25">
        <f t="shared" si="33"/>
        <v>46.13615521128051</v>
      </c>
      <c r="BA45" s="25">
        <f t="shared" si="33"/>
        <v>45.690958446637687</v>
      </c>
      <c r="BB45" s="25">
        <f t="shared" si="33"/>
        <v>0</v>
      </c>
      <c r="BC45" s="25">
        <f t="shared" si="33"/>
        <v>0</v>
      </c>
      <c r="BD45" s="25">
        <f t="shared" si="33"/>
        <v>0</v>
      </c>
      <c r="BE45" s="25">
        <f t="shared" si="33"/>
        <v>0</v>
      </c>
      <c r="BF45" s="37"/>
      <c r="BG45" s="37"/>
    </row>
    <row r="46" spans="1:61" s="38" customFormat="1" ht="15.75" customHeight="1">
      <c r="A46" s="1"/>
      <c r="B46" s="1"/>
      <c r="C46" s="1"/>
      <c r="D46" s="1"/>
      <c r="E46" s="1"/>
      <c r="F46" s="1"/>
      <c r="G46" s="1"/>
      <c r="H46" s="1"/>
      <c r="I46" s="1"/>
      <c r="J46" s="1"/>
      <c r="K46" s="1"/>
      <c r="L46" s="1"/>
      <c r="M46" s="1"/>
      <c r="N46" s="1"/>
      <c r="O46" s="1"/>
      <c r="P46" s="1"/>
      <c r="Q46" s="1"/>
      <c r="R46" s="1"/>
      <c r="S46" s="1"/>
      <c r="T46" s="1"/>
      <c r="U46" s="1"/>
      <c r="V46" s="1"/>
      <c r="W46" s="1"/>
      <c r="X46" s="850" t="s">
        <v>60</v>
      </c>
      <c r="Y46" s="851"/>
      <c r="Z46" s="25"/>
      <c r="AA46" s="25">
        <f t="shared" ref="AA46:BE46" si="34">AA31/10^3</f>
        <v>24.004789495147605</v>
      </c>
      <c r="AB46" s="25">
        <f t="shared" si="34"/>
        <v>24.193303079771095</v>
      </c>
      <c r="AC46" s="25">
        <f t="shared" si="34"/>
        <v>25.997784883166442</v>
      </c>
      <c r="AD46" s="25">
        <f t="shared" si="34"/>
        <v>25.019816501809952</v>
      </c>
      <c r="AE46" s="25">
        <f t="shared" si="34"/>
        <v>28.598436990483407</v>
      </c>
      <c r="AF46" s="25">
        <f t="shared" si="34"/>
        <v>29.139666356417248</v>
      </c>
      <c r="AG46" s="25">
        <f t="shared" si="34"/>
        <v>29.649884515558579</v>
      </c>
      <c r="AH46" s="25">
        <f t="shared" si="34"/>
        <v>31.207113724399004</v>
      </c>
      <c r="AI46" s="25">
        <f t="shared" si="34"/>
        <v>31.447885947133283</v>
      </c>
      <c r="AJ46" s="25">
        <f t="shared" si="34"/>
        <v>31.365707267695381</v>
      </c>
      <c r="AK46" s="25">
        <f t="shared" si="34"/>
        <v>32.856496577069208</v>
      </c>
      <c r="AL46" s="25">
        <f t="shared" si="34"/>
        <v>32.522541455449932</v>
      </c>
      <c r="AM46" s="25">
        <f t="shared" si="34"/>
        <v>32.76772216385082</v>
      </c>
      <c r="AN46" s="25">
        <f t="shared" si="34"/>
        <v>33.515749112426711</v>
      </c>
      <c r="AO46" s="25">
        <f t="shared" si="34"/>
        <v>32.703600998426424</v>
      </c>
      <c r="AP46" s="25">
        <f t="shared" si="34"/>
        <v>31.657635765383382</v>
      </c>
      <c r="AQ46" s="25">
        <f t="shared" si="34"/>
        <v>29.911656708535389</v>
      </c>
      <c r="AR46" s="25">
        <f t="shared" si="34"/>
        <v>30.488157264612141</v>
      </c>
      <c r="AS46" s="25">
        <f t="shared" si="34"/>
        <v>31.86148352838077</v>
      </c>
      <c r="AT46" s="25">
        <f t="shared" si="34"/>
        <v>28.202776998201294</v>
      </c>
      <c r="AU46" s="25">
        <f t="shared" si="34"/>
        <v>28.719830988225869</v>
      </c>
      <c r="AV46" s="25">
        <f t="shared" si="34"/>
        <v>28.039636165409298</v>
      </c>
      <c r="AW46" s="25">
        <f t="shared" si="34"/>
        <v>29.845585203940114</v>
      </c>
      <c r="AX46" s="25">
        <f t="shared" si="34"/>
        <v>29.388674072565461</v>
      </c>
      <c r="AY46" s="25">
        <f t="shared" si="34"/>
        <v>28.528100336765824</v>
      </c>
      <c r="AZ46" s="25">
        <f t="shared" si="34"/>
        <v>28.8496971374399</v>
      </c>
      <c r="BA46" s="25">
        <f t="shared" si="34"/>
        <v>29.007582967093676</v>
      </c>
      <c r="BB46" s="25">
        <f t="shared" si="34"/>
        <v>0</v>
      </c>
      <c r="BC46" s="25">
        <f t="shared" si="34"/>
        <v>0</v>
      </c>
      <c r="BD46" s="25">
        <f t="shared" si="34"/>
        <v>0</v>
      </c>
      <c r="BE46" s="25">
        <f t="shared" si="34"/>
        <v>0</v>
      </c>
      <c r="BF46" s="37"/>
      <c r="BG46" s="37"/>
    </row>
    <row r="47" spans="1:61" s="38" customFormat="1" ht="15.75" customHeight="1" thickBot="1">
      <c r="A47" s="1"/>
      <c r="B47" s="1"/>
      <c r="C47" s="1"/>
      <c r="D47" s="1"/>
      <c r="E47" s="1"/>
      <c r="F47" s="1"/>
      <c r="G47" s="1"/>
      <c r="H47" s="1"/>
      <c r="I47" s="1"/>
      <c r="J47" s="1"/>
      <c r="K47" s="1"/>
      <c r="L47" s="1"/>
      <c r="M47" s="1"/>
      <c r="N47" s="1"/>
      <c r="O47" s="1"/>
      <c r="P47" s="1"/>
      <c r="Q47" s="1"/>
      <c r="R47" s="1"/>
      <c r="S47" s="1"/>
      <c r="T47" s="1"/>
      <c r="U47" s="1"/>
      <c r="V47" s="1"/>
      <c r="W47" s="1"/>
      <c r="X47" s="854" t="s">
        <v>246</v>
      </c>
      <c r="Y47" s="855"/>
      <c r="Z47" s="26"/>
      <c r="AA47" s="26">
        <f t="shared" ref="AA47:BA47" si="35">AA33/10^3</f>
        <v>6.4908857147027126</v>
      </c>
      <c r="AB47" s="26">
        <f t="shared" si="35"/>
        <v>6.2824579839244965</v>
      </c>
      <c r="AC47" s="26">
        <f t="shared" si="35"/>
        <v>6.0256454933875032</v>
      </c>
      <c r="AD47" s="26">
        <f t="shared" si="35"/>
        <v>5.803803545580136</v>
      </c>
      <c r="AE47" s="26">
        <f t="shared" si="35"/>
        <v>5.603342574986943</v>
      </c>
      <c r="AF47" s="26">
        <f t="shared" si="35"/>
        <v>5.791663761202388</v>
      </c>
      <c r="AG47" s="26">
        <f t="shared" si="35"/>
        <v>5.9027993575551791</v>
      </c>
      <c r="AH47" s="26">
        <f t="shared" si="35"/>
        <v>5.8640104194399321</v>
      </c>
      <c r="AI47" s="26">
        <f t="shared" si="35"/>
        <v>5.4429873773881621</v>
      </c>
      <c r="AJ47" s="26">
        <f t="shared" si="35"/>
        <v>5.4617737669612128</v>
      </c>
      <c r="AK47" s="26">
        <f t="shared" si="35"/>
        <v>5.5305050426025479</v>
      </c>
      <c r="AL47" s="26">
        <f t="shared" si="35"/>
        <v>5.0787763894091018</v>
      </c>
      <c r="AM47" s="26">
        <f t="shared" si="35"/>
        <v>4.8365086618101358</v>
      </c>
      <c r="AN47" s="26">
        <f t="shared" si="35"/>
        <v>4.672479509120401</v>
      </c>
      <c r="AO47" s="26">
        <f t="shared" si="35"/>
        <v>4.5246941348259773</v>
      </c>
      <c r="AP47" s="26">
        <f t="shared" si="35"/>
        <v>4.464516986347852</v>
      </c>
      <c r="AQ47" s="26">
        <f t="shared" si="35"/>
        <v>4.3990050826640106</v>
      </c>
      <c r="AR47" s="26">
        <f t="shared" si="35"/>
        <v>4.4230764142924963</v>
      </c>
      <c r="AS47" s="26">
        <f t="shared" si="35"/>
        <v>4.0028770501933693</v>
      </c>
      <c r="AT47" s="26">
        <f t="shared" si="35"/>
        <v>3.6645075599263937</v>
      </c>
      <c r="AU47" s="26">
        <f t="shared" si="35"/>
        <v>3.5594345015173712</v>
      </c>
      <c r="AV47" s="26">
        <f t="shared" si="35"/>
        <v>3.4486935777181187</v>
      </c>
      <c r="AW47" s="26">
        <f t="shared" si="35"/>
        <v>3.4590049552727686</v>
      </c>
      <c r="AX47" s="26">
        <f t="shared" si="35"/>
        <v>3.465379243945172</v>
      </c>
      <c r="AY47" s="26">
        <f t="shared" si="35"/>
        <v>3.3686283972201707</v>
      </c>
      <c r="AZ47" s="26">
        <f t="shared" si="35"/>
        <v>3.3161501169921719</v>
      </c>
      <c r="BA47" s="26">
        <f t="shared" si="35"/>
        <v>3.2889878683281477</v>
      </c>
      <c r="BB47" s="26">
        <f>SUM(BB33)/10^3</f>
        <v>0</v>
      </c>
      <c r="BC47" s="26">
        <f>SUM(BC33)/10^3</f>
        <v>0</v>
      </c>
      <c r="BD47" s="26">
        <f>SUM(BD33)/10^3</f>
        <v>0</v>
      </c>
      <c r="BE47" s="26">
        <f>SUM(BE33)/10^3</f>
        <v>0</v>
      </c>
      <c r="BF47" s="39"/>
      <c r="BG47" s="39"/>
    </row>
    <row r="48" spans="1:61" s="38" customFormat="1" ht="15.75" customHeight="1" thickTop="1">
      <c r="A48" s="1"/>
      <c r="B48" s="1"/>
      <c r="C48" s="1"/>
      <c r="D48" s="1"/>
      <c r="E48" s="1"/>
      <c r="F48" s="1"/>
      <c r="G48" s="1"/>
      <c r="H48" s="1"/>
      <c r="I48" s="1"/>
      <c r="J48" s="1"/>
      <c r="K48" s="1"/>
      <c r="L48" s="1"/>
      <c r="M48" s="1"/>
      <c r="N48" s="1"/>
      <c r="O48" s="1"/>
      <c r="P48" s="1"/>
      <c r="Q48" s="1"/>
      <c r="R48" s="1"/>
      <c r="S48" s="1"/>
      <c r="T48" s="1"/>
      <c r="U48" s="1"/>
      <c r="V48" s="1"/>
      <c r="W48" s="1"/>
      <c r="X48" s="856" t="s">
        <v>62</v>
      </c>
      <c r="Y48" s="857"/>
      <c r="Z48" s="27"/>
      <c r="AA48" s="27">
        <f t="shared" ref="AA48:BE48" si="36">SUM(AA40:AA47)</f>
        <v>1165.6572862293697</v>
      </c>
      <c r="AB48" s="27">
        <f t="shared" si="36"/>
        <v>1177.2832202863628</v>
      </c>
      <c r="AC48" s="27">
        <f t="shared" si="36"/>
        <v>1186.7628892376001</v>
      </c>
      <c r="AD48" s="27">
        <f t="shared" si="36"/>
        <v>1179.7113080911331</v>
      </c>
      <c r="AE48" s="27">
        <f t="shared" si="36"/>
        <v>1234.6012795411043</v>
      </c>
      <c r="AF48" s="27">
        <f t="shared" si="36"/>
        <v>1247.2147857956013</v>
      </c>
      <c r="AG48" s="27">
        <f t="shared" si="36"/>
        <v>1258.9216584161106</v>
      </c>
      <c r="AH48" s="27">
        <f t="shared" si="36"/>
        <v>1252.2900688575301</v>
      </c>
      <c r="AI48" s="27">
        <f t="shared" si="36"/>
        <v>1211.3459148371462</v>
      </c>
      <c r="AJ48" s="27">
        <f t="shared" si="36"/>
        <v>1247.1067450168637</v>
      </c>
      <c r="AK48" s="27">
        <f t="shared" si="36"/>
        <v>1269.9607987415004</v>
      </c>
      <c r="AL48" s="27">
        <f t="shared" si="36"/>
        <v>1254.9780713991183</v>
      </c>
      <c r="AM48" s="27">
        <f t="shared" si="36"/>
        <v>1284.6825295826163</v>
      </c>
      <c r="AN48" s="27">
        <f t="shared" si="36"/>
        <v>1293.5283751782172</v>
      </c>
      <c r="AO48" s="27">
        <f t="shared" si="36"/>
        <v>1289.3703223413777</v>
      </c>
      <c r="AP48" s="27">
        <f t="shared" si="36"/>
        <v>1297.4855308208439</v>
      </c>
      <c r="AQ48" s="27">
        <f t="shared" si="36"/>
        <v>1274.1231994910409</v>
      </c>
      <c r="AR48" s="27">
        <f t="shared" si="36"/>
        <v>1311.6293742097309</v>
      </c>
      <c r="AS48" s="27">
        <f t="shared" si="36"/>
        <v>1233.3740012468893</v>
      </c>
      <c r="AT48" s="27">
        <f t="shared" si="36"/>
        <v>1157.8924668275738</v>
      </c>
      <c r="AU48" s="27">
        <f t="shared" si="36"/>
        <v>1209.2337857650678</v>
      </c>
      <c r="AV48" s="27">
        <f t="shared" si="36"/>
        <v>1256.4267698054555</v>
      </c>
      <c r="AW48" s="27">
        <f t="shared" si="36"/>
        <v>1297.1955452083416</v>
      </c>
      <c r="AX48" s="27">
        <f t="shared" si="36"/>
        <v>1316.1707434685977</v>
      </c>
      <c r="AY48" s="27">
        <f t="shared" si="36"/>
        <v>1265.6193276743174</v>
      </c>
      <c r="AZ48" s="27">
        <f t="shared" si="36"/>
        <v>1228.0983750509051</v>
      </c>
      <c r="BA48" s="27">
        <f t="shared" si="36"/>
        <v>1221.5546554673676</v>
      </c>
      <c r="BB48" s="27" t="e">
        <f t="shared" si="36"/>
        <v>#REF!</v>
      </c>
      <c r="BC48" s="27" t="e">
        <f t="shared" si="36"/>
        <v>#REF!</v>
      </c>
      <c r="BD48" s="27" t="e">
        <f t="shared" si="36"/>
        <v>#REF!</v>
      </c>
      <c r="BE48" s="27" t="e">
        <f t="shared" si="36"/>
        <v>#REF!</v>
      </c>
      <c r="BF48" s="40"/>
      <c r="BG48" s="40"/>
    </row>
    <row r="49" spans="1:59">
      <c r="Z49" s="66"/>
      <c r="AA49" s="66"/>
    </row>
    <row r="50" spans="1:59" ht="15.75" customHeight="1">
      <c r="X50" s="133" t="s">
        <v>202</v>
      </c>
      <c r="AA50" s="133"/>
    </row>
    <row r="51" spans="1:59" ht="15.75" customHeight="1">
      <c r="X51" s="852" t="s">
        <v>79</v>
      </c>
      <c r="Y51" s="853"/>
      <c r="Z51" s="486" t="s">
        <v>242</v>
      </c>
      <c r="AA51" s="484">
        <v>1990</v>
      </c>
      <c r="AB51" s="484">
        <f t="shared" ref="AB51:BE51" si="37">AA51+1</f>
        <v>1991</v>
      </c>
      <c r="AC51" s="484">
        <f t="shared" si="37"/>
        <v>1992</v>
      </c>
      <c r="AD51" s="484">
        <f t="shared" si="37"/>
        <v>1993</v>
      </c>
      <c r="AE51" s="484">
        <f>AD51+1</f>
        <v>1994</v>
      </c>
      <c r="AF51" s="484">
        <f t="shared" si="37"/>
        <v>1995</v>
      </c>
      <c r="AG51" s="484">
        <f t="shared" si="37"/>
        <v>1996</v>
      </c>
      <c r="AH51" s="484">
        <f t="shared" si="37"/>
        <v>1997</v>
      </c>
      <c r="AI51" s="484">
        <f t="shared" si="37"/>
        <v>1998</v>
      </c>
      <c r="AJ51" s="484">
        <f t="shared" si="37"/>
        <v>1999</v>
      </c>
      <c r="AK51" s="484">
        <f t="shared" si="37"/>
        <v>2000</v>
      </c>
      <c r="AL51" s="484">
        <f t="shared" si="37"/>
        <v>2001</v>
      </c>
      <c r="AM51" s="484">
        <f t="shared" si="37"/>
        <v>2002</v>
      </c>
      <c r="AN51" s="484">
        <f t="shared" si="37"/>
        <v>2003</v>
      </c>
      <c r="AO51" s="484">
        <f t="shared" si="37"/>
        <v>2004</v>
      </c>
      <c r="AP51" s="484">
        <f t="shared" si="37"/>
        <v>2005</v>
      </c>
      <c r="AQ51" s="484">
        <f t="shared" si="37"/>
        <v>2006</v>
      </c>
      <c r="AR51" s="484">
        <f t="shared" si="37"/>
        <v>2007</v>
      </c>
      <c r="AS51" s="486">
        <v>2008</v>
      </c>
      <c r="AT51" s="486">
        <v>2009</v>
      </c>
      <c r="AU51" s="486">
        <v>2010</v>
      </c>
      <c r="AV51" s="486">
        <v>2011</v>
      </c>
      <c r="AW51" s="486">
        <v>2012</v>
      </c>
      <c r="AX51" s="486">
        <v>2013</v>
      </c>
      <c r="AY51" s="484">
        <f t="shared" si="37"/>
        <v>2014</v>
      </c>
      <c r="AZ51" s="484">
        <f t="shared" si="37"/>
        <v>2015</v>
      </c>
      <c r="BA51" s="484">
        <f t="shared" si="37"/>
        <v>2016</v>
      </c>
      <c r="BB51" s="484">
        <f t="shared" si="37"/>
        <v>2017</v>
      </c>
      <c r="BC51" s="484">
        <f t="shared" si="37"/>
        <v>2018</v>
      </c>
      <c r="BD51" s="484">
        <f t="shared" si="37"/>
        <v>2019</v>
      </c>
      <c r="BE51" s="484">
        <f t="shared" si="37"/>
        <v>2020</v>
      </c>
      <c r="BF51" s="484" t="s">
        <v>48</v>
      </c>
      <c r="BG51" s="24" t="s">
        <v>9</v>
      </c>
    </row>
    <row r="52" spans="1:59" s="38" customFormat="1" ht="15.75" customHeight="1">
      <c r="A52" s="1"/>
      <c r="B52" s="1"/>
      <c r="C52" s="1"/>
      <c r="D52" s="1"/>
      <c r="E52" s="1"/>
      <c r="F52" s="1"/>
      <c r="G52" s="1"/>
      <c r="H52" s="1"/>
      <c r="I52" s="1"/>
      <c r="J52" s="1"/>
      <c r="K52" s="1"/>
      <c r="L52" s="1"/>
      <c r="M52" s="1"/>
      <c r="N52" s="1"/>
      <c r="O52" s="1"/>
      <c r="P52" s="1"/>
      <c r="Q52" s="1"/>
      <c r="R52" s="1"/>
      <c r="S52" s="1"/>
      <c r="T52" s="1"/>
      <c r="U52" s="1"/>
      <c r="V52" s="1"/>
      <c r="W52" s="1"/>
      <c r="X52" s="850" t="s">
        <v>87</v>
      </c>
      <c r="Y52" s="851"/>
      <c r="Z52" s="159">
        <f>AA40</f>
        <v>347.94804725593423</v>
      </c>
      <c r="AA52" s="29">
        <f>AA40/$Z52-1</f>
        <v>0</v>
      </c>
      <c r="AB52" s="29">
        <f>AB40/$Z52-1</f>
        <v>3.6556670888270304E-3</v>
      </c>
      <c r="AC52" s="29">
        <f t="shared" ref="AA52:AD54" si="38">AC40/$Z52-1</f>
        <v>1.9128034205522226E-2</v>
      </c>
      <c r="AD52" s="29">
        <f t="shared" si="38"/>
        <v>-2.7997938937885047E-2</v>
      </c>
      <c r="AE52" s="29">
        <f t="shared" ref="AE52:BA52" si="39">AE40/$Z52-1</f>
        <v>6.9711978540631492E-2</v>
      </c>
      <c r="AF52" s="29">
        <f t="shared" si="39"/>
        <v>3.4982240823624666E-2</v>
      </c>
      <c r="AG52" s="29">
        <f t="shared" si="39"/>
        <v>4.0287573620553463E-2</v>
      </c>
      <c r="AH52" s="29">
        <f t="shared" si="39"/>
        <v>2.6486114246748738E-2</v>
      </c>
      <c r="AI52" s="29">
        <f t="shared" si="39"/>
        <v>-1.1375532658749465E-2</v>
      </c>
      <c r="AJ52" s="29">
        <f t="shared" si="39"/>
        <v>4.923340151023492E-2</v>
      </c>
      <c r="AK52" s="29">
        <f t="shared" si="39"/>
        <v>7.3737978264303283E-2</v>
      </c>
      <c r="AL52" s="29">
        <f t="shared" si="39"/>
        <v>4.8149167483426902E-2</v>
      </c>
      <c r="AM52" s="29">
        <f t="shared" si="39"/>
        <v>0.12311981000966599</v>
      </c>
      <c r="AN52" s="29">
        <f t="shared" si="39"/>
        <v>0.17051150346553667</v>
      </c>
      <c r="AO52" s="29">
        <f t="shared" si="39"/>
        <v>0.15886444235242969</v>
      </c>
      <c r="AP52" s="29">
        <f t="shared" si="39"/>
        <v>0.21943498835653608</v>
      </c>
      <c r="AQ52" s="29">
        <f t="shared" si="39"/>
        <v>0.19893737868863748</v>
      </c>
      <c r="AR52" s="29">
        <f t="shared" si="39"/>
        <v>0.35279704762355446</v>
      </c>
      <c r="AS52" s="29">
        <f t="shared" si="39"/>
        <v>0.26760517945827722</v>
      </c>
      <c r="AT52" s="29">
        <f t="shared" si="39"/>
        <v>0.15869419927916772</v>
      </c>
      <c r="AU52" s="29">
        <f t="shared" si="39"/>
        <v>0.23302613019615537</v>
      </c>
      <c r="AV52" s="29">
        <f t="shared" si="39"/>
        <v>0.39737173123082425</v>
      </c>
      <c r="AW52" s="29">
        <f t="shared" si="39"/>
        <v>0.52609514514663003</v>
      </c>
      <c r="AX52" s="29">
        <f t="shared" si="39"/>
        <v>0.53147064272128164</v>
      </c>
      <c r="AY52" s="29">
        <f t="shared" si="39"/>
        <v>0.44746592381730999</v>
      </c>
      <c r="AZ52" s="29">
        <f>AZ40/$Z52-1</f>
        <v>0.37605891150597826</v>
      </c>
      <c r="BA52" s="29">
        <f t="shared" si="39"/>
        <v>0.43830689789588773</v>
      </c>
      <c r="BB52" s="37"/>
      <c r="BC52" s="37"/>
      <c r="BD52" s="37"/>
      <c r="BE52" s="37"/>
      <c r="BF52" s="37"/>
      <c r="BG52" s="37"/>
    </row>
    <row r="53" spans="1:59" s="38" customFormat="1" ht="15.75" customHeight="1">
      <c r="A53" s="1"/>
      <c r="B53" s="1"/>
      <c r="C53" s="1"/>
      <c r="D53" s="1"/>
      <c r="E53" s="1"/>
      <c r="F53" s="1"/>
      <c r="G53" s="1"/>
      <c r="H53" s="1"/>
      <c r="I53" s="1"/>
      <c r="J53" s="1"/>
      <c r="K53" s="1"/>
      <c r="L53" s="1"/>
      <c r="M53" s="1"/>
      <c r="N53" s="1"/>
      <c r="O53" s="1"/>
      <c r="P53" s="1"/>
      <c r="Q53" s="1"/>
      <c r="R53" s="1"/>
      <c r="S53" s="1"/>
      <c r="T53" s="1"/>
      <c r="U53" s="1"/>
      <c r="V53" s="1"/>
      <c r="W53" s="1"/>
      <c r="X53" s="850" t="s">
        <v>56</v>
      </c>
      <c r="Y53" s="851"/>
      <c r="Z53" s="159">
        <f t="shared" ref="Z53:Z60" si="40">AA41</f>
        <v>382.84057902039723</v>
      </c>
      <c r="AA53" s="29">
        <f>AA41/$Z53-1</f>
        <v>0</v>
      </c>
      <c r="AB53" s="29">
        <f t="shared" si="38"/>
        <v>-6.6728549985934915E-3</v>
      </c>
      <c r="AC53" s="29">
        <f t="shared" si="38"/>
        <v>-2.2095870364468251E-2</v>
      </c>
      <c r="AD53" s="29">
        <f t="shared" si="38"/>
        <v>-1.809987693732229E-2</v>
      </c>
      <c r="AE53" s="29">
        <f t="shared" ref="AE53:BA53" si="41">AE41/$Z53-1</f>
        <v>-1.7408626871406874E-4</v>
      </c>
      <c r="AF53" s="29">
        <f t="shared" si="41"/>
        <v>1.7926117245015805E-2</v>
      </c>
      <c r="AG53" s="29">
        <f t="shared" si="41"/>
        <v>2.8944882755886248E-2</v>
      </c>
      <c r="AH53" s="29">
        <f t="shared" si="41"/>
        <v>1.7849508147825377E-2</v>
      </c>
      <c r="AI53" s="29">
        <f t="shared" si="41"/>
        <v>-4.5660343838834216E-2</v>
      </c>
      <c r="AJ53" s="29">
        <f t="shared" si="41"/>
        <v>-3.4387197140996695E-2</v>
      </c>
      <c r="AK53" s="29">
        <f t="shared" si="41"/>
        <v>-9.8377070308477421E-3</v>
      </c>
      <c r="AL53" s="29">
        <f t="shared" si="41"/>
        <v>-2.5653882384772286E-2</v>
      </c>
      <c r="AM53" s="29">
        <f t="shared" si="41"/>
        <v>-1.1104984027895837E-2</v>
      </c>
      <c r="AN53" s="29">
        <f t="shared" si="41"/>
        <v>-1.0863078836528151E-2</v>
      </c>
      <c r="AO53" s="29">
        <f t="shared" si="41"/>
        <v>-8.3129223935199947E-3</v>
      </c>
      <c r="AP53" s="29">
        <f t="shared" si="41"/>
        <v>-3.6996529112183874E-2</v>
      </c>
      <c r="AQ53" s="29">
        <f t="shared" si="41"/>
        <v>-4.9584641815287434E-2</v>
      </c>
      <c r="AR53" s="29">
        <f t="shared" si="41"/>
        <v>-6.0006111289574449E-2</v>
      </c>
      <c r="AS53" s="29">
        <f t="shared" si="41"/>
        <v>-0.14069372450236284</v>
      </c>
      <c r="AT53" s="29">
        <f t="shared" si="41"/>
        <v>-0.17769779427245946</v>
      </c>
      <c r="AU53" s="29">
        <f t="shared" si="41"/>
        <v>-0.13635621950710153</v>
      </c>
      <c r="AV53" s="29">
        <f t="shared" si="41"/>
        <v>-0.14288453991215633</v>
      </c>
      <c r="AW53" s="29">
        <f t="shared" si="41"/>
        <v>-0.14797873815879059</v>
      </c>
      <c r="AX53" s="29">
        <f t="shared" si="41"/>
        <v>-0.12866719459686893</v>
      </c>
      <c r="AY53" s="29">
        <f t="shared" si="41"/>
        <v>-0.15370637996911907</v>
      </c>
      <c r="AZ53" s="29">
        <f t="shared" si="41"/>
        <v>-0.17635405837464291</v>
      </c>
      <c r="BA53" s="29">
        <f t="shared" si="41"/>
        <v>-0.22206096569749201</v>
      </c>
      <c r="BB53" s="37"/>
      <c r="BC53" s="37"/>
      <c r="BD53" s="37"/>
      <c r="BE53" s="37"/>
      <c r="BF53" s="37"/>
      <c r="BG53" s="37"/>
    </row>
    <row r="54" spans="1:59" s="38" customFormat="1" ht="15.75" customHeight="1">
      <c r="A54" s="1"/>
      <c r="B54" s="1"/>
      <c r="C54" s="1"/>
      <c r="D54" s="1"/>
      <c r="E54" s="1"/>
      <c r="F54" s="1"/>
      <c r="G54" s="1"/>
      <c r="H54" s="1"/>
      <c r="I54" s="1"/>
      <c r="J54" s="1"/>
      <c r="K54" s="1"/>
      <c r="L54" s="1"/>
      <c r="M54" s="1"/>
      <c r="N54" s="1"/>
      <c r="O54" s="1"/>
      <c r="P54" s="1"/>
      <c r="Q54" s="1"/>
      <c r="R54" s="1"/>
      <c r="S54" s="1"/>
      <c r="T54" s="1"/>
      <c r="U54" s="1"/>
      <c r="V54" s="1"/>
      <c r="W54" s="1"/>
      <c r="X54" s="850" t="s">
        <v>57</v>
      </c>
      <c r="Y54" s="851"/>
      <c r="Z54" s="159">
        <f t="shared" si="40"/>
        <v>200.7925575123345</v>
      </c>
      <c r="AA54" s="29">
        <f t="shared" si="38"/>
        <v>0</v>
      </c>
      <c r="AB54" s="29">
        <f t="shared" si="38"/>
        <v>5.838746045770038E-2</v>
      </c>
      <c r="AC54" s="29">
        <f t="shared" si="38"/>
        <v>9.1532105370549344E-2</v>
      </c>
      <c r="AD54" s="29">
        <f t="shared" si="38"/>
        <v>0.11060422934437386</v>
      </c>
      <c r="AE54" s="29">
        <f t="shared" ref="AE54:BA54" si="42">AE42/$Z54-1</f>
        <v>0.1570200568757274</v>
      </c>
      <c r="AF54" s="29">
        <f t="shared" si="42"/>
        <v>0.20373714657846387</v>
      </c>
      <c r="AG54" s="29">
        <f t="shared" si="42"/>
        <v>0.23728934830459103</v>
      </c>
      <c r="AH54" s="29">
        <f t="shared" si="42"/>
        <v>0.24630975811701283</v>
      </c>
      <c r="AI54" s="29">
        <f t="shared" si="42"/>
        <v>0.23738208428651575</v>
      </c>
      <c r="AJ54" s="29">
        <f t="shared" si="42"/>
        <v>0.25775245710145844</v>
      </c>
      <c r="AK54" s="29">
        <f t="shared" si="42"/>
        <v>0.25611261556647746</v>
      </c>
      <c r="AL54" s="29">
        <f t="shared" si="42"/>
        <v>0.27698325386942879</v>
      </c>
      <c r="AM54" s="29">
        <f t="shared" si="42"/>
        <v>0.25897420268992666</v>
      </c>
      <c r="AN54" s="29">
        <f t="shared" si="42"/>
        <v>0.23906714884185587</v>
      </c>
      <c r="AO54" s="29">
        <f t="shared" si="42"/>
        <v>0.20959762089000455</v>
      </c>
      <c r="AP54" s="29">
        <f t="shared" si="42"/>
        <v>0.18231354418997214</v>
      </c>
      <c r="AQ54" s="29">
        <f t="shared" si="42"/>
        <v>0.16252436662591241</v>
      </c>
      <c r="AR54" s="29">
        <f t="shared" si="42"/>
        <v>0.15545565489688862</v>
      </c>
      <c r="AS54" s="29">
        <f t="shared" si="42"/>
        <v>0.1178350599958955</v>
      </c>
      <c r="AT54" s="29">
        <f t="shared" si="42"/>
        <v>0.10154302656127556</v>
      </c>
      <c r="AU54" s="29">
        <f t="shared" si="42"/>
        <v>0.10376398953272781</v>
      </c>
      <c r="AV54" s="29">
        <f t="shared" si="42"/>
        <v>7.9922815471060948E-2</v>
      </c>
      <c r="AW54" s="29">
        <f t="shared" si="42"/>
        <v>8.4375090712944578E-2</v>
      </c>
      <c r="AX54" s="29">
        <f t="shared" si="42"/>
        <v>6.9799693533940443E-2</v>
      </c>
      <c r="AY54" s="29">
        <f t="shared" si="42"/>
        <v>4.5148154377544714E-2</v>
      </c>
      <c r="AZ54" s="29">
        <f>AZ42/$Z54-1</f>
        <v>3.8777629513019107E-2</v>
      </c>
      <c r="BA54" s="29">
        <f t="shared" si="42"/>
        <v>3.1963779641887458E-2</v>
      </c>
      <c r="BB54" s="37"/>
      <c r="BC54" s="37"/>
      <c r="BD54" s="37"/>
      <c r="BE54" s="37"/>
      <c r="BF54" s="37"/>
      <c r="BG54" s="37"/>
    </row>
    <row r="55" spans="1:59" s="38" customFormat="1" ht="15.75" customHeight="1">
      <c r="A55" s="1"/>
      <c r="B55" s="1"/>
      <c r="C55" s="1"/>
      <c r="D55" s="1"/>
      <c r="E55" s="1"/>
      <c r="F55" s="1"/>
      <c r="G55" s="1"/>
      <c r="H55" s="1"/>
      <c r="I55" s="1"/>
      <c r="J55" s="1"/>
      <c r="K55" s="1"/>
      <c r="L55" s="1"/>
      <c r="M55" s="1"/>
      <c r="N55" s="1"/>
      <c r="O55" s="1"/>
      <c r="P55" s="1"/>
      <c r="Q55" s="1"/>
      <c r="R55" s="1"/>
      <c r="S55" s="1"/>
      <c r="T55" s="1"/>
      <c r="U55" s="1"/>
      <c r="V55" s="1"/>
      <c r="W55" s="1"/>
      <c r="X55" s="850" t="s">
        <v>58</v>
      </c>
      <c r="Y55" s="851"/>
      <c r="Z55" s="159">
        <f t="shared" si="40"/>
        <v>80.427254001335967</v>
      </c>
      <c r="AA55" s="29">
        <f t="shared" ref="AA55:AA60" si="43">AA43/$Z55-1</f>
        <v>0</v>
      </c>
      <c r="AB55" s="29">
        <f t="shared" ref="AB55:AE58" si="44">AB43/$Z55-1</f>
        <v>-1.3034677736077915E-2</v>
      </c>
      <c r="AC55" s="29">
        <f t="shared" si="44"/>
        <v>-2.59252499213809E-2</v>
      </c>
      <c r="AD55" s="29">
        <f t="shared" si="44"/>
        <v>1.2107626173503805E-2</v>
      </c>
      <c r="AE55" s="29">
        <f t="shared" si="44"/>
        <v>3.1493274136223048E-2</v>
      </c>
      <c r="AF55" s="29">
        <f t="shared" ref="AF55:BA55" si="45">AF43/$Z55-1</f>
        <v>7.7273303227266332E-2</v>
      </c>
      <c r="AG55" s="29">
        <f t="shared" si="45"/>
        <v>1.9580407564192992E-2</v>
      </c>
      <c r="AH55" s="29">
        <f t="shared" si="45"/>
        <v>7.976314233124171E-2</v>
      </c>
      <c r="AI55" s="29">
        <f t="shared" si="45"/>
        <v>0.13638290467335956</v>
      </c>
      <c r="AJ55" s="29">
        <f t="shared" si="45"/>
        <v>0.18906064571029901</v>
      </c>
      <c r="AK55" s="29">
        <f t="shared" si="45"/>
        <v>0.18415928292757977</v>
      </c>
      <c r="AL55" s="29">
        <f t="shared" si="45"/>
        <v>0.20360544674279812</v>
      </c>
      <c r="AM55" s="29">
        <f t="shared" si="45"/>
        <v>0.22321602585687317</v>
      </c>
      <c r="AN55" s="29">
        <f t="shared" si="45"/>
        <v>0.2219021998947508</v>
      </c>
      <c r="AO55" s="29">
        <f t="shared" si="45"/>
        <v>0.2930831100183251</v>
      </c>
      <c r="AP55" s="29">
        <f t="shared" si="45"/>
        <v>0.30703340761714304</v>
      </c>
      <c r="AQ55" s="29">
        <f t="shared" si="45"/>
        <v>0.28554428118726261</v>
      </c>
      <c r="AR55" s="29">
        <f t="shared" si="45"/>
        <v>0.16522227629616548</v>
      </c>
      <c r="AS55" s="29">
        <f t="shared" si="45"/>
        <v>0.12644509784860469</v>
      </c>
      <c r="AT55" s="128">
        <f t="shared" si="45"/>
        <v>2.8902321371315765E-4</v>
      </c>
      <c r="AU55" s="29">
        <f t="shared" si="45"/>
        <v>6.0657813579369391E-2</v>
      </c>
      <c r="AV55" s="29">
        <f t="shared" si="45"/>
        <v>5.9129460589655736E-2</v>
      </c>
      <c r="AW55" s="29">
        <f t="shared" si="45"/>
        <v>-2.0414918616045163E-3</v>
      </c>
      <c r="AX55" s="29">
        <f t="shared" si="45"/>
        <v>0.16463493373205029</v>
      </c>
      <c r="AY55" s="29">
        <f t="shared" si="45"/>
        <v>0.12825969917965119</v>
      </c>
      <c r="AZ55" s="29">
        <f t="shared" si="45"/>
        <v>0.13999361289324952</v>
      </c>
      <c r="BA55" s="29">
        <f t="shared" si="45"/>
        <v>2.3794442928114945E-2</v>
      </c>
      <c r="BB55" s="37"/>
      <c r="BC55" s="37"/>
      <c r="BD55" s="37"/>
      <c r="BE55" s="37"/>
      <c r="BF55" s="37"/>
      <c r="BG55" s="37"/>
    </row>
    <row r="56" spans="1:59" s="38" customFormat="1" ht="15.75" customHeight="1">
      <c r="A56" s="1"/>
      <c r="B56" s="1"/>
      <c r="C56" s="1"/>
      <c r="D56" s="1"/>
      <c r="E56" s="1"/>
      <c r="F56" s="1"/>
      <c r="G56" s="1"/>
      <c r="H56" s="1"/>
      <c r="I56" s="1"/>
      <c r="J56" s="1"/>
      <c r="K56" s="1"/>
      <c r="L56" s="1"/>
      <c r="M56" s="1"/>
      <c r="N56" s="1"/>
      <c r="O56" s="1"/>
      <c r="P56" s="1"/>
      <c r="Q56" s="1"/>
      <c r="R56" s="1"/>
      <c r="S56" s="1"/>
      <c r="T56" s="1"/>
      <c r="U56" s="1"/>
      <c r="V56" s="1"/>
      <c r="W56" s="1"/>
      <c r="X56" s="850" t="s">
        <v>59</v>
      </c>
      <c r="Y56" s="851"/>
      <c r="Z56" s="159">
        <f t="shared" si="40"/>
        <v>58.055737255392742</v>
      </c>
      <c r="AA56" s="29">
        <f t="shared" si="43"/>
        <v>0</v>
      </c>
      <c r="AB56" s="29">
        <f t="shared" si="44"/>
        <v>1.9457498589966482E-2</v>
      </c>
      <c r="AC56" s="29">
        <f t="shared" si="44"/>
        <v>6.9511292587292495E-2</v>
      </c>
      <c r="AD56" s="29">
        <f t="shared" si="44"/>
        <v>0.12830608680079281</v>
      </c>
      <c r="AE56" s="29">
        <f t="shared" si="44"/>
        <v>9.7228751532499436E-2</v>
      </c>
      <c r="AF56" s="29">
        <f t="shared" ref="AF56:BA56" si="46">AF44/$Z56-1</f>
        <v>0.15995943352560471</v>
      </c>
      <c r="AG56" s="29">
        <f t="shared" si="46"/>
        <v>0.20130880974786591</v>
      </c>
      <c r="AH56" s="29">
        <f t="shared" si="46"/>
        <v>0.14712355849822667</v>
      </c>
      <c r="AI56" s="29">
        <f t="shared" si="46"/>
        <v>0.14789564777552844</v>
      </c>
      <c r="AJ56" s="29">
        <f t="shared" si="46"/>
        <v>0.17896183123385057</v>
      </c>
      <c r="AK56" s="29">
        <f t="shared" si="46"/>
        <v>0.24157042699775344</v>
      </c>
      <c r="AL56" s="29">
        <f t="shared" si="46"/>
        <v>0.17824102678691056</v>
      </c>
      <c r="AM56" s="29">
        <f t="shared" si="46"/>
        <v>0.2260321734780375</v>
      </c>
      <c r="AN56" s="29">
        <f t="shared" si="46"/>
        <v>0.16699318783344586</v>
      </c>
      <c r="AO56" s="29">
        <f t="shared" si="46"/>
        <v>0.16851147141039813</v>
      </c>
      <c r="AP56" s="29">
        <f t="shared" si="46"/>
        <v>0.20955368532624075</v>
      </c>
      <c r="AQ56" s="29">
        <f t="shared" si="46"/>
        <v>0.13812251993917068</v>
      </c>
      <c r="AR56" s="29">
        <f t="shared" si="46"/>
        <v>0.12533360075971167</v>
      </c>
      <c r="AS56" s="29">
        <f t="shared" si="46"/>
        <v>6.1540399542945323E-2</v>
      </c>
      <c r="AT56" s="29">
        <f t="shared" si="46"/>
        <v>5.3854490905007379E-2</v>
      </c>
      <c r="AU56" s="29">
        <f t="shared" si="46"/>
        <v>0.10304530309458371</v>
      </c>
      <c r="AV56" s="29">
        <f t="shared" si="46"/>
        <v>7.3742450971906237E-2</v>
      </c>
      <c r="AW56" s="29">
        <f t="shared" si="46"/>
        <v>7.5074172098770653E-2</v>
      </c>
      <c r="AX56" s="29">
        <f t="shared" si="46"/>
        <v>3.9374820757624773E-2</v>
      </c>
      <c r="AY56" s="128">
        <f t="shared" si="46"/>
        <v>-3.7516351589750307E-4</v>
      </c>
      <c r="AZ56" s="29">
        <f t="shared" si="46"/>
        <v>-4.5591322119049593E-2</v>
      </c>
      <c r="BA56" s="29">
        <f t="shared" si="46"/>
        <v>-4.0012241225129586E-2</v>
      </c>
      <c r="BB56" s="37"/>
      <c r="BC56" s="37"/>
      <c r="BD56" s="37"/>
      <c r="BE56" s="37"/>
      <c r="BF56" s="37"/>
      <c r="BG56" s="37"/>
    </row>
    <row r="57" spans="1:59" s="38" customFormat="1" ht="15.75" customHeight="1">
      <c r="A57" s="1"/>
      <c r="B57" s="1"/>
      <c r="C57" s="1"/>
      <c r="D57" s="1"/>
      <c r="E57" s="1"/>
      <c r="F57" s="1"/>
      <c r="G57" s="1"/>
      <c r="H57" s="1"/>
      <c r="I57" s="1"/>
      <c r="J57" s="1"/>
      <c r="K57" s="1"/>
      <c r="L57" s="1"/>
      <c r="M57" s="1"/>
      <c r="N57" s="1"/>
      <c r="O57" s="1"/>
      <c r="P57" s="1"/>
      <c r="Q57" s="1"/>
      <c r="R57" s="1"/>
      <c r="S57" s="1"/>
      <c r="T57" s="1"/>
      <c r="U57" s="1"/>
      <c r="V57" s="1"/>
      <c r="W57" s="1"/>
      <c r="X57" s="850" t="s">
        <v>88</v>
      </c>
      <c r="Y57" s="851"/>
      <c r="Z57" s="159">
        <f t="shared" si="40"/>
        <v>65.09743597412475</v>
      </c>
      <c r="AA57" s="29">
        <f t="shared" si="43"/>
        <v>0</v>
      </c>
      <c r="AB57" s="29">
        <f t="shared" si="44"/>
        <v>1.7258161279448458E-2</v>
      </c>
      <c r="AC57" s="29">
        <f t="shared" si="44"/>
        <v>1.6161670122996519E-2</v>
      </c>
      <c r="AD57" s="29">
        <f t="shared" si="44"/>
        <v>-3.5933995815233821E-3</v>
      </c>
      <c r="AE57" s="29">
        <f t="shared" si="44"/>
        <v>2.062026266693362E-2</v>
      </c>
      <c r="AF57" s="29">
        <f t="shared" ref="AF57:BA57" si="47">AF45/$Z57-1</f>
        <v>2.575603773429358E-2</v>
      </c>
      <c r="AG57" s="29">
        <f t="shared" si="47"/>
        <v>3.3799186582600393E-2</v>
      </c>
      <c r="AH57" s="29">
        <f t="shared" si="47"/>
        <v>-6.2312363441854313E-3</v>
      </c>
      <c r="AI57" s="29">
        <f t="shared" si="47"/>
        <v>-9.9658177879851317E-2</v>
      </c>
      <c r="AJ57" s="29">
        <f t="shared" si="47"/>
        <v>-9.5216702301873624E-2</v>
      </c>
      <c r="AK57" s="29">
        <f t="shared" si="47"/>
        <v>-8.8175634807733272E-2</v>
      </c>
      <c r="AL57" s="29">
        <f t="shared" si="47"/>
        <v>-0.10839806682488484</v>
      </c>
      <c r="AM57" s="29">
        <f t="shared" si="47"/>
        <v>-0.14971987827393007</v>
      </c>
      <c r="AN57" s="29">
        <f t="shared" si="47"/>
        <v>-0.16185865146287948</v>
      </c>
      <c r="AO57" s="29">
        <f t="shared" si="47"/>
        <v>-0.16212930531864778</v>
      </c>
      <c r="AP57" s="29">
        <f t="shared" si="47"/>
        <v>-0.14521749197553657</v>
      </c>
      <c r="AQ57" s="29">
        <f t="shared" si="47"/>
        <v>-0.14138749139652618</v>
      </c>
      <c r="AR57" s="29">
        <f t="shared" si="47"/>
        <v>-0.15368941725925278</v>
      </c>
      <c r="AS57" s="29">
        <f t="shared" si="47"/>
        <v>-0.21973540342658471</v>
      </c>
      <c r="AT57" s="29">
        <f t="shared" si="47"/>
        <v>-0.30512308620404194</v>
      </c>
      <c r="AU57" s="29">
        <f t="shared" si="47"/>
        <v>-0.28851110113803902</v>
      </c>
      <c r="AV57" s="29">
        <f t="shared" si="47"/>
        <v>-0.28988219926442416</v>
      </c>
      <c r="AW57" s="29">
        <f t="shared" si="47"/>
        <v>-0.28892618264058234</v>
      </c>
      <c r="AX57" s="29">
        <f t="shared" si="47"/>
        <v>-0.26195192636990439</v>
      </c>
      <c r="AY57" s="29">
        <f t="shared" si="47"/>
        <v>-0.27110246522583359</v>
      </c>
      <c r="AZ57" s="29">
        <f t="shared" si="47"/>
        <v>-0.29127538556789034</v>
      </c>
      <c r="BA57" s="29">
        <f t="shared" si="47"/>
        <v>-0.29811431490482732</v>
      </c>
      <c r="BB57" s="37"/>
      <c r="BC57" s="37"/>
      <c r="BD57" s="37"/>
      <c r="BE57" s="37"/>
      <c r="BF57" s="37"/>
      <c r="BG57" s="37"/>
    </row>
    <row r="58" spans="1:59" s="38" customFormat="1" ht="15.75" customHeight="1">
      <c r="A58" s="1"/>
      <c r="B58" s="1"/>
      <c r="C58" s="1"/>
      <c r="D58" s="1"/>
      <c r="E58" s="1"/>
      <c r="F58" s="1"/>
      <c r="G58" s="1"/>
      <c r="H58" s="1"/>
      <c r="I58" s="1"/>
      <c r="J58" s="1"/>
      <c r="K58" s="1"/>
      <c r="L58" s="1"/>
      <c r="M58" s="1"/>
      <c r="N58" s="1"/>
      <c r="O58" s="1"/>
      <c r="P58" s="1"/>
      <c r="Q58" s="1"/>
      <c r="R58" s="1"/>
      <c r="S58" s="1"/>
      <c r="T58" s="1"/>
      <c r="U58" s="1"/>
      <c r="V58" s="1"/>
      <c r="W58" s="1"/>
      <c r="X58" s="850" t="s">
        <v>60</v>
      </c>
      <c r="Y58" s="851"/>
      <c r="Z58" s="159">
        <f t="shared" si="40"/>
        <v>24.004789495147605</v>
      </c>
      <c r="AA58" s="29">
        <f t="shared" si="43"/>
        <v>0</v>
      </c>
      <c r="AB58" s="29">
        <f t="shared" si="44"/>
        <v>7.8531654968936326E-3</v>
      </c>
      <c r="AC58" s="29">
        <f t="shared" si="44"/>
        <v>8.3024905859795384E-2</v>
      </c>
      <c r="AD58" s="29">
        <f t="shared" si="44"/>
        <v>4.2284353581502065E-2</v>
      </c>
      <c r="AE58" s="29">
        <f t="shared" si="44"/>
        <v>0.19136378997467873</v>
      </c>
      <c r="AF58" s="29">
        <f t="shared" ref="AF58:BA58" si="48">AF46/$Z58-1</f>
        <v>0.21391051407918504</v>
      </c>
      <c r="AG58" s="29">
        <f t="shared" si="48"/>
        <v>0.23516536237704111</v>
      </c>
      <c r="AH58" s="29">
        <f t="shared" si="48"/>
        <v>0.30003696681894665</v>
      </c>
      <c r="AI58" s="29">
        <f t="shared" si="48"/>
        <v>0.31006714112157674</v>
      </c>
      <c r="AJ58" s="29">
        <f t="shared" si="48"/>
        <v>0.3066437126655801</v>
      </c>
      <c r="AK58" s="29">
        <f t="shared" si="48"/>
        <v>0.36874754030694223</v>
      </c>
      <c r="AL58" s="29">
        <f t="shared" si="48"/>
        <v>0.3548355198875679</v>
      </c>
      <c r="AM58" s="29">
        <f t="shared" si="48"/>
        <v>0.36504934444330694</v>
      </c>
      <c r="AN58" s="29">
        <f t="shared" si="48"/>
        <v>0.39621091529262009</v>
      </c>
      <c r="AO58" s="29">
        <f t="shared" si="48"/>
        <v>0.3623781622845399</v>
      </c>
      <c r="AP58" s="29">
        <f t="shared" si="48"/>
        <v>0.3188049731401621</v>
      </c>
      <c r="AQ58" s="29">
        <f t="shared" si="48"/>
        <v>0.24607036085785361</v>
      </c>
      <c r="AR58" s="29">
        <f t="shared" si="48"/>
        <v>0.27008642466017463</v>
      </c>
      <c r="AS58" s="29">
        <f t="shared" si="48"/>
        <v>0.32729693525624715</v>
      </c>
      <c r="AT58" s="29">
        <f t="shared" si="48"/>
        <v>0.17488124625722223</v>
      </c>
      <c r="AU58" s="29">
        <f t="shared" si="48"/>
        <v>0.19642086401263281</v>
      </c>
      <c r="AV58" s="29">
        <f t="shared" si="48"/>
        <v>0.16808506781854127</v>
      </c>
      <c r="AW58" s="29">
        <f t="shared" si="48"/>
        <v>0.24331793078098785</v>
      </c>
      <c r="AX58" s="29">
        <f t="shared" si="48"/>
        <v>0.22428376547547613</v>
      </c>
      <c r="AY58" s="29">
        <f t="shared" si="48"/>
        <v>0.18843368080909739</v>
      </c>
      <c r="AZ58" s="29">
        <f t="shared" si="48"/>
        <v>0.20183087392920718</v>
      </c>
      <c r="BA58" s="29">
        <f t="shared" si="48"/>
        <v>0.20840813759093146</v>
      </c>
      <c r="BB58" s="37"/>
      <c r="BC58" s="37"/>
      <c r="BD58" s="37"/>
      <c r="BE58" s="37"/>
      <c r="BF58" s="37"/>
      <c r="BG58" s="37"/>
    </row>
    <row r="59" spans="1:59" s="38" customFormat="1" ht="15.75" customHeight="1" thickBot="1">
      <c r="A59" s="1"/>
      <c r="B59" s="1"/>
      <c r="C59" s="1"/>
      <c r="D59" s="1"/>
      <c r="E59" s="1"/>
      <c r="F59" s="1"/>
      <c r="G59" s="1"/>
      <c r="H59" s="1"/>
      <c r="I59" s="1"/>
      <c r="J59" s="1"/>
      <c r="K59" s="1"/>
      <c r="L59" s="1"/>
      <c r="M59" s="1"/>
      <c r="N59" s="1"/>
      <c r="O59" s="1"/>
      <c r="P59" s="1"/>
      <c r="Q59" s="1"/>
      <c r="R59" s="1"/>
      <c r="S59" s="1"/>
      <c r="T59" s="1"/>
      <c r="U59" s="1"/>
      <c r="V59" s="1"/>
      <c r="W59" s="1"/>
      <c r="X59" s="854" t="s">
        <v>246</v>
      </c>
      <c r="Y59" s="855"/>
      <c r="Z59" s="160">
        <f t="shared" si="40"/>
        <v>6.4908857147027126</v>
      </c>
      <c r="AA59" s="30">
        <f>AA47/$Z59-1</f>
        <v>0</v>
      </c>
      <c r="AB59" s="30">
        <f>AB47/$Z59-1</f>
        <v>-3.2110830468960461E-2</v>
      </c>
      <c r="AC59" s="30">
        <f>AC47/$Z59-1</f>
        <v>-7.1675922480252452E-2</v>
      </c>
      <c r="AD59" s="30">
        <f>AD47/$Z59-1</f>
        <v>-0.10585337646081872</v>
      </c>
      <c r="AE59" s="30">
        <f t="shared" ref="AE59:BA59" si="49">AE47/$Z59-1</f>
        <v>-0.13673683049223428</v>
      </c>
      <c r="AF59" s="30">
        <f t="shared" si="49"/>
        <v>-0.10772365810054163</v>
      </c>
      <c r="AG59" s="30">
        <f t="shared" si="49"/>
        <v>-9.060186590798236E-2</v>
      </c>
      <c r="AH59" s="30">
        <f t="shared" si="49"/>
        <v>-9.6577774253955084E-2</v>
      </c>
      <c r="AI59" s="30">
        <f t="shared" si="49"/>
        <v>-0.16144150172617</v>
      </c>
      <c r="AJ59" s="30">
        <f t="shared" si="49"/>
        <v>-0.15854722960387757</v>
      </c>
      <c r="AK59" s="30">
        <f t="shared" si="49"/>
        <v>-0.1479583394797378</v>
      </c>
      <c r="AL59" s="30">
        <f t="shared" si="49"/>
        <v>-0.21755264032688126</v>
      </c>
      <c r="AM59" s="30">
        <f t="shared" si="49"/>
        <v>-0.25487693445983717</v>
      </c>
      <c r="AN59" s="30">
        <f t="shared" si="49"/>
        <v>-0.28014762322241815</v>
      </c>
      <c r="AO59" s="30">
        <f t="shared" si="49"/>
        <v>-0.3029157600823339</v>
      </c>
      <c r="AP59" s="30">
        <f t="shared" si="49"/>
        <v>-0.31218678273211131</v>
      </c>
      <c r="AQ59" s="30">
        <f t="shared" si="49"/>
        <v>-0.32227968939590423</v>
      </c>
      <c r="AR59" s="30">
        <f t="shared" si="49"/>
        <v>-0.31857120758209556</v>
      </c>
      <c r="AS59" s="30">
        <f t="shared" si="49"/>
        <v>-0.38330803743373199</v>
      </c>
      <c r="AT59" s="30">
        <f t="shared" si="49"/>
        <v>-0.4354379785757434</v>
      </c>
      <c r="AU59" s="30">
        <f t="shared" si="49"/>
        <v>-0.45162576295947066</v>
      </c>
      <c r="AV59" s="30">
        <f t="shared" si="49"/>
        <v>-0.46868675103824853</v>
      </c>
      <c r="AW59" s="30">
        <f t="shared" si="49"/>
        <v>-0.46709815773867869</v>
      </c>
      <c r="AX59" s="30">
        <f t="shared" si="49"/>
        <v>-0.46611612093313692</v>
      </c>
      <c r="AY59" s="30">
        <f t="shared" si="49"/>
        <v>-0.48102176724668211</v>
      </c>
      <c r="AZ59" s="30">
        <f>AZ47/$Z59-1</f>
        <v>-0.48910668547427139</v>
      </c>
      <c r="BA59" s="30">
        <f t="shared" si="49"/>
        <v>-0.49329136070318469</v>
      </c>
      <c r="BB59" s="39"/>
      <c r="BC59" s="39"/>
      <c r="BD59" s="39"/>
      <c r="BE59" s="39"/>
      <c r="BF59" s="39"/>
      <c r="BG59" s="39"/>
    </row>
    <row r="60" spans="1:59" s="38" customFormat="1" ht="15.75" customHeight="1" thickTop="1">
      <c r="A60" s="1"/>
      <c r="B60" s="1"/>
      <c r="C60" s="1"/>
      <c r="D60" s="1"/>
      <c r="E60" s="1"/>
      <c r="F60" s="1"/>
      <c r="G60" s="1"/>
      <c r="H60" s="1"/>
      <c r="I60" s="1"/>
      <c r="J60" s="1"/>
      <c r="K60" s="1"/>
      <c r="L60" s="1"/>
      <c r="M60" s="1"/>
      <c r="N60" s="1"/>
      <c r="O60" s="1"/>
      <c r="P60" s="1"/>
      <c r="Q60" s="1"/>
      <c r="R60" s="1"/>
      <c r="S60" s="1"/>
      <c r="T60" s="1"/>
      <c r="U60" s="1"/>
      <c r="V60" s="1"/>
      <c r="W60" s="1"/>
      <c r="X60" s="856" t="s">
        <v>62</v>
      </c>
      <c r="Y60" s="857"/>
      <c r="Z60" s="161">
        <f t="shared" si="40"/>
        <v>1165.6572862293697</v>
      </c>
      <c r="AA60" s="31">
        <f t="shared" si="43"/>
        <v>0</v>
      </c>
      <c r="AB60" s="31">
        <f>AB48/$Z60-1</f>
        <v>9.9737154259125216E-3</v>
      </c>
      <c r="AC60" s="31">
        <f>AC48/$Z60-1</f>
        <v>1.8106182029284268E-2</v>
      </c>
      <c r="AD60" s="31">
        <f>AD48/$Z60-1</f>
        <v>1.2056735738533275E-2</v>
      </c>
      <c r="AE60" s="31">
        <f>AE48/$Z60-1</f>
        <v>5.9146023557878236E-2</v>
      </c>
      <c r="AF60" s="31">
        <f t="shared" ref="AF60:BA60" si="50">AF48/$Z60-1</f>
        <v>6.9966962442324032E-2</v>
      </c>
      <c r="AG60" s="31">
        <f t="shared" si="50"/>
        <v>8.0010113854672937E-2</v>
      </c>
      <c r="AH60" s="31">
        <f t="shared" si="50"/>
        <v>7.4320972082967174E-2</v>
      </c>
      <c r="AI60" s="31">
        <f t="shared" si="50"/>
        <v>3.9195593033668263E-2</v>
      </c>
      <c r="AJ60" s="31">
        <f t="shared" si="50"/>
        <v>6.9874275869680424E-2</v>
      </c>
      <c r="AK60" s="31">
        <f t="shared" si="50"/>
        <v>8.9480427690310504E-2</v>
      </c>
      <c r="AL60" s="31">
        <f t="shared" si="50"/>
        <v>7.6626969371658582E-2</v>
      </c>
      <c r="AM60" s="31">
        <f t="shared" si="50"/>
        <v>0.10210998100330637</v>
      </c>
      <c r="AN60" s="31">
        <f t="shared" si="50"/>
        <v>0.10969870000339532</v>
      </c>
      <c r="AO60" s="31">
        <f t="shared" si="50"/>
        <v>0.10613156849230609</v>
      </c>
      <c r="AP60" s="31">
        <f t="shared" si="50"/>
        <v>0.11309348480796433</v>
      </c>
      <c r="AQ60" s="31">
        <f t="shared" si="50"/>
        <v>9.3051289210856369E-2</v>
      </c>
      <c r="AR60" s="31">
        <f t="shared" si="50"/>
        <v>0.12522727709492298</v>
      </c>
      <c r="AS60" s="31">
        <f t="shared" si="50"/>
        <v>5.8093159814208706E-2</v>
      </c>
      <c r="AT60" s="31">
        <f t="shared" si="50"/>
        <v>-6.6613227520013751E-3</v>
      </c>
      <c r="AU60" s="31">
        <f t="shared" si="50"/>
        <v>3.7383629005278252E-2</v>
      </c>
      <c r="AV60" s="31">
        <f t="shared" si="50"/>
        <v>7.7869786127021889E-2</v>
      </c>
      <c r="AW60" s="31">
        <f t="shared" si="50"/>
        <v>0.11284471047615341</v>
      </c>
      <c r="AX60" s="31">
        <f t="shared" si="50"/>
        <v>0.12912325004727943</v>
      </c>
      <c r="AY60" s="31">
        <f t="shared" si="50"/>
        <v>8.5755944415104812E-2</v>
      </c>
      <c r="AZ60" s="31">
        <f>AZ48/$Z60-1</f>
        <v>5.3567278786990524E-2</v>
      </c>
      <c r="BA60" s="31">
        <f t="shared" si="50"/>
        <v>4.7953519356287888E-2</v>
      </c>
      <c r="BB60" s="40"/>
      <c r="BC60" s="40"/>
      <c r="BD60" s="40"/>
      <c r="BE60" s="40"/>
      <c r="BF60" s="40"/>
      <c r="BG60" s="40"/>
    </row>
    <row r="61" spans="1:59" ht="16.5" customHeight="1"/>
    <row r="62" spans="1:59" ht="16.5" customHeight="1">
      <c r="X62" s="133" t="s">
        <v>203</v>
      </c>
      <c r="AP62" s="133"/>
    </row>
    <row r="63" spans="1:59" ht="16.5" customHeight="1">
      <c r="X63" s="852" t="s">
        <v>79</v>
      </c>
      <c r="Y63" s="853"/>
      <c r="Z63" s="486" t="s">
        <v>243</v>
      </c>
      <c r="AA63" s="484">
        <v>1990</v>
      </c>
      <c r="AB63" s="484">
        <f t="shared" ref="AB63:AR63" si="51">AA63+1</f>
        <v>1991</v>
      </c>
      <c r="AC63" s="484">
        <f t="shared" si="51"/>
        <v>1992</v>
      </c>
      <c r="AD63" s="484">
        <f t="shared" si="51"/>
        <v>1993</v>
      </c>
      <c r="AE63" s="484">
        <f>AD63+1</f>
        <v>1994</v>
      </c>
      <c r="AF63" s="484">
        <f t="shared" si="51"/>
        <v>1995</v>
      </c>
      <c r="AG63" s="484">
        <f t="shared" si="51"/>
        <v>1996</v>
      </c>
      <c r="AH63" s="484">
        <f t="shared" si="51"/>
        <v>1997</v>
      </c>
      <c r="AI63" s="484">
        <f t="shared" si="51"/>
        <v>1998</v>
      </c>
      <c r="AJ63" s="484">
        <f t="shared" si="51"/>
        <v>1999</v>
      </c>
      <c r="AK63" s="484">
        <f t="shared" si="51"/>
        <v>2000</v>
      </c>
      <c r="AL63" s="484">
        <f t="shared" si="51"/>
        <v>2001</v>
      </c>
      <c r="AM63" s="484">
        <f t="shared" si="51"/>
        <v>2002</v>
      </c>
      <c r="AN63" s="484">
        <f t="shared" si="51"/>
        <v>2003</v>
      </c>
      <c r="AO63" s="484">
        <f t="shared" si="51"/>
        <v>2004</v>
      </c>
      <c r="AP63" s="484">
        <f t="shared" si="51"/>
        <v>2005</v>
      </c>
      <c r="AQ63" s="484">
        <f t="shared" si="51"/>
        <v>2006</v>
      </c>
      <c r="AR63" s="484">
        <f t="shared" si="51"/>
        <v>2007</v>
      </c>
      <c r="AS63" s="486">
        <v>2008</v>
      </c>
      <c r="AT63" s="486">
        <v>2009</v>
      </c>
      <c r="AU63" s="486">
        <v>2010</v>
      </c>
      <c r="AV63" s="486">
        <v>2011</v>
      </c>
      <c r="AW63" s="486">
        <v>2012</v>
      </c>
      <c r="AX63" s="486">
        <v>2013</v>
      </c>
      <c r="AY63" s="484">
        <f t="shared" ref="AY63:BE63" si="52">AX63+1</f>
        <v>2014</v>
      </c>
      <c r="AZ63" s="484">
        <f t="shared" si="52"/>
        <v>2015</v>
      </c>
      <c r="BA63" s="484">
        <f t="shared" si="52"/>
        <v>2016</v>
      </c>
      <c r="BB63" s="484">
        <f t="shared" si="52"/>
        <v>2017</v>
      </c>
      <c r="BC63" s="484">
        <f t="shared" si="52"/>
        <v>2018</v>
      </c>
      <c r="BD63" s="484">
        <f t="shared" si="52"/>
        <v>2019</v>
      </c>
      <c r="BE63" s="484">
        <f t="shared" si="52"/>
        <v>2020</v>
      </c>
      <c r="BF63" s="484" t="s">
        <v>48</v>
      </c>
      <c r="BG63" s="24" t="s">
        <v>9</v>
      </c>
    </row>
    <row r="64" spans="1:59" s="38" customFormat="1" ht="16.5" customHeight="1">
      <c r="A64" s="1"/>
      <c r="B64" s="1"/>
      <c r="C64" s="1"/>
      <c r="D64" s="1"/>
      <c r="E64" s="1"/>
      <c r="F64" s="1"/>
      <c r="G64" s="1"/>
      <c r="H64" s="1"/>
      <c r="I64" s="1"/>
      <c r="J64" s="1"/>
      <c r="K64" s="1"/>
      <c r="L64" s="1"/>
      <c r="M64" s="1"/>
      <c r="N64" s="1"/>
      <c r="O64" s="1"/>
      <c r="P64" s="1"/>
      <c r="Q64" s="1"/>
      <c r="R64" s="1"/>
      <c r="S64" s="1"/>
      <c r="T64" s="1"/>
      <c r="U64" s="1"/>
      <c r="V64" s="1"/>
      <c r="W64" s="1"/>
      <c r="X64" s="850" t="s">
        <v>87</v>
      </c>
      <c r="Y64" s="851"/>
      <c r="Z64" s="159">
        <f>$AP$40</f>
        <v>424.30002295421963</v>
      </c>
      <c r="AA64" s="162"/>
      <c r="AB64" s="162"/>
      <c r="AC64" s="162"/>
      <c r="AD64" s="162"/>
      <c r="AE64" s="162"/>
      <c r="AF64" s="162"/>
      <c r="AG64" s="162"/>
      <c r="AH64" s="162"/>
      <c r="AI64" s="162"/>
      <c r="AJ64" s="162"/>
      <c r="AK64" s="162"/>
      <c r="AL64" s="162"/>
      <c r="AM64" s="162"/>
      <c r="AN64" s="162"/>
      <c r="AO64" s="162"/>
      <c r="AP64" s="29">
        <f>AP40/$Z64-1</f>
        <v>0</v>
      </c>
      <c r="AQ64" s="29">
        <f>AQ40/$Z64-1</f>
        <v>-1.680910410445402E-2</v>
      </c>
      <c r="AR64" s="29">
        <f t="shared" ref="AP64:AZ72" si="53">AR40/$Z64-1</f>
        <v>0.10936381237244475</v>
      </c>
      <c r="AS64" s="29">
        <f t="shared" si="53"/>
        <v>3.9502057560822701E-2</v>
      </c>
      <c r="AT64" s="29">
        <f t="shared" si="53"/>
        <v>-4.9810600530029392E-2</v>
      </c>
      <c r="AU64" s="29">
        <f t="shared" si="53"/>
        <v>1.1145441921374122E-2</v>
      </c>
      <c r="AV64" s="29">
        <f t="shared" si="53"/>
        <v>0.1459173671194216</v>
      </c>
      <c r="AW64" s="29">
        <f t="shared" si="53"/>
        <v>0.25147724947878336</v>
      </c>
      <c r="AX64" s="29">
        <f t="shared" si="53"/>
        <v>0.25588543657032825</v>
      </c>
      <c r="AY64" s="29">
        <f t="shared" si="53"/>
        <v>0.18699720578634293</v>
      </c>
      <c r="AZ64" s="29">
        <f>AZ40/$Z64-1</f>
        <v>0.12843974844491557</v>
      </c>
      <c r="BA64" s="29">
        <f t="shared" ref="BA64:BA72" si="54">BA40/$Z64-1</f>
        <v>0.17948632902056638</v>
      </c>
      <c r="BB64" s="37"/>
      <c r="BC64" s="37"/>
      <c r="BD64" s="37"/>
      <c r="BE64" s="37"/>
      <c r="BF64" s="37"/>
      <c r="BG64" s="37"/>
    </row>
    <row r="65" spans="1:59" s="38" customFormat="1" ht="16.5" customHeight="1">
      <c r="A65" s="1"/>
      <c r="B65" s="1"/>
      <c r="C65" s="1"/>
      <c r="D65" s="1"/>
      <c r="E65" s="1"/>
      <c r="F65" s="1"/>
      <c r="G65" s="1"/>
      <c r="H65" s="1"/>
      <c r="I65" s="1"/>
      <c r="J65" s="1"/>
      <c r="K65" s="1"/>
      <c r="L65" s="1"/>
      <c r="M65" s="1"/>
      <c r="N65" s="1"/>
      <c r="O65" s="1"/>
      <c r="P65" s="1"/>
      <c r="Q65" s="1"/>
      <c r="R65" s="1"/>
      <c r="S65" s="1"/>
      <c r="T65" s="1"/>
      <c r="U65" s="1"/>
      <c r="V65" s="1"/>
      <c r="W65" s="1"/>
      <c r="X65" s="850" t="s">
        <v>56</v>
      </c>
      <c r="Y65" s="851"/>
      <c r="Z65" s="159">
        <f>$AP$41</f>
        <v>368.67680639334378</v>
      </c>
      <c r="AA65" s="162"/>
      <c r="AB65" s="162"/>
      <c r="AC65" s="162"/>
      <c r="AD65" s="162"/>
      <c r="AE65" s="162"/>
      <c r="AF65" s="162"/>
      <c r="AG65" s="162"/>
      <c r="AH65" s="162"/>
      <c r="AI65" s="162"/>
      <c r="AJ65" s="162"/>
      <c r="AK65" s="162"/>
      <c r="AL65" s="162"/>
      <c r="AM65" s="162"/>
      <c r="AN65" s="162"/>
      <c r="AO65" s="162"/>
      <c r="AP65" s="29">
        <f t="shared" si="53"/>
        <v>0</v>
      </c>
      <c r="AQ65" s="29">
        <f t="shared" si="53"/>
        <v>-1.3071721009996318E-2</v>
      </c>
      <c r="AR65" s="29">
        <f t="shared" si="53"/>
        <v>-2.3893561002617747E-2</v>
      </c>
      <c r="AS65" s="29">
        <f t="shared" si="53"/>
        <v>-0.10768101935767493</v>
      </c>
      <c r="AT65" s="29">
        <f t="shared" si="53"/>
        <v>-0.14610670616852472</v>
      </c>
      <c r="AU65" s="29">
        <f t="shared" si="53"/>
        <v>-0.10317687671812392</v>
      </c>
      <c r="AV65" s="29">
        <f t="shared" si="53"/>
        <v>-0.10995600119940563</v>
      </c>
      <c r="AW65" s="29">
        <f t="shared" si="53"/>
        <v>-0.11524590762304265</v>
      </c>
      <c r="AX65" s="29">
        <f t="shared" si="53"/>
        <v>-9.5192455952595512E-2</v>
      </c>
      <c r="AY65" s="29">
        <f t="shared" si="53"/>
        <v>-0.12119359315427758</v>
      </c>
      <c r="AZ65" s="29">
        <f t="shared" si="53"/>
        <v>-0.14471134681786979</v>
      </c>
      <c r="BA65" s="29">
        <f t="shared" si="54"/>
        <v>-0.19217421554534253</v>
      </c>
      <c r="BB65" s="37"/>
      <c r="BC65" s="37"/>
      <c r="BD65" s="37"/>
      <c r="BE65" s="37"/>
      <c r="BF65" s="37"/>
      <c r="BG65" s="37"/>
    </row>
    <row r="66" spans="1:59" s="38" customFormat="1" ht="16.5" customHeight="1">
      <c r="A66" s="1"/>
      <c r="B66" s="1"/>
      <c r="C66" s="1"/>
      <c r="D66" s="1"/>
      <c r="E66" s="1"/>
      <c r="F66" s="1"/>
      <c r="G66" s="1"/>
      <c r="H66" s="1"/>
      <c r="I66" s="1"/>
      <c r="J66" s="1"/>
      <c r="K66" s="1"/>
      <c r="L66" s="1"/>
      <c r="M66" s="1"/>
      <c r="N66" s="1"/>
      <c r="O66" s="1"/>
      <c r="P66" s="1"/>
      <c r="Q66" s="1"/>
      <c r="R66" s="1"/>
      <c r="S66" s="1"/>
      <c r="T66" s="1"/>
      <c r="U66" s="1"/>
      <c r="V66" s="1"/>
      <c r="W66" s="1"/>
      <c r="X66" s="850" t="s">
        <v>57</v>
      </c>
      <c r="Y66" s="851"/>
      <c r="Z66" s="159">
        <f>$AP$42</f>
        <v>237.39976031937704</v>
      </c>
      <c r="AA66" s="162"/>
      <c r="AB66" s="162"/>
      <c r="AC66" s="162"/>
      <c r="AD66" s="162"/>
      <c r="AE66" s="162"/>
      <c r="AF66" s="162"/>
      <c r="AG66" s="162"/>
      <c r="AH66" s="162"/>
      <c r="AI66" s="162"/>
      <c r="AJ66" s="162"/>
      <c r="AK66" s="162"/>
      <c r="AL66" s="162"/>
      <c r="AM66" s="162"/>
      <c r="AN66" s="162"/>
      <c r="AO66" s="162"/>
      <c r="AP66" s="29">
        <f t="shared" si="53"/>
        <v>0</v>
      </c>
      <c r="AQ66" s="29">
        <f t="shared" si="53"/>
        <v>-1.6737673065919112E-2</v>
      </c>
      <c r="AR66" s="29">
        <f t="shared" si="53"/>
        <v>-2.2716384689210778E-2</v>
      </c>
      <c r="AS66" s="29">
        <f t="shared" si="53"/>
        <v>-5.4535858538483084E-2</v>
      </c>
      <c r="AT66" s="29">
        <f t="shared" si="53"/>
        <v>-6.8315649453237204E-2</v>
      </c>
      <c r="AU66" s="29">
        <f t="shared" si="53"/>
        <v>-6.6437160466651268E-2</v>
      </c>
      <c r="AV66" s="29">
        <f t="shared" si="53"/>
        <v>-8.6602009443325301E-2</v>
      </c>
      <c r="AW66" s="29">
        <f t="shared" si="53"/>
        <v>-8.2836278040041789E-2</v>
      </c>
      <c r="AX66" s="29">
        <f t="shared" si="53"/>
        <v>-9.5164139165061723E-2</v>
      </c>
      <c r="AY66" s="29">
        <f t="shared" si="53"/>
        <v>-0.11601439439349603</v>
      </c>
      <c r="AZ66" s="29">
        <f t="shared" si="53"/>
        <v>-0.12140258003666249</v>
      </c>
      <c r="BA66" s="29">
        <f t="shared" si="54"/>
        <v>-0.12716572967206641</v>
      </c>
      <c r="BB66" s="37"/>
      <c r="BC66" s="37"/>
      <c r="BD66" s="37"/>
      <c r="BE66" s="37"/>
      <c r="BF66" s="37"/>
      <c r="BG66" s="37"/>
    </row>
    <row r="67" spans="1:59" s="38" customFormat="1" ht="16.5" customHeight="1">
      <c r="A67" s="1"/>
      <c r="B67" s="1"/>
      <c r="C67" s="1"/>
      <c r="D67" s="1"/>
      <c r="E67" s="1"/>
      <c r="F67" s="1"/>
      <c r="G67" s="1"/>
      <c r="H67" s="1"/>
      <c r="I67" s="1"/>
      <c r="J67" s="1"/>
      <c r="K67" s="1"/>
      <c r="L67" s="1"/>
      <c r="M67" s="1"/>
      <c r="N67" s="1"/>
      <c r="O67" s="1"/>
      <c r="P67" s="1"/>
      <c r="Q67" s="1"/>
      <c r="R67" s="1"/>
      <c r="S67" s="1"/>
      <c r="T67" s="1"/>
      <c r="U67" s="1"/>
      <c r="V67" s="1"/>
      <c r="W67" s="1"/>
      <c r="X67" s="850" t="s">
        <v>58</v>
      </c>
      <c r="Y67" s="851"/>
      <c r="Z67" s="159">
        <f>$AP$43</f>
        <v>105.12110786265565</v>
      </c>
      <c r="AA67" s="162"/>
      <c r="AB67" s="162"/>
      <c r="AC67" s="162"/>
      <c r="AD67" s="162"/>
      <c r="AE67" s="162"/>
      <c r="AF67" s="162"/>
      <c r="AG67" s="162"/>
      <c r="AH67" s="162"/>
      <c r="AI67" s="162"/>
      <c r="AJ67" s="162"/>
      <c r="AK67" s="162"/>
      <c r="AL67" s="162"/>
      <c r="AM67" s="162"/>
      <c r="AN67" s="162"/>
      <c r="AO67" s="162"/>
      <c r="AP67" s="29">
        <f t="shared" si="53"/>
        <v>0</v>
      </c>
      <c r="AQ67" s="29">
        <f t="shared" si="53"/>
        <v>-1.6441145501443044E-2</v>
      </c>
      <c r="AR67" s="29">
        <f t="shared" si="53"/>
        <v>-0.10849847486263875</v>
      </c>
      <c r="AS67" s="29">
        <f t="shared" si="53"/>
        <v>-0.13816656002524785</v>
      </c>
      <c r="AT67" s="29">
        <f t="shared" si="53"/>
        <v>-0.23468748588657462</v>
      </c>
      <c r="AU67" s="29">
        <f t="shared" si="53"/>
        <v>-0.1884998444584074</v>
      </c>
      <c r="AV67" s="29">
        <f t="shared" si="53"/>
        <v>-0.18966917416398854</v>
      </c>
      <c r="AW67" s="29">
        <f t="shared" si="53"/>
        <v>-0.23647054289317904</v>
      </c>
      <c r="AX67" s="29">
        <f t="shared" si="53"/>
        <v>-0.10894784559845327</v>
      </c>
      <c r="AY67" s="29">
        <f t="shared" si="53"/>
        <v>-0.13677822417975893</v>
      </c>
      <c r="AZ67" s="29">
        <f t="shared" si="53"/>
        <v>-0.12780070788582543</v>
      </c>
      <c r="BA67" s="29">
        <f t="shared" si="54"/>
        <v>-0.2167036917636268</v>
      </c>
      <c r="BB67" s="37"/>
      <c r="BC67" s="37"/>
      <c r="BD67" s="37"/>
      <c r="BE67" s="37"/>
      <c r="BF67" s="37"/>
      <c r="BG67" s="37"/>
    </row>
    <row r="68" spans="1:59" s="38" customFormat="1" ht="16.5" customHeight="1">
      <c r="A68" s="1"/>
      <c r="B68" s="1"/>
      <c r="C68" s="1"/>
      <c r="D68" s="1"/>
      <c r="E68" s="1"/>
      <c r="F68" s="1"/>
      <c r="G68" s="1"/>
      <c r="H68" s="1"/>
      <c r="I68" s="1"/>
      <c r="J68" s="1"/>
      <c r="K68" s="1"/>
      <c r="L68" s="1"/>
      <c r="M68" s="1"/>
      <c r="N68" s="1"/>
      <c r="O68" s="1"/>
      <c r="P68" s="1"/>
      <c r="Q68" s="1"/>
      <c r="R68" s="1"/>
      <c r="S68" s="1"/>
      <c r="T68" s="1"/>
      <c r="U68" s="1"/>
      <c r="V68" s="1"/>
      <c r="W68" s="1"/>
      <c r="X68" s="850" t="s">
        <v>59</v>
      </c>
      <c r="Y68" s="851"/>
      <c r="Z68" s="159">
        <f>$AP$44</f>
        <v>70.221530951592229</v>
      </c>
      <c r="AA68" s="162"/>
      <c r="AB68" s="162"/>
      <c r="AC68" s="162"/>
      <c r="AD68" s="162"/>
      <c r="AE68" s="162"/>
      <c r="AF68" s="162"/>
      <c r="AG68" s="162"/>
      <c r="AH68" s="162"/>
      <c r="AI68" s="162"/>
      <c r="AJ68" s="162"/>
      <c r="AK68" s="162"/>
      <c r="AL68" s="162"/>
      <c r="AM68" s="162"/>
      <c r="AN68" s="162"/>
      <c r="AO68" s="162"/>
      <c r="AP68" s="29">
        <f t="shared" si="53"/>
        <v>0</v>
      </c>
      <c r="AQ68" s="29">
        <f>AQ44/$Z68-1</f>
        <v>-5.9055804015680224E-2</v>
      </c>
      <c r="AR68" s="29">
        <f t="shared" si="53"/>
        <v>-6.9629058708389091E-2</v>
      </c>
      <c r="AS68" s="29">
        <f t="shared" si="53"/>
        <v>-0.12237016643322729</v>
      </c>
      <c r="AT68" s="29">
        <f t="shared" si="53"/>
        <v>-0.12872450087177256</v>
      </c>
      <c r="AU68" s="29">
        <f t="shared" si="53"/>
        <v>-8.8055936271179025E-2</v>
      </c>
      <c r="AV68" s="29">
        <f t="shared" si="53"/>
        <v>-0.11228210537649974</v>
      </c>
      <c r="AW68" s="29">
        <f>AW44/$Z68-1</f>
        <v>-0.11118110329364872</v>
      </c>
      <c r="AX68" s="29">
        <f t="shared" si="53"/>
        <v>-0.14069558601089749</v>
      </c>
      <c r="AY68" s="29">
        <f t="shared" si="53"/>
        <v>-0.173558934496997</v>
      </c>
      <c r="AZ68" s="29">
        <f t="shared" si="53"/>
        <v>-0.21094144934664283</v>
      </c>
      <c r="BA68" s="29">
        <f>BA44/$Z68-1</f>
        <v>-0.20632893734192337</v>
      </c>
      <c r="BB68" s="37"/>
      <c r="BC68" s="37"/>
      <c r="BD68" s="37"/>
      <c r="BE68" s="37"/>
      <c r="BF68" s="37"/>
      <c r="BG68" s="37"/>
    </row>
    <row r="69" spans="1:59" s="38" customFormat="1" ht="16.5" customHeight="1">
      <c r="A69" s="1"/>
      <c r="B69" s="1"/>
      <c r="C69" s="1"/>
      <c r="D69" s="1"/>
      <c r="E69" s="1"/>
      <c r="F69" s="1"/>
      <c r="G69" s="1"/>
      <c r="H69" s="1"/>
      <c r="I69" s="1"/>
      <c r="J69" s="1"/>
      <c r="K69" s="1"/>
      <c r="L69" s="1"/>
      <c r="M69" s="1"/>
      <c r="N69" s="1"/>
      <c r="O69" s="1"/>
      <c r="P69" s="1"/>
      <c r="Q69" s="1"/>
      <c r="R69" s="1"/>
      <c r="S69" s="1"/>
      <c r="T69" s="1"/>
      <c r="U69" s="1"/>
      <c r="V69" s="1"/>
      <c r="W69" s="1"/>
      <c r="X69" s="850" t="s">
        <v>88</v>
      </c>
      <c r="Y69" s="851"/>
      <c r="Z69" s="159">
        <f>$AP$45</f>
        <v>55.644149587924282</v>
      </c>
      <c r="AA69" s="162"/>
      <c r="AB69" s="162"/>
      <c r="AC69" s="162"/>
      <c r="AD69" s="162"/>
      <c r="AE69" s="162"/>
      <c r="AF69" s="162"/>
      <c r="AG69" s="162"/>
      <c r="AH69" s="162"/>
      <c r="AI69" s="162"/>
      <c r="AJ69" s="162"/>
      <c r="AK69" s="162"/>
      <c r="AL69" s="162"/>
      <c r="AM69" s="162"/>
      <c r="AN69" s="162"/>
      <c r="AO69" s="162"/>
      <c r="AP69" s="29">
        <f t="shared" si="53"/>
        <v>0</v>
      </c>
      <c r="AQ69" s="29">
        <f>AQ45/$Z69-1</f>
        <v>4.4806726191228829E-3</v>
      </c>
      <c r="AR69" s="29">
        <f t="shared" si="53"/>
        <v>-9.9112057209689297E-3</v>
      </c>
      <c r="AS69" s="29">
        <f t="shared" si="53"/>
        <v>-8.7177627936339874E-2</v>
      </c>
      <c r="AT69" s="29">
        <f t="shared" si="53"/>
        <v>-0.18707167346939779</v>
      </c>
      <c r="AU69" s="29">
        <f t="shared" si="53"/>
        <v>-0.16763750757333162</v>
      </c>
      <c r="AV69" s="29">
        <f t="shared" si="53"/>
        <v>-0.16924153914102713</v>
      </c>
      <c r="AW69" s="29">
        <f t="shared" si="53"/>
        <v>-0.16812310653990692</v>
      </c>
      <c r="AX69" s="29">
        <f t="shared" si="53"/>
        <v>-0.13656624146902518</v>
      </c>
      <c r="AY69" s="29">
        <f t="shared" si="53"/>
        <v>-0.14727134922453777</v>
      </c>
      <c r="AZ69" s="29">
        <f t="shared" si="53"/>
        <v>-0.17087141140723205</v>
      </c>
      <c r="BA69" s="29">
        <f t="shared" si="54"/>
        <v>-0.17887219438153845</v>
      </c>
      <c r="BB69" s="37"/>
      <c r="BC69" s="37"/>
      <c r="BD69" s="37"/>
      <c r="BE69" s="37"/>
      <c r="BF69" s="37"/>
      <c r="BG69" s="37"/>
    </row>
    <row r="70" spans="1:59" s="38" customFormat="1" ht="16.5" customHeight="1">
      <c r="A70" s="1"/>
      <c r="B70" s="1"/>
      <c r="C70" s="1"/>
      <c r="D70" s="1"/>
      <c r="E70" s="1"/>
      <c r="F70" s="1"/>
      <c r="G70" s="1"/>
      <c r="H70" s="1"/>
      <c r="I70" s="1"/>
      <c r="J70" s="1"/>
      <c r="K70" s="1"/>
      <c r="L70" s="1"/>
      <c r="M70" s="1"/>
      <c r="N70" s="1"/>
      <c r="O70" s="1"/>
      <c r="P70" s="1"/>
      <c r="Q70" s="1"/>
      <c r="R70" s="1"/>
      <c r="S70" s="1"/>
      <c r="T70" s="1"/>
      <c r="U70" s="1"/>
      <c r="V70" s="1"/>
      <c r="W70" s="1"/>
      <c r="X70" s="850" t="s">
        <v>60</v>
      </c>
      <c r="Y70" s="851"/>
      <c r="Z70" s="159">
        <f>$AP$46</f>
        <v>31.657635765383382</v>
      </c>
      <c r="AA70" s="162"/>
      <c r="AB70" s="162"/>
      <c r="AC70" s="162"/>
      <c r="AD70" s="162"/>
      <c r="AE70" s="162"/>
      <c r="AF70" s="162"/>
      <c r="AG70" s="162"/>
      <c r="AH70" s="162"/>
      <c r="AI70" s="162"/>
      <c r="AJ70" s="162"/>
      <c r="AK70" s="162"/>
      <c r="AL70" s="162"/>
      <c r="AM70" s="162"/>
      <c r="AN70" s="162"/>
      <c r="AO70" s="162"/>
      <c r="AP70" s="29">
        <f t="shared" si="53"/>
        <v>0</v>
      </c>
      <c r="AQ70" s="29">
        <f t="shared" si="53"/>
        <v>-5.5151909314629433E-2</v>
      </c>
      <c r="AR70" s="29">
        <f t="shared" si="53"/>
        <v>-3.6941435217661689E-2</v>
      </c>
      <c r="AS70" s="29">
        <f t="shared" si="53"/>
        <v>6.4391341320657602E-3</v>
      </c>
      <c r="AT70" s="29">
        <f t="shared" si="53"/>
        <v>-0.10913192611053624</v>
      </c>
      <c r="AU70" s="29">
        <f t="shared" si="53"/>
        <v>-9.2799247515820804E-2</v>
      </c>
      <c r="AV70" s="29">
        <f t="shared" si="53"/>
        <v>-0.1142852115296068</v>
      </c>
      <c r="AW70" s="29">
        <f t="shared" si="53"/>
        <v>-5.7238973082907485E-2</v>
      </c>
      <c r="AX70" s="29">
        <f t="shared" si="53"/>
        <v>-7.167186171555362E-2</v>
      </c>
      <c r="AY70" s="29">
        <f t="shared" si="53"/>
        <v>-9.8855626863949331E-2</v>
      </c>
      <c r="AZ70" s="29">
        <f t="shared" si="53"/>
        <v>-8.8697041331616822E-2</v>
      </c>
      <c r="BA70" s="29">
        <f t="shared" si="54"/>
        <v>-8.3709750719523246E-2</v>
      </c>
      <c r="BB70" s="37"/>
      <c r="BC70" s="37"/>
      <c r="BD70" s="37"/>
      <c r="BE70" s="37"/>
      <c r="BF70" s="37"/>
      <c r="BG70" s="37"/>
    </row>
    <row r="71" spans="1:59" s="38" customFormat="1" ht="16.5" customHeight="1" thickBot="1">
      <c r="A71" s="1"/>
      <c r="B71" s="1"/>
      <c r="C71" s="1"/>
      <c r="D71" s="1"/>
      <c r="E71" s="1"/>
      <c r="F71" s="1"/>
      <c r="G71" s="1"/>
      <c r="H71" s="1"/>
      <c r="I71" s="1"/>
      <c r="J71" s="1"/>
      <c r="K71" s="1"/>
      <c r="L71" s="1"/>
      <c r="M71" s="1"/>
      <c r="N71" s="1"/>
      <c r="O71" s="1"/>
      <c r="P71" s="1"/>
      <c r="Q71" s="1"/>
      <c r="R71" s="1"/>
      <c r="S71" s="1"/>
      <c r="T71" s="1"/>
      <c r="U71" s="1"/>
      <c r="V71" s="1"/>
      <c r="W71" s="1"/>
      <c r="X71" s="854" t="s">
        <v>246</v>
      </c>
      <c r="Y71" s="855"/>
      <c r="Z71" s="160">
        <f>$AP$47</f>
        <v>4.464516986347852</v>
      </c>
      <c r="AA71" s="163"/>
      <c r="AB71" s="163"/>
      <c r="AC71" s="163"/>
      <c r="AD71" s="163"/>
      <c r="AE71" s="163"/>
      <c r="AF71" s="163"/>
      <c r="AG71" s="163"/>
      <c r="AH71" s="163"/>
      <c r="AI71" s="163"/>
      <c r="AJ71" s="163"/>
      <c r="AK71" s="163"/>
      <c r="AL71" s="163"/>
      <c r="AM71" s="163"/>
      <c r="AN71" s="163"/>
      <c r="AO71" s="163"/>
      <c r="AP71" s="30">
        <f t="shared" si="53"/>
        <v>0</v>
      </c>
      <c r="AQ71" s="30">
        <f t="shared" si="53"/>
        <v>-1.4673906244319745E-2</v>
      </c>
      <c r="AR71" s="30">
        <f t="shared" si="53"/>
        <v>-9.2822072761908903E-3</v>
      </c>
      <c r="AS71" s="30">
        <f t="shared" si="53"/>
        <v>-0.10340198896457153</v>
      </c>
      <c r="AT71" s="30">
        <f t="shared" si="53"/>
        <v>-0.17919282844433682</v>
      </c>
      <c r="AU71" s="30">
        <f t="shared" si="53"/>
        <v>-0.20272797429109424</v>
      </c>
      <c r="AV71" s="30">
        <f t="shared" si="53"/>
        <v>-0.22753265621702035</v>
      </c>
      <c r="AW71" s="30">
        <f t="shared" si="53"/>
        <v>-0.2252230272949709</v>
      </c>
      <c r="AX71" s="30">
        <f t="shared" si="53"/>
        <v>-0.22379526059772337</v>
      </c>
      <c r="AY71" s="30">
        <f t="shared" si="53"/>
        <v>-0.24546632759575648</v>
      </c>
      <c r="AZ71" s="30">
        <f t="shared" si="53"/>
        <v>-0.25722085342430034</v>
      </c>
      <c r="BA71" s="30">
        <f t="shared" si="54"/>
        <v>-0.26330488194229784</v>
      </c>
      <c r="BB71" s="39"/>
      <c r="BC71" s="39"/>
      <c r="BD71" s="39"/>
      <c r="BE71" s="39"/>
      <c r="BF71" s="39"/>
      <c r="BG71" s="39"/>
    </row>
    <row r="72" spans="1:59" s="38" customFormat="1" ht="16.5" customHeight="1" thickTop="1">
      <c r="A72" s="1"/>
      <c r="B72" s="1"/>
      <c r="C72" s="1"/>
      <c r="D72" s="1"/>
      <c r="E72" s="1"/>
      <c r="F72" s="1"/>
      <c r="G72" s="1"/>
      <c r="H72" s="1"/>
      <c r="I72" s="1"/>
      <c r="J72" s="1"/>
      <c r="K72" s="1"/>
      <c r="L72" s="1"/>
      <c r="M72" s="1"/>
      <c r="N72" s="1"/>
      <c r="O72" s="1"/>
      <c r="P72" s="1"/>
      <c r="Q72" s="1"/>
      <c r="R72" s="1"/>
      <c r="S72" s="1"/>
      <c r="T72" s="1"/>
      <c r="U72" s="1"/>
      <c r="V72" s="1"/>
      <c r="W72" s="1"/>
      <c r="X72" s="856" t="s">
        <v>62</v>
      </c>
      <c r="Y72" s="857"/>
      <c r="Z72" s="161">
        <f>$AP$48</f>
        <v>1297.4855308208439</v>
      </c>
      <c r="AA72" s="164"/>
      <c r="AB72" s="164"/>
      <c r="AC72" s="164"/>
      <c r="AD72" s="164"/>
      <c r="AE72" s="164"/>
      <c r="AF72" s="164"/>
      <c r="AG72" s="164"/>
      <c r="AH72" s="164"/>
      <c r="AI72" s="164"/>
      <c r="AJ72" s="164"/>
      <c r="AK72" s="164"/>
      <c r="AL72" s="164"/>
      <c r="AM72" s="164"/>
      <c r="AN72" s="164"/>
      <c r="AO72" s="164"/>
      <c r="AP72" s="31">
        <f t="shared" si="53"/>
        <v>0</v>
      </c>
      <c r="AQ72" s="31">
        <f t="shared" si="53"/>
        <v>-1.8005851144269114E-2</v>
      </c>
      <c r="AR72" s="31">
        <f t="shared" si="53"/>
        <v>1.090096425193976E-2</v>
      </c>
      <c r="AS72" s="31">
        <f t="shared" si="53"/>
        <v>-4.9412134510197547E-2</v>
      </c>
      <c r="AT72" s="31">
        <f t="shared" si="53"/>
        <v>-0.10758737625764325</v>
      </c>
      <c r="AU72" s="31">
        <f t="shared" si="53"/>
        <v>-6.8017517698208518E-2</v>
      </c>
      <c r="AV72" s="31">
        <f t="shared" si="53"/>
        <v>-3.1644870050622442E-2</v>
      </c>
      <c r="AW72" s="611">
        <f t="shared" si="53"/>
        <v>-2.2349814746591701E-4</v>
      </c>
      <c r="AX72" s="31">
        <f t="shared" si="53"/>
        <v>1.4401095198289138E-2</v>
      </c>
      <c r="AY72" s="31">
        <f t="shared" si="53"/>
        <v>-2.4559968022430656E-2</v>
      </c>
      <c r="AZ72" s="31">
        <f t="shared" si="53"/>
        <v>-5.3478173067596058E-2</v>
      </c>
      <c r="BA72" s="31">
        <f t="shared" si="54"/>
        <v>-5.8521558468123458E-2</v>
      </c>
      <c r="BB72" s="40"/>
      <c r="BC72" s="40"/>
      <c r="BD72" s="40"/>
      <c r="BE72" s="40"/>
      <c r="BF72" s="40"/>
      <c r="BG72" s="40"/>
    </row>
    <row r="73" spans="1:59" ht="16.5" customHeight="1"/>
    <row r="74" spans="1:59" ht="16.5" customHeight="1">
      <c r="X74" s="133" t="s">
        <v>204</v>
      </c>
      <c r="AX74" s="133"/>
    </row>
    <row r="75" spans="1:59" ht="16.5" customHeight="1">
      <c r="X75" s="852" t="s">
        <v>79</v>
      </c>
      <c r="Y75" s="853"/>
      <c r="Z75" s="486" t="s">
        <v>244</v>
      </c>
      <c r="AA75" s="484">
        <v>1990</v>
      </c>
      <c r="AB75" s="484">
        <f t="shared" ref="AB75:AR75" si="55">AA75+1</f>
        <v>1991</v>
      </c>
      <c r="AC75" s="484">
        <f t="shared" si="55"/>
        <v>1992</v>
      </c>
      <c r="AD75" s="484">
        <f t="shared" si="55"/>
        <v>1993</v>
      </c>
      <c r="AE75" s="484">
        <f>AD75+1</f>
        <v>1994</v>
      </c>
      <c r="AF75" s="484">
        <f t="shared" si="55"/>
        <v>1995</v>
      </c>
      <c r="AG75" s="484">
        <f t="shared" si="55"/>
        <v>1996</v>
      </c>
      <c r="AH75" s="484">
        <f t="shared" si="55"/>
        <v>1997</v>
      </c>
      <c r="AI75" s="484">
        <f t="shared" si="55"/>
        <v>1998</v>
      </c>
      <c r="AJ75" s="484">
        <f t="shared" si="55"/>
        <v>1999</v>
      </c>
      <c r="AK75" s="484">
        <f t="shared" si="55"/>
        <v>2000</v>
      </c>
      <c r="AL75" s="484">
        <f t="shared" si="55"/>
        <v>2001</v>
      </c>
      <c r="AM75" s="484">
        <f t="shared" si="55"/>
        <v>2002</v>
      </c>
      <c r="AN75" s="484">
        <f t="shared" si="55"/>
        <v>2003</v>
      </c>
      <c r="AO75" s="484">
        <f t="shared" si="55"/>
        <v>2004</v>
      </c>
      <c r="AP75" s="484">
        <f t="shared" si="55"/>
        <v>2005</v>
      </c>
      <c r="AQ75" s="484">
        <f t="shared" si="55"/>
        <v>2006</v>
      </c>
      <c r="AR75" s="484">
        <f t="shared" si="55"/>
        <v>2007</v>
      </c>
      <c r="AS75" s="486">
        <v>2008</v>
      </c>
      <c r="AT75" s="486">
        <v>2009</v>
      </c>
      <c r="AU75" s="486">
        <v>2010</v>
      </c>
      <c r="AV75" s="486">
        <v>2011</v>
      </c>
      <c r="AW75" s="486">
        <v>2012</v>
      </c>
      <c r="AX75" s="486">
        <v>2013</v>
      </c>
      <c r="AY75" s="484">
        <f t="shared" ref="AY75:BE75" si="56">AX75+1</f>
        <v>2014</v>
      </c>
      <c r="AZ75" s="484">
        <f t="shared" si="56"/>
        <v>2015</v>
      </c>
      <c r="BA75" s="484">
        <f t="shared" si="56"/>
        <v>2016</v>
      </c>
      <c r="BB75" s="484">
        <f t="shared" si="56"/>
        <v>2017</v>
      </c>
      <c r="BC75" s="484">
        <f t="shared" si="56"/>
        <v>2018</v>
      </c>
      <c r="BD75" s="484">
        <f t="shared" si="56"/>
        <v>2019</v>
      </c>
      <c r="BE75" s="484">
        <f t="shared" si="56"/>
        <v>2020</v>
      </c>
      <c r="BF75" s="484" t="s">
        <v>48</v>
      </c>
      <c r="BG75" s="24" t="s">
        <v>9</v>
      </c>
    </row>
    <row r="76" spans="1:59" s="38" customFormat="1" ht="16.5" customHeight="1">
      <c r="A76" s="1"/>
      <c r="B76" s="1"/>
      <c r="C76" s="1"/>
      <c r="D76" s="1"/>
      <c r="E76" s="1"/>
      <c r="F76" s="1"/>
      <c r="G76" s="1"/>
      <c r="H76" s="1"/>
      <c r="I76" s="1"/>
      <c r="J76" s="1"/>
      <c r="K76" s="1"/>
      <c r="L76" s="1"/>
      <c r="M76" s="1"/>
      <c r="N76" s="1"/>
      <c r="O76" s="1"/>
      <c r="P76" s="1"/>
      <c r="Q76" s="1"/>
      <c r="R76" s="1"/>
      <c r="S76" s="1"/>
      <c r="T76" s="1"/>
      <c r="U76" s="1"/>
      <c r="V76" s="1"/>
      <c r="W76" s="1"/>
      <c r="X76" s="850" t="s">
        <v>87</v>
      </c>
      <c r="Y76" s="851"/>
      <c r="Z76" s="159">
        <f>$AX$40</f>
        <v>532.87221956466044</v>
      </c>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29">
        <f>AX40/$Z76-1</f>
        <v>0</v>
      </c>
      <c r="AY76" s="29">
        <f t="shared" ref="AY76:BE76" si="57">AY40/$Z76-1</f>
        <v>-5.4852320743610794E-2</v>
      </c>
      <c r="AZ76" s="29">
        <f>AZ40/$Z76-1</f>
        <v>-0.10147875308869847</v>
      </c>
      <c r="BA76" s="29">
        <f t="shared" ref="BA76:BA84" si="58">BA40/$Z76-1</f>
        <v>-6.0832863671386073E-2</v>
      </c>
      <c r="BB76" s="29">
        <f t="shared" si="57"/>
        <v>-1</v>
      </c>
      <c r="BC76" s="29">
        <f t="shared" si="57"/>
        <v>-1</v>
      </c>
      <c r="BD76" s="29">
        <f t="shared" si="57"/>
        <v>-1</v>
      </c>
      <c r="BE76" s="29">
        <f t="shared" si="57"/>
        <v>-1</v>
      </c>
      <c r="BF76" s="37"/>
      <c r="BG76" s="37"/>
    </row>
    <row r="77" spans="1:59" s="38" customFormat="1" ht="16.5" customHeight="1">
      <c r="A77" s="1"/>
      <c r="B77" s="1"/>
      <c r="C77" s="1"/>
      <c r="D77" s="1"/>
      <c r="E77" s="1"/>
      <c r="F77" s="1"/>
      <c r="G77" s="1"/>
      <c r="H77" s="1"/>
      <c r="I77" s="1"/>
      <c r="J77" s="1"/>
      <c r="K77" s="1"/>
      <c r="L77" s="1"/>
      <c r="M77" s="1"/>
      <c r="N77" s="1"/>
      <c r="O77" s="1"/>
      <c r="P77" s="1"/>
      <c r="Q77" s="1"/>
      <c r="R77" s="1"/>
      <c r="S77" s="1"/>
      <c r="T77" s="1"/>
      <c r="U77" s="1"/>
      <c r="V77" s="1"/>
      <c r="W77" s="1"/>
      <c r="X77" s="850" t="s">
        <v>56</v>
      </c>
      <c r="Y77" s="851"/>
      <c r="Z77" s="159">
        <f>$AX$41</f>
        <v>333.58155574000182</v>
      </c>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29">
        <f t="shared" ref="AX77:BE84" si="59">AX41/$Z77-1</f>
        <v>0</v>
      </c>
      <c r="AY77" s="29">
        <f t="shared" si="59"/>
        <v>-2.8736649437485107E-2</v>
      </c>
      <c r="AZ77" s="29">
        <f t="shared" si="59"/>
        <v>-5.4728644993127795E-2</v>
      </c>
      <c r="BA77" s="29">
        <f t="shared" si="58"/>
        <v>-0.10718495908967129</v>
      </c>
      <c r="BB77" s="29">
        <f t="shared" si="59"/>
        <v>-1</v>
      </c>
      <c r="BC77" s="29">
        <f t="shared" si="59"/>
        <v>-1</v>
      </c>
      <c r="BD77" s="29">
        <f t="shared" si="59"/>
        <v>-1</v>
      </c>
      <c r="BE77" s="29">
        <f t="shared" si="59"/>
        <v>-1</v>
      </c>
      <c r="BF77" s="37"/>
      <c r="BG77" s="37"/>
    </row>
    <row r="78" spans="1:59" s="38" customFormat="1" ht="16.5" customHeight="1">
      <c r="A78" s="1"/>
      <c r="B78" s="1"/>
      <c r="C78" s="1"/>
      <c r="D78" s="1"/>
      <c r="E78" s="1"/>
      <c r="F78" s="1"/>
      <c r="G78" s="1"/>
      <c r="H78" s="1"/>
      <c r="I78" s="1"/>
      <c r="J78" s="1"/>
      <c r="K78" s="1"/>
      <c r="L78" s="1"/>
      <c r="M78" s="1"/>
      <c r="N78" s="1"/>
      <c r="O78" s="1"/>
      <c r="P78" s="1"/>
      <c r="Q78" s="1"/>
      <c r="R78" s="1"/>
      <c r="S78" s="1"/>
      <c r="T78" s="1"/>
      <c r="U78" s="1"/>
      <c r="V78" s="1"/>
      <c r="W78" s="1"/>
      <c r="X78" s="850" t="s">
        <v>57</v>
      </c>
      <c r="Y78" s="851"/>
      <c r="Z78" s="159">
        <f>$AX$42</f>
        <v>214.80781649059153</v>
      </c>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29">
        <f t="shared" si="59"/>
        <v>0</v>
      </c>
      <c r="AY78" s="29">
        <f t="shared" si="59"/>
        <v>-2.3043135369540613E-2</v>
      </c>
      <c r="AZ78" s="29">
        <f t="shared" si="59"/>
        <v>-2.8998011691743986E-2</v>
      </c>
      <c r="BA78" s="29">
        <f t="shared" si="58"/>
        <v>-3.5367288026665E-2</v>
      </c>
      <c r="BB78" s="29" t="e">
        <f t="shared" si="59"/>
        <v>#REF!</v>
      </c>
      <c r="BC78" s="29" t="e">
        <f t="shared" si="59"/>
        <v>#REF!</v>
      </c>
      <c r="BD78" s="29" t="e">
        <f t="shared" si="59"/>
        <v>#REF!</v>
      </c>
      <c r="BE78" s="29" t="e">
        <f t="shared" si="59"/>
        <v>#REF!</v>
      </c>
      <c r="BF78" s="37"/>
      <c r="BG78" s="37"/>
    </row>
    <row r="79" spans="1:59" s="38" customFormat="1" ht="16.5" customHeight="1">
      <c r="A79" s="1"/>
      <c r="B79" s="1"/>
      <c r="C79" s="1"/>
      <c r="D79" s="1"/>
      <c r="E79" s="1"/>
      <c r="F79" s="1"/>
      <c r="G79" s="1"/>
      <c r="H79" s="1"/>
      <c r="I79" s="1"/>
      <c r="J79" s="1"/>
      <c r="K79" s="1"/>
      <c r="L79" s="1"/>
      <c r="M79" s="1"/>
      <c r="N79" s="1"/>
      <c r="O79" s="1"/>
      <c r="P79" s="1"/>
      <c r="Q79" s="1"/>
      <c r="R79" s="1"/>
      <c r="S79" s="1"/>
      <c r="T79" s="1"/>
      <c r="U79" s="1"/>
      <c r="V79" s="1"/>
      <c r="W79" s="1"/>
      <c r="X79" s="850" t="s">
        <v>58</v>
      </c>
      <c r="Y79" s="851"/>
      <c r="Z79" s="159">
        <f>$AX$43</f>
        <v>93.668389634096684</v>
      </c>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29">
        <f t="shared" si="59"/>
        <v>0</v>
      </c>
      <c r="AY79" s="29">
        <f t="shared" si="59"/>
        <v>-3.1233164572726069E-2</v>
      </c>
      <c r="AZ79" s="29">
        <f t="shared" si="59"/>
        <v>-2.1157978457539528E-2</v>
      </c>
      <c r="BA79" s="29">
        <f t="shared" si="58"/>
        <v>-0.12093102029201086</v>
      </c>
      <c r="BB79" s="29" t="e">
        <f t="shared" si="59"/>
        <v>#REF!</v>
      </c>
      <c r="BC79" s="29" t="e">
        <f t="shared" si="59"/>
        <v>#REF!</v>
      </c>
      <c r="BD79" s="29" t="e">
        <f t="shared" si="59"/>
        <v>#REF!</v>
      </c>
      <c r="BE79" s="29" t="e">
        <f t="shared" si="59"/>
        <v>#REF!</v>
      </c>
      <c r="BF79" s="37"/>
      <c r="BG79" s="37"/>
    </row>
    <row r="80" spans="1:59" s="38" customFormat="1" ht="16.5" customHeight="1">
      <c r="A80" s="1"/>
      <c r="B80" s="1"/>
      <c r="C80" s="1"/>
      <c r="D80" s="1"/>
      <c r="E80" s="1"/>
      <c r="F80" s="1"/>
      <c r="G80" s="1"/>
      <c r="H80" s="1"/>
      <c r="I80" s="1"/>
      <c r="J80" s="1"/>
      <c r="K80" s="1"/>
      <c r="L80" s="1"/>
      <c r="M80" s="1"/>
      <c r="N80" s="1"/>
      <c r="O80" s="1"/>
      <c r="P80" s="1"/>
      <c r="Q80" s="1"/>
      <c r="R80" s="1"/>
      <c r="S80" s="1"/>
      <c r="T80" s="1"/>
      <c r="U80" s="1"/>
      <c r="V80" s="1"/>
      <c r="W80" s="1"/>
      <c r="X80" s="850" t="s">
        <v>59</v>
      </c>
      <c r="Y80" s="851"/>
      <c r="Z80" s="159">
        <f>$AX$44</f>
        <v>60.341671503775586</v>
      </c>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29">
        <f t="shared" si="59"/>
        <v>0</v>
      </c>
      <c r="AY80" s="29">
        <f t="shared" si="59"/>
        <v>-3.8244128566196633E-2</v>
      </c>
      <c r="AZ80" s="29">
        <f t="shared" si="59"/>
        <v>-8.1747355409995892E-2</v>
      </c>
      <c r="BA80" s="29">
        <f t="shared" si="58"/>
        <v>-7.6379627827511953E-2</v>
      </c>
      <c r="BB80" s="29">
        <f t="shared" si="59"/>
        <v>-1</v>
      </c>
      <c r="BC80" s="29">
        <f t="shared" si="59"/>
        <v>-1</v>
      </c>
      <c r="BD80" s="29">
        <f t="shared" si="59"/>
        <v>-1</v>
      </c>
      <c r="BE80" s="29">
        <f t="shared" si="59"/>
        <v>-1</v>
      </c>
      <c r="BF80" s="37"/>
      <c r="BG80" s="37"/>
    </row>
    <row r="81" spans="1:59" s="38" customFormat="1" ht="16.5" customHeight="1">
      <c r="A81" s="1"/>
      <c r="B81" s="1"/>
      <c r="C81" s="1"/>
      <c r="D81" s="1"/>
      <c r="E81" s="1"/>
      <c r="F81" s="1"/>
      <c r="G81" s="1"/>
      <c r="H81" s="1"/>
      <c r="I81" s="1"/>
      <c r="J81" s="1"/>
      <c r="K81" s="1"/>
      <c r="L81" s="1"/>
      <c r="M81" s="1"/>
      <c r="N81" s="1"/>
      <c r="O81" s="1"/>
      <c r="P81" s="1"/>
      <c r="Q81" s="1"/>
      <c r="R81" s="1"/>
      <c r="S81" s="1"/>
      <c r="T81" s="1"/>
      <c r="U81" s="1"/>
      <c r="V81" s="1"/>
      <c r="W81" s="1"/>
      <c r="X81" s="850" t="s">
        <v>88</v>
      </c>
      <c r="Y81" s="851"/>
      <c r="Z81" s="159">
        <f>$AX$45</f>
        <v>48.045037218961255</v>
      </c>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29">
        <f t="shared" si="59"/>
        <v>0</v>
      </c>
      <c r="AY81" s="29">
        <f t="shared" si="59"/>
        <v>-1.2398296510581108E-2</v>
      </c>
      <c r="AZ81" s="29">
        <f t="shared" si="59"/>
        <v>-3.9731096449799219E-2</v>
      </c>
      <c r="BA81" s="29">
        <f t="shared" si="58"/>
        <v>-4.8997334763110967E-2</v>
      </c>
      <c r="BB81" s="29">
        <f t="shared" si="59"/>
        <v>-1</v>
      </c>
      <c r="BC81" s="29">
        <f t="shared" si="59"/>
        <v>-1</v>
      </c>
      <c r="BD81" s="29">
        <f t="shared" si="59"/>
        <v>-1</v>
      </c>
      <c r="BE81" s="29">
        <f t="shared" si="59"/>
        <v>-1</v>
      </c>
      <c r="BF81" s="37"/>
      <c r="BG81" s="37"/>
    </row>
    <row r="82" spans="1:59" s="38" customFormat="1" ht="16.5" customHeight="1">
      <c r="A82" s="1"/>
      <c r="B82" s="1"/>
      <c r="C82" s="1"/>
      <c r="D82" s="1"/>
      <c r="E82" s="1"/>
      <c r="F82" s="1"/>
      <c r="G82" s="1"/>
      <c r="H82" s="1"/>
      <c r="I82" s="1"/>
      <c r="J82" s="1"/>
      <c r="K82" s="1"/>
      <c r="L82" s="1"/>
      <c r="M82" s="1"/>
      <c r="N82" s="1"/>
      <c r="O82" s="1"/>
      <c r="P82" s="1"/>
      <c r="Q82" s="1"/>
      <c r="R82" s="1"/>
      <c r="S82" s="1"/>
      <c r="T82" s="1"/>
      <c r="U82" s="1"/>
      <c r="V82" s="1"/>
      <c r="W82" s="1"/>
      <c r="X82" s="850" t="s">
        <v>60</v>
      </c>
      <c r="Y82" s="851"/>
      <c r="Z82" s="159">
        <f>$AX$46</f>
        <v>29.388674072565461</v>
      </c>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29">
        <f t="shared" si="59"/>
        <v>0</v>
      </c>
      <c r="AY82" s="29">
        <f t="shared" si="59"/>
        <v>-2.9282496164159677E-2</v>
      </c>
      <c r="AZ82" s="29">
        <f t="shared" si="59"/>
        <v>-1.8339613886449557E-2</v>
      </c>
      <c r="BA82" s="29">
        <f t="shared" si="58"/>
        <v>-1.2967277956494661E-2</v>
      </c>
      <c r="BB82" s="29">
        <f t="shared" si="59"/>
        <v>-1</v>
      </c>
      <c r="BC82" s="29">
        <f t="shared" si="59"/>
        <v>-1</v>
      </c>
      <c r="BD82" s="29">
        <f t="shared" si="59"/>
        <v>-1</v>
      </c>
      <c r="BE82" s="29">
        <f t="shared" si="59"/>
        <v>-1</v>
      </c>
      <c r="BF82" s="37"/>
      <c r="BG82" s="37"/>
    </row>
    <row r="83" spans="1:59" s="38" customFormat="1" ht="16.5" customHeight="1" thickBot="1">
      <c r="A83" s="1"/>
      <c r="B83" s="1"/>
      <c r="C83" s="1"/>
      <c r="D83" s="1"/>
      <c r="E83" s="1"/>
      <c r="F83" s="1"/>
      <c r="G83" s="1"/>
      <c r="H83" s="1"/>
      <c r="I83" s="1"/>
      <c r="J83" s="1"/>
      <c r="K83" s="1"/>
      <c r="L83" s="1"/>
      <c r="M83" s="1"/>
      <c r="N83" s="1"/>
      <c r="O83" s="1"/>
      <c r="P83" s="1"/>
      <c r="Q83" s="1"/>
      <c r="R83" s="1"/>
      <c r="S83" s="1"/>
      <c r="T83" s="1"/>
      <c r="U83" s="1"/>
      <c r="V83" s="1"/>
      <c r="W83" s="1"/>
      <c r="X83" s="854" t="s">
        <v>246</v>
      </c>
      <c r="Y83" s="855"/>
      <c r="Z83" s="160">
        <f>$AX$47</f>
        <v>3.465379243945172</v>
      </c>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30">
        <f t="shared" si="59"/>
        <v>0</v>
      </c>
      <c r="AY83" s="30">
        <f t="shared" si="59"/>
        <v>-2.7919266525892605E-2</v>
      </c>
      <c r="AZ83" s="30">
        <f t="shared" si="59"/>
        <v>-4.306285588041725E-2</v>
      </c>
      <c r="BA83" s="30">
        <f t="shared" si="58"/>
        <v>-5.0901030796332458E-2</v>
      </c>
      <c r="BB83" s="30">
        <f t="shared" si="59"/>
        <v>-1</v>
      </c>
      <c r="BC83" s="30">
        <f t="shared" si="59"/>
        <v>-1</v>
      </c>
      <c r="BD83" s="30">
        <f t="shared" si="59"/>
        <v>-1</v>
      </c>
      <c r="BE83" s="30">
        <f t="shared" si="59"/>
        <v>-1</v>
      </c>
      <c r="BF83" s="39"/>
      <c r="BG83" s="39"/>
    </row>
    <row r="84" spans="1:59" s="38" customFormat="1" ht="16.5" customHeight="1" thickTop="1">
      <c r="A84" s="1"/>
      <c r="B84" s="1"/>
      <c r="C84" s="1"/>
      <c r="D84" s="1"/>
      <c r="E84" s="1"/>
      <c r="F84" s="1"/>
      <c r="G84" s="1"/>
      <c r="H84" s="1"/>
      <c r="I84" s="1"/>
      <c r="J84" s="1"/>
      <c r="K84" s="1"/>
      <c r="L84" s="1"/>
      <c r="M84" s="1"/>
      <c r="N84" s="1"/>
      <c r="O84" s="1"/>
      <c r="P84" s="1"/>
      <c r="Q84" s="1"/>
      <c r="R84" s="1"/>
      <c r="S84" s="1"/>
      <c r="T84" s="1"/>
      <c r="U84" s="1"/>
      <c r="V84" s="1"/>
      <c r="W84" s="1"/>
      <c r="X84" s="856" t="s">
        <v>62</v>
      </c>
      <c r="Y84" s="857"/>
      <c r="Z84" s="161">
        <f>$AX$48</f>
        <v>1316.1707434685977</v>
      </c>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31">
        <f>AX48/$Z84-1</f>
        <v>0</v>
      </c>
      <c r="AY84" s="31">
        <f t="shared" si="59"/>
        <v>-3.8407946723582831E-2</v>
      </c>
      <c r="AZ84" s="31">
        <f>AZ48/$Z84-1</f>
        <v>-6.6915610193240771E-2</v>
      </c>
      <c r="BA84" s="31">
        <f t="shared" si="58"/>
        <v>-7.1887396426911665E-2</v>
      </c>
      <c r="BB84" s="31" t="e">
        <f t="shared" si="59"/>
        <v>#REF!</v>
      </c>
      <c r="BC84" s="31" t="e">
        <f t="shared" si="59"/>
        <v>#REF!</v>
      </c>
      <c r="BD84" s="31" t="e">
        <f t="shared" si="59"/>
        <v>#REF!</v>
      </c>
      <c r="BE84" s="31" t="e">
        <f t="shared" si="59"/>
        <v>#REF!</v>
      </c>
      <c r="BF84" s="40"/>
      <c r="BG84" s="40"/>
    </row>
    <row r="85" spans="1:59" ht="16.5" customHeight="1"/>
    <row r="86" spans="1:59" ht="16.5" customHeight="1">
      <c r="X86" s="133" t="s">
        <v>245</v>
      </c>
    </row>
    <row r="87" spans="1:59" ht="16.5" customHeight="1">
      <c r="X87" s="852" t="s">
        <v>79</v>
      </c>
      <c r="Y87" s="853"/>
      <c r="Z87" s="486"/>
      <c r="AA87" s="484">
        <v>1990</v>
      </c>
      <c r="AB87" s="484">
        <f t="shared" ref="AB87:BE87" si="60">AA87+1</f>
        <v>1991</v>
      </c>
      <c r="AC87" s="484">
        <f t="shared" si="60"/>
        <v>1992</v>
      </c>
      <c r="AD87" s="484">
        <f t="shared" si="60"/>
        <v>1993</v>
      </c>
      <c r="AE87" s="484">
        <f>AD87+1</f>
        <v>1994</v>
      </c>
      <c r="AF87" s="484">
        <f t="shared" si="60"/>
        <v>1995</v>
      </c>
      <c r="AG87" s="484">
        <f t="shared" si="60"/>
        <v>1996</v>
      </c>
      <c r="AH87" s="484">
        <f t="shared" si="60"/>
        <v>1997</v>
      </c>
      <c r="AI87" s="484">
        <f t="shared" si="60"/>
        <v>1998</v>
      </c>
      <c r="AJ87" s="484">
        <f t="shared" si="60"/>
        <v>1999</v>
      </c>
      <c r="AK87" s="484">
        <f t="shared" si="60"/>
        <v>2000</v>
      </c>
      <c r="AL87" s="484">
        <f t="shared" si="60"/>
        <v>2001</v>
      </c>
      <c r="AM87" s="484">
        <f t="shared" si="60"/>
        <v>2002</v>
      </c>
      <c r="AN87" s="484">
        <f t="shared" si="60"/>
        <v>2003</v>
      </c>
      <c r="AO87" s="484">
        <f t="shared" si="60"/>
        <v>2004</v>
      </c>
      <c r="AP87" s="484">
        <f t="shared" si="60"/>
        <v>2005</v>
      </c>
      <c r="AQ87" s="484">
        <f t="shared" si="60"/>
        <v>2006</v>
      </c>
      <c r="AR87" s="484">
        <f t="shared" si="60"/>
        <v>2007</v>
      </c>
      <c r="AS87" s="486">
        <v>2008</v>
      </c>
      <c r="AT87" s="486">
        <v>2009</v>
      </c>
      <c r="AU87" s="486">
        <v>2010</v>
      </c>
      <c r="AV87" s="486">
        <v>2011</v>
      </c>
      <c r="AW87" s="486">
        <v>2012</v>
      </c>
      <c r="AX87" s="486">
        <v>2013</v>
      </c>
      <c r="AY87" s="484">
        <f t="shared" si="60"/>
        <v>2014</v>
      </c>
      <c r="AZ87" s="484">
        <f t="shared" si="60"/>
        <v>2015</v>
      </c>
      <c r="BA87" s="484">
        <f t="shared" si="60"/>
        <v>2016</v>
      </c>
      <c r="BB87" s="484">
        <f t="shared" si="60"/>
        <v>2017</v>
      </c>
      <c r="BC87" s="484">
        <f t="shared" si="60"/>
        <v>2018</v>
      </c>
      <c r="BD87" s="484">
        <f t="shared" si="60"/>
        <v>2019</v>
      </c>
      <c r="BE87" s="484">
        <f t="shared" si="60"/>
        <v>2020</v>
      </c>
      <c r="BF87" s="484" t="s">
        <v>48</v>
      </c>
      <c r="BG87" s="24" t="s">
        <v>9</v>
      </c>
    </row>
    <row r="88" spans="1:59" s="38" customFormat="1" ht="16.5" customHeight="1">
      <c r="A88" s="1"/>
      <c r="B88" s="1"/>
      <c r="C88" s="1"/>
      <c r="D88" s="1"/>
      <c r="E88" s="1"/>
      <c r="F88" s="1"/>
      <c r="G88" s="1"/>
      <c r="H88" s="1"/>
      <c r="I88" s="1"/>
      <c r="J88" s="1"/>
      <c r="K88" s="1"/>
      <c r="L88" s="1"/>
      <c r="M88" s="1"/>
      <c r="N88" s="1"/>
      <c r="O88" s="1"/>
      <c r="P88" s="1"/>
      <c r="Q88" s="1"/>
      <c r="R88" s="1"/>
      <c r="S88" s="1"/>
      <c r="T88" s="1"/>
      <c r="U88" s="1"/>
      <c r="V88" s="1"/>
      <c r="W88" s="1"/>
      <c r="X88" s="850" t="s">
        <v>87</v>
      </c>
      <c r="Y88" s="851"/>
      <c r="Z88" s="551"/>
      <c r="AA88" s="41"/>
      <c r="AB88" s="29">
        <f>AB40/AA40-1</f>
        <v>3.6556670888270304E-3</v>
      </c>
      <c r="AC88" s="29">
        <f t="shared" ref="AC88:AW96" si="61">AC40/AB40-1</f>
        <v>1.541601131150272E-2</v>
      </c>
      <c r="AD88" s="29">
        <f t="shared" si="61"/>
        <v>-4.6241464822567746E-2</v>
      </c>
      <c r="AE88" s="29">
        <f t="shared" ref="AE88:AE96" si="62">AE40/AD40-1</f>
        <v>0.10052439330401008</v>
      </c>
      <c r="AF88" s="29">
        <f t="shared" si="61"/>
        <v>-3.2466438082134341E-2</v>
      </c>
      <c r="AG88" s="29">
        <f t="shared" si="61"/>
        <v>5.1260133629993376E-3</v>
      </c>
      <c r="AH88" s="29">
        <f t="shared" si="61"/>
        <v>-1.3266965523553331E-2</v>
      </c>
      <c r="AI88" s="29">
        <f t="shared" si="61"/>
        <v>-3.6884714152496501E-2</v>
      </c>
      <c r="AJ88" s="29">
        <f t="shared" si="61"/>
        <v>6.1306326285836876E-2</v>
      </c>
      <c r="AK88" s="29">
        <f t="shared" si="61"/>
        <v>2.3354743300010528E-2</v>
      </c>
      <c r="AL88" s="29">
        <f t="shared" si="61"/>
        <v>-2.3831522493262924E-2</v>
      </c>
      <c r="AM88" s="29">
        <f t="shared" si="61"/>
        <v>7.1526691860321012E-2</v>
      </c>
      <c r="AN88" s="29">
        <f t="shared" si="61"/>
        <v>4.2196471857675499E-2</v>
      </c>
      <c r="AO88" s="29">
        <f t="shared" si="61"/>
        <v>-9.9504029465951049E-3</v>
      </c>
      <c r="AP88" s="29">
        <f t="shared" si="61"/>
        <v>5.2267153767485919E-2</v>
      </c>
      <c r="AQ88" s="29">
        <f t="shared" si="61"/>
        <v>-1.680910410445402E-2</v>
      </c>
      <c r="AR88" s="29">
        <f t="shared" si="61"/>
        <v>0.12833002929911519</v>
      </c>
      <c r="AS88" s="29">
        <f t="shared" si="61"/>
        <v>-6.2974611243374001E-2</v>
      </c>
      <c r="AT88" s="29">
        <f t="shared" si="61"/>
        <v>-8.5918692936907681E-2</v>
      </c>
      <c r="AU88" s="31">
        <f t="shared" si="61"/>
        <v>6.4151465471415925E-2</v>
      </c>
      <c r="AV88" s="31">
        <f t="shared" si="61"/>
        <v>0.1332863894851315</v>
      </c>
      <c r="AW88" s="31">
        <f t="shared" si="61"/>
        <v>9.2118232420820734E-2</v>
      </c>
      <c r="AX88" s="29">
        <f>AX40/AW40-1</f>
        <v>3.5223869178453437E-3</v>
      </c>
      <c r="AY88" s="29">
        <f t="shared" ref="AY88:BE96" si="63">AY40/AX40-1</f>
        <v>-5.4852320743610794E-2</v>
      </c>
      <c r="AZ88" s="29">
        <f>AZ40/AY40-1</f>
        <v>-4.9332430654405068E-2</v>
      </c>
      <c r="BA88" s="29">
        <f>BA40/AZ40-1</f>
        <v>4.5236425467994446E-2</v>
      </c>
      <c r="BB88" s="29">
        <f t="shared" si="63"/>
        <v>-1</v>
      </c>
      <c r="BC88" s="29" t="e">
        <f t="shared" si="63"/>
        <v>#DIV/0!</v>
      </c>
      <c r="BD88" s="29" t="e">
        <f t="shared" si="63"/>
        <v>#DIV/0!</v>
      </c>
      <c r="BE88" s="29" t="e">
        <f t="shared" si="63"/>
        <v>#DIV/0!</v>
      </c>
      <c r="BF88" s="37"/>
      <c r="BG88" s="37"/>
    </row>
    <row r="89" spans="1:59" s="38" customFormat="1" ht="16.5" customHeight="1">
      <c r="A89" s="1"/>
      <c r="B89" s="1"/>
      <c r="C89" s="1"/>
      <c r="D89" s="1"/>
      <c r="E89" s="1"/>
      <c r="F89" s="1"/>
      <c r="G89" s="1"/>
      <c r="H89" s="1"/>
      <c r="I89" s="1"/>
      <c r="J89" s="1"/>
      <c r="K89" s="1"/>
      <c r="L89" s="1"/>
      <c r="M89" s="1"/>
      <c r="N89" s="1"/>
      <c r="O89" s="1"/>
      <c r="P89" s="1"/>
      <c r="Q89" s="1"/>
      <c r="R89" s="1"/>
      <c r="S89" s="1"/>
      <c r="T89" s="1"/>
      <c r="U89" s="1"/>
      <c r="V89" s="1"/>
      <c r="W89" s="1"/>
      <c r="X89" s="850" t="s">
        <v>56</v>
      </c>
      <c r="Y89" s="851"/>
      <c r="Z89" s="551"/>
      <c r="AA89" s="41"/>
      <c r="AB89" s="29">
        <f t="shared" ref="AB89:AB96" si="64">AB41/AA41-1</f>
        <v>-6.6728549985934915E-3</v>
      </c>
      <c r="AC89" s="29">
        <f t="shared" si="61"/>
        <v>-1.5526622264866119E-2</v>
      </c>
      <c r="AD89" s="29">
        <f t="shared" si="61"/>
        <v>4.0862834157733285E-3</v>
      </c>
      <c r="AE89" s="29">
        <f t="shared" si="62"/>
        <v>1.8256226114622853E-2</v>
      </c>
      <c r="AF89" s="29">
        <f t="shared" si="61"/>
        <v>1.8103355059263304E-2</v>
      </c>
      <c r="AG89" s="29">
        <f t="shared" si="61"/>
        <v>1.0824720305528945E-2</v>
      </c>
      <c r="AH89" s="29">
        <f t="shared" si="61"/>
        <v>-1.0783254568838885E-2</v>
      </c>
      <c r="AI89" s="29">
        <f t="shared" si="61"/>
        <v>-6.239611207577056E-2</v>
      </c>
      <c r="AJ89" s="29">
        <f t="shared" si="61"/>
        <v>1.1812509964412188E-2</v>
      </c>
      <c r="AK89" s="29">
        <f t="shared" si="61"/>
        <v>2.542374131480285E-2</v>
      </c>
      <c r="AL89" s="29">
        <f t="shared" si="61"/>
        <v>-1.5973316158603978E-2</v>
      </c>
      <c r="AM89" s="29">
        <f t="shared" si="61"/>
        <v>1.4931961131518401E-2</v>
      </c>
      <c r="AN89" s="128">
        <f t="shared" si="61"/>
        <v>2.4462171156747203E-4</v>
      </c>
      <c r="AO89" s="29">
        <f t="shared" si="61"/>
        <v>2.5781632334667126E-3</v>
      </c>
      <c r="AP89" s="29">
        <f t="shared" si="61"/>
        <v>-2.892405010247201E-2</v>
      </c>
      <c r="AQ89" s="29">
        <f t="shared" si="61"/>
        <v>-1.3071721009996318E-2</v>
      </c>
      <c r="AR89" s="29">
        <f t="shared" si="61"/>
        <v>-1.0965173683842755E-2</v>
      </c>
      <c r="AS89" s="29">
        <f t="shared" si="61"/>
        <v>-8.5838444464233166E-2</v>
      </c>
      <c r="AT89" s="29">
        <f t="shared" si="61"/>
        <v>-4.3062724927345641E-2</v>
      </c>
      <c r="AU89" s="29">
        <f t="shared" si="61"/>
        <v>5.0275402981292849E-2</v>
      </c>
      <c r="AV89" s="29">
        <f t="shared" si="61"/>
        <v>-7.5590429208313159E-3</v>
      </c>
      <c r="AW89" s="29">
        <f t="shared" si="61"/>
        <v>-5.9434212586856328E-3</v>
      </c>
      <c r="AX89" s="29">
        <f t="shared" ref="AX89:AX96" si="65">AX41/AW41-1</f>
        <v>2.2665565317219416E-2</v>
      </c>
      <c r="AY89" s="29">
        <f t="shared" si="63"/>
        <v>-2.8736649437485107E-2</v>
      </c>
      <c r="AZ89" s="29">
        <f t="shared" si="63"/>
        <v>-2.6761017535140486E-2</v>
      </c>
      <c r="BA89" s="29">
        <f t="shared" si="63"/>
        <v>-5.5493392261063645E-2</v>
      </c>
      <c r="BB89" s="29">
        <f t="shared" si="63"/>
        <v>-1</v>
      </c>
      <c r="BC89" s="29" t="e">
        <f t="shared" si="63"/>
        <v>#DIV/0!</v>
      </c>
      <c r="BD89" s="29" t="e">
        <f t="shared" si="63"/>
        <v>#DIV/0!</v>
      </c>
      <c r="BE89" s="29" t="e">
        <f t="shared" si="63"/>
        <v>#DIV/0!</v>
      </c>
      <c r="BF89" s="37"/>
      <c r="BG89" s="37"/>
    </row>
    <row r="90" spans="1:59" s="38" customFormat="1" ht="16.5" customHeight="1">
      <c r="A90" s="1"/>
      <c r="B90" s="1"/>
      <c r="C90" s="1"/>
      <c r="D90" s="1"/>
      <c r="E90" s="1"/>
      <c r="F90" s="1"/>
      <c r="G90" s="1"/>
      <c r="H90" s="1"/>
      <c r="I90" s="1"/>
      <c r="J90" s="1"/>
      <c r="K90" s="1"/>
      <c r="L90" s="1"/>
      <c r="M90" s="1"/>
      <c r="N90" s="1"/>
      <c r="O90" s="1"/>
      <c r="P90" s="1"/>
      <c r="Q90" s="1"/>
      <c r="R90" s="1"/>
      <c r="S90" s="1"/>
      <c r="T90" s="1"/>
      <c r="U90" s="1"/>
      <c r="V90" s="1"/>
      <c r="W90" s="1"/>
      <c r="X90" s="850" t="s">
        <v>57</v>
      </c>
      <c r="Y90" s="851"/>
      <c r="Z90" s="551"/>
      <c r="AA90" s="41"/>
      <c r="AB90" s="29">
        <f t="shared" si="64"/>
        <v>5.838746045770038E-2</v>
      </c>
      <c r="AC90" s="29">
        <f t="shared" si="61"/>
        <v>3.131617309460144E-2</v>
      </c>
      <c r="AD90" s="29">
        <f t="shared" si="61"/>
        <v>1.747280165190368E-2</v>
      </c>
      <c r="AE90" s="29">
        <f t="shared" si="62"/>
        <v>4.1793310618629897E-2</v>
      </c>
      <c r="AF90" s="29">
        <f t="shared" si="61"/>
        <v>4.0377078534736599E-2</v>
      </c>
      <c r="AG90" s="29">
        <f t="shared" si="61"/>
        <v>2.7873362404323032E-2</v>
      </c>
      <c r="AH90" s="29">
        <f t="shared" si="61"/>
        <v>7.2904610589124008E-3</v>
      </c>
      <c r="AI90" s="29">
        <f t="shared" si="61"/>
        <v>-7.1632864722052103E-3</v>
      </c>
      <c r="AJ90" s="29">
        <f t="shared" si="61"/>
        <v>1.646247595922512E-2</v>
      </c>
      <c r="AK90" s="29">
        <f t="shared" si="61"/>
        <v>-1.3037871846102167E-3</v>
      </c>
      <c r="AL90" s="29">
        <f t="shared" si="61"/>
        <v>1.6615260482468086E-2</v>
      </c>
      <c r="AM90" s="29">
        <f t="shared" si="61"/>
        <v>-1.4102809198893174E-2</v>
      </c>
      <c r="AN90" s="29">
        <f t="shared" si="61"/>
        <v>-1.5812122127313755E-2</v>
      </c>
      <c r="AO90" s="29">
        <f t="shared" si="61"/>
        <v>-2.3783640765067782E-2</v>
      </c>
      <c r="AP90" s="29">
        <f t="shared" si="61"/>
        <v>-2.2556324705696018E-2</v>
      </c>
      <c r="AQ90" s="29">
        <f t="shared" si="61"/>
        <v>-1.6737673065919112E-2</v>
      </c>
      <c r="AR90" s="29">
        <f t="shared" si="61"/>
        <v>-6.0804847897852898E-3</v>
      </c>
      <c r="AS90" s="29">
        <f t="shared" si="61"/>
        <v>-3.2559098864205605E-2</v>
      </c>
      <c r="AT90" s="29">
        <f t="shared" si="61"/>
        <v>-1.457463092513811E-2</v>
      </c>
      <c r="AU90" s="29">
        <f t="shared" si="61"/>
        <v>2.0162289787131193E-3</v>
      </c>
      <c r="AV90" s="29">
        <f t="shared" si="61"/>
        <v>-2.1599883931491481E-2</v>
      </c>
      <c r="AW90" s="29">
        <f t="shared" si="61"/>
        <v>4.1227717185894353E-3</v>
      </c>
      <c r="AX90" s="29">
        <f t="shared" si="65"/>
        <v>-1.3441287340362318E-2</v>
      </c>
      <c r="AY90" s="29">
        <f t="shared" si="63"/>
        <v>-2.3043135369540613E-2</v>
      </c>
      <c r="AZ90" s="29">
        <f t="shared" si="63"/>
        <v>-6.0953318798325773E-3</v>
      </c>
      <c r="BA90" s="29">
        <f t="shared" si="63"/>
        <v>-6.559488457915541E-3</v>
      </c>
      <c r="BB90" s="29" t="e">
        <f t="shared" si="63"/>
        <v>#REF!</v>
      </c>
      <c r="BC90" s="29" t="e">
        <f t="shared" si="63"/>
        <v>#REF!</v>
      </c>
      <c r="BD90" s="29" t="e">
        <f t="shared" si="63"/>
        <v>#REF!</v>
      </c>
      <c r="BE90" s="29" t="e">
        <f t="shared" si="63"/>
        <v>#REF!</v>
      </c>
      <c r="BF90" s="37"/>
      <c r="BG90" s="37"/>
    </row>
    <row r="91" spans="1:59" s="38" customFormat="1" ht="16.5" customHeight="1">
      <c r="A91" s="1"/>
      <c r="B91" s="1"/>
      <c r="C91" s="1"/>
      <c r="D91" s="1"/>
      <c r="E91" s="1"/>
      <c r="F91" s="1"/>
      <c r="G91" s="1"/>
      <c r="H91" s="1"/>
      <c r="I91" s="1"/>
      <c r="J91" s="1"/>
      <c r="K91" s="1"/>
      <c r="L91" s="1"/>
      <c r="M91" s="1"/>
      <c r="N91" s="1"/>
      <c r="O91" s="1"/>
      <c r="P91" s="1"/>
      <c r="Q91" s="1"/>
      <c r="R91" s="1"/>
      <c r="S91" s="1"/>
      <c r="T91" s="1"/>
      <c r="U91" s="1"/>
      <c r="V91" s="1"/>
      <c r="W91" s="1"/>
      <c r="X91" s="850" t="s">
        <v>58</v>
      </c>
      <c r="Y91" s="851"/>
      <c r="Z91" s="551"/>
      <c r="AA91" s="41"/>
      <c r="AB91" s="29">
        <f t="shared" si="64"/>
        <v>-1.3034677736077915E-2</v>
      </c>
      <c r="AC91" s="29">
        <f t="shared" si="61"/>
        <v>-1.3060815709040718E-2</v>
      </c>
      <c r="AD91" s="29">
        <f t="shared" si="61"/>
        <v>3.9045130870926537E-2</v>
      </c>
      <c r="AE91" s="29">
        <f t="shared" si="62"/>
        <v>1.9153741619368114E-2</v>
      </c>
      <c r="AF91" s="29">
        <f t="shared" si="61"/>
        <v>4.4382285603732807E-2</v>
      </c>
      <c r="AG91" s="29">
        <f t="shared" si="61"/>
        <v>-5.3554558058979684E-2</v>
      </c>
      <c r="AH91" s="29">
        <f t="shared" si="61"/>
        <v>5.9026962778568004E-2</v>
      </c>
      <c r="AI91" s="29">
        <f t="shared" si="61"/>
        <v>5.2437206015269355E-2</v>
      </c>
      <c r="AJ91" s="29">
        <f t="shared" si="61"/>
        <v>4.6355626101292957E-2</v>
      </c>
      <c r="AK91" s="29">
        <f t="shared" si="61"/>
        <v>-4.12204608772615E-3</v>
      </c>
      <c r="AL91" s="29">
        <f t="shared" si="61"/>
        <v>1.6421915611843918E-2</v>
      </c>
      <c r="AM91" s="29">
        <f t="shared" si="61"/>
        <v>1.6293195720529008E-2</v>
      </c>
      <c r="AN91" s="29">
        <f t="shared" si="61"/>
        <v>-1.0740751709837904E-3</v>
      </c>
      <c r="AO91" s="29">
        <f t="shared" si="61"/>
        <v>5.8254179532294392E-2</v>
      </c>
      <c r="AP91" s="29">
        <f t="shared" si="61"/>
        <v>1.0788399825762296E-2</v>
      </c>
      <c r="AQ91" s="29">
        <f t="shared" si="61"/>
        <v>-1.6441145501443044E-2</v>
      </c>
      <c r="AR91" s="29">
        <f t="shared" si="61"/>
        <v>-9.3596157403441516E-2</v>
      </c>
      <c r="AS91" s="29">
        <f t="shared" si="61"/>
        <v>-3.3278782285916964E-2</v>
      </c>
      <c r="AT91" s="29">
        <f t="shared" si="61"/>
        <v>-0.11199487207662129</v>
      </c>
      <c r="AU91" s="29">
        <f t="shared" si="61"/>
        <v>6.0351347425271484E-2</v>
      </c>
      <c r="AV91" s="29">
        <f t="shared" si="61"/>
        <v>-1.4409482211383828E-3</v>
      </c>
      <c r="AW91" s="29">
        <f t="shared" si="61"/>
        <v>-5.775587850913344E-2</v>
      </c>
      <c r="AX91" s="29">
        <f t="shared" si="65"/>
        <v>0.16701739023656925</v>
      </c>
      <c r="AY91" s="29">
        <f t="shared" si="63"/>
        <v>-3.1233164572726069E-2</v>
      </c>
      <c r="AZ91" s="29">
        <f t="shared" si="63"/>
        <v>1.0400011382246444E-2</v>
      </c>
      <c r="BA91" s="29">
        <f t="shared" si="63"/>
        <v>-0.10192966754456345</v>
      </c>
      <c r="BB91" s="29" t="e">
        <f t="shared" si="63"/>
        <v>#REF!</v>
      </c>
      <c r="BC91" s="29" t="e">
        <f t="shared" si="63"/>
        <v>#REF!</v>
      </c>
      <c r="BD91" s="29" t="e">
        <f t="shared" si="63"/>
        <v>#REF!</v>
      </c>
      <c r="BE91" s="29" t="e">
        <f t="shared" si="63"/>
        <v>#REF!</v>
      </c>
      <c r="BF91" s="37"/>
      <c r="BG91" s="37"/>
    </row>
    <row r="92" spans="1:59" s="38" customFormat="1" ht="16.5" customHeight="1">
      <c r="A92" s="1"/>
      <c r="B92" s="1"/>
      <c r="C92" s="1"/>
      <c r="D92" s="1"/>
      <c r="E92" s="1"/>
      <c r="F92" s="1"/>
      <c r="G92" s="1"/>
      <c r="H92" s="1"/>
      <c r="I92" s="1"/>
      <c r="J92" s="1"/>
      <c r="K92" s="1"/>
      <c r="L92" s="1"/>
      <c r="M92" s="1"/>
      <c r="N92" s="1"/>
      <c r="O92" s="1"/>
      <c r="P92" s="1"/>
      <c r="Q92" s="1"/>
      <c r="R92" s="1"/>
      <c r="S92" s="1"/>
      <c r="T92" s="1"/>
      <c r="U92" s="1"/>
      <c r="V92" s="1"/>
      <c r="W92" s="1"/>
      <c r="X92" s="850" t="s">
        <v>59</v>
      </c>
      <c r="Y92" s="851"/>
      <c r="Z92" s="551"/>
      <c r="AA92" s="41"/>
      <c r="AB92" s="29">
        <f t="shared" si="64"/>
        <v>1.9457498589966482E-2</v>
      </c>
      <c r="AC92" s="29">
        <f t="shared" si="61"/>
        <v>4.9098460766198171E-2</v>
      </c>
      <c r="AD92" s="29">
        <f t="shared" si="61"/>
        <v>5.4973514184471606E-2</v>
      </c>
      <c r="AE92" s="29">
        <f t="shared" si="62"/>
        <v>-2.7543355151446791E-2</v>
      </c>
      <c r="AF92" s="29">
        <f t="shared" si="61"/>
        <v>5.7171926916323779E-2</v>
      </c>
      <c r="AG92" s="29">
        <f t="shared" si="61"/>
        <v>3.564726060857426E-2</v>
      </c>
      <c r="AH92" s="29">
        <f t="shared" si="61"/>
        <v>-4.5105180957602187E-2</v>
      </c>
      <c r="AI92" s="29">
        <f t="shared" si="61"/>
        <v>6.7306548765544427E-4</v>
      </c>
      <c r="AJ92" s="29">
        <f t="shared" si="61"/>
        <v>2.7063595474488E-2</v>
      </c>
      <c r="AK92" s="29">
        <f t="shared" si="61"/>
        <v>5.3104853868237045E-2</v>
      </c>
      <c r="AL92" s="29">
        <f t="shared" si="61"/>
        <v>-5.1007497306439609E-2</v>
      </c>
      <c r="AM92" s="29">
        <f t="shared" si="61"/>
        <v>4.0561434888627401E-2</v>
      </c>
      <c r="AN92" s="29">
        <f t="shared" si="61"/>
        <v>-4.8154515780045481E-2</v>
      </c>
      <c r="AO92" s="29">
        <f t="shared" si="61"/>
        <v>1.3010217992539541E-3</v>
      </c>
      <c r="AP92" s="29">
        <f t="shared" si="61"/>
        <v>3.5123501069531216E-2</v>
      </c>
      <c r="AQ92" s="29">
        <f t="shared" si="61"/>
        <v>-5.9055804015680224E-2</v>
      </c>
      <c r="AR92" s="29">
        <f t="shared" si="61"/>
        <v>-1.1236856274614904E-2</v>
      </c>
      <c r="AS92" s="29">
        <f t="shared" si="61"/>
        <v>-5.6688257751923099E-2</v>
      </c>
      <c r="AT92" s="29">
        <f t="shared" si="61"/>
        <v>-7.2403354985332014E-3</v>
      </c>
      <c r="AU92" s="29">
        <f t="shared" si="61"/>
        <v>4.6677043760882997E-2</v>
      </c>
      <c r="AV92" s="29">
        <f t="shared" si="61"/>
        <v>-2.6565411266852301E-2</v>
      </c>
      <c r="AW92" s="29">
        <f t="shared" si="61"/>
        <v>1.240261224336292E-3</v>
      </c>
      <c r="AX92" s="29">
        <f t="shared" si="65"/>
        <v>-3.3206407769478141E-2</v>
      </c>
      <c r="AY92" s="29">
        <f t="shared" si="63"/>
        <v>-3.8244128566196633E-2</v>
      </c>
      <c r="AZ92" s="29">
        <f t="shared" si="63"/>
        <v>-4.5233128422646152E-2</v>
      </c>
      <c r="BA92" s="29">
        <f t="shared" si="63"/>
        <v>5.8455890261885912E-3</v>
      </c>
      <c r="BB92" s="29">
        <f t="shared" si="63"/>
        <v>-1</v>
      </c>
      <c r="BC92" s="29" t="e">
        <f t="shared" si="63"/>
        <v>#DIV/0!</v>
      </c>
      <c r="BD92" s="29" t="e">
        <f t="shared" si="63"/>
        <v>#DIV/0!</v>
      </c>
      <c r="BE92" s="29" t="e">
        <f t="shared" si="63"/>
        <v>#DIV/0!</v>
      </c>
      <c r="BF92" s="37"/>
      <c r="BG92" s="37"/>
    </row>
    <row r="93" spans="1:59" s="38" customFormat="1" ht="16.5" customHeight="1">
      <c r="A93" s="1"/>
      <c r="B93" s="1"/>
      <c r="C93" s="1"/>
      <c r="D93" s="1"/>
      <c r="E93" s="1"/>
      <c r="F93" s="1"/>
      <c r="G93" s="1"/>
      <c r="H93" s="1"/>
      <c r="I93" s="1"/>
      <c r="J93" s="1"/>
      <c r="K93" s="1"/>
      <c r="L93" s="1"/>
      <c r="M93" s="1"/>
      <c r="N93" s="1"/>
      <c r="O93" s="1"/>
      <c r="P93" s="1"/>
      <c r="Q93" s="1"/>
      <c r="R93" s="1"/>
      <c r="S93" s="1"/>
      <c r="T93" s="1"/>
      <c r="U93" s="1"/>
      <c r="V93" s="1"/>
      <c r="W93" s="1"/>
      <c r="X93" s="850" t="s">
        <v>88</v>
      </c>
      <c r="Y93" s="851"/>
      <c r="Z93" s="551"/>
      <c r="AA93" s="41"/>
      <c r="AB93" s="29">
        <f t="shared" si="64"/>
        <v>1.7258161279448458E-2</v>
      </c>
      <c r="AC93" s="29">
        <f t="shared" si="61"/>
        <v>-1.0778887780785729E-3</v>
      </c>
      <c r="AD93" s="29">
        <f t="shared" si="61"/>
        <v>-1.9440872732513936E-2</v>
      </c>
      <c r="AE93" s="29">
        <f t="shared" si="62"/>
        <v>2.4300985399221098E-2</v>
      </c>
      <c r="AF93" s="29">
        <f t="shared" si="61"/>
        <v>5.0320136246757574E-3</v>
      </c>
      <c r="AG93" s="29">
        <f t="shared" si="61"/>
        <v>7.841190841120893E-3</v>
      </c>
      <c r="AH93" s="29">
        <f t="shared" si="61"/>
        <v>-3.8721662239949217E-2</v>
      </c>
      <c r="AI93" s="29">
        <f t="shared" si="61"/>
        <v>-9.4012757245430678E-2</v>
      </c>
      <c r="AJ93" s="29">
        <f t="shared" si="61"/>
        <v>4.9330992616991587E-3</v>
      </c>
      <c r="AK93" s="29">
        <f t="shared" si="61"/>
        <v>7.7820484883548424E-3</v>
      </c>
      <c r="AL93" s="29">
        <f t="shared" si="61"/>
        <v>-2.2177990399376402E-2</v>
      </c>
      <c r="AM93" s="29">
        <f t="shared" si="61"/>
        <v>-4.6345583058453821E-2</v>
      </c>
      <c r="AN93" s="29">
        <f t="shared" si="61"/>
        <v>-1.4276204839774098E-2</v>
      </c>
      <c r="AO93" s="128">
        <f t="shared" si="61"/>
        <v>-3.2292149318324803E-4</v>
      </c>
      <c r="AP93" s="29">
        <f t="shared" si="61"/>
        <v>2.0184275987290334E-2</v>
      </c>
      <c r="AQ93" s="29">
        <f t="shared" si="61"/>
        <v>4.4806726191228829E-3</v>
      </c>
      <c r="AR93" s="29">
        <f t="shared" si="61"/>
        <v>-1.4327680693512868E-2</v>
      </c>
      <c r="AS93" s="29">
        <f t="shared" si="61"/>
        <v>-7.8039891635815706E-2</v>
      </c>
      <c r="AT93" s="29">
        <f t="shared" si="61"/>
        <v>-0.1094342651870186</v>
      </c>
      <c r="AU93" s="29">
        <f t="shared" si="61"/>
        <v>2.390637066247514E-2</v>
      </c>
      <c r="AV93" s="29">
        <f t="shared" si="61"/>
        <v>-1.9270829503850173E-3</v>
      </c>
      <c r="AW93" s="29">
        <f t="shared" si="61"/>
        <v>1.3462789171760914E-3</v>
      </c>
      <c r="AX93" s="29">
        <f t="shared" si="65"/>
        <v>3.7934537332350526E-2</v>
      </c>
      <c r="AY93" s="29">
        <f t="shared" si="63"/>
        <v>-1.2398296510581108E-2</v>
      </c>
      <c r="AZ93" s="29">
        <f t="shared" si="63"/>
        <v>-2.7675934379867151E-2</v>
      </c>
      <c r="BA93" s="29">
        <f t="shared" si="63"/>
        <v>-9.6496286394920361E-3</v>
      </c>
      <c r="BB93" s="29">
        <f t="shared" si="63"/>
        <v>-1</v>
      </c>
      <c r="BC93" s="29" t="e">
        <f t="shared" si="63"/>
        <v>#DIV/0!</v>
      </c>
      <c r="BD93" s="29" t="e">
        <f t="shared" si="63"/>
        <v>#DIV/0!</v>
      </c>
      <c r="BE93" s="29" t="e">
        <f t="shared" si="63"/>
        <v>#DIV/0!</v>
      </c>
      <c r="BF93" s="37"/>
      <c r="BG93" s="37"/>
    </row>
    <row r="94" spans="1:59" s="38" customFormat="1" ht="16.5" customHeight="1">
      <c r="A94" s="1"/>
      <c r="B94" s="1"/>
      <c r="C94" s="1"/>
      <c r="D94" s="1"/>
      <c r="E94" s="1"/>
      <c r="F94" s="1"/>
      <c r="G94" s="1"/>
      <c r="H94" s="1"/>
      <c r="I94" s="1"/>
      <c r="J94" s="1"/>
      <c r="K94" s="1"/>
      <c r="L94" s="1"/>
      <c r="M94" s="1"/>
      <c r="N94" s="1"/>
      <c r="O94" s="1"/>
      <c r="P94" s="1"/>
      <c r="Q94" s="1"/>
      <c r="R94" s="1"/>
      <c r="S94" s="1"/>
      <c r="T94" s="1"/>
      <c r="U94" s="1"/>
      <c r="V94" s="1"/>
      <c r="W94" s="1"/>
      <c r="X94" s="850" t="s">
        <v>60</v>
      </c>
      <c r="Y94" s="851"/>
      <c r="Z94" s="551"/>
      <c r="AA94" s="41"/>
      <c r="AB94" s="29">
        <f t="shared" si="64"/>
        <v>7.8531654968936326E-3</v>
      </c>
      <c r="AC94" s="29">
        <f t="shared" si="61"/>
        <v>7.4586004128726957E-2</v>
      </c>
      <c r="AD94" s="29">
        <f t="shared" si="61"/>
        <v>-3.7617373393597275E-2</v>
      </c>
      <c r="AE94" s="29">
        <f t="shared" si="62"/>
        <v>0.14303144423199798</v>
      </c>
      <c r="AF94" s="29">
        <f t="shared" si="61"/>
        <v>1.8925137975685402E-2</v>
      </c>
      <c r="AG94" s="29">
        <f t="shared" si="61"/>
        <v>1.7509402918368222E-2</v>
      </c>
      <c r="AH94" s="29">
        <f t="shared" si="61"/>
        <v>5.2520582602042731E-2</v>
      </c>
      <c r="AI94" s="29">
        <f t="shared" si="61"/>
        <v>7.7152993019675709E-3</v>
      </c>
      <c r="AJ94" s="29">
        <f t="shared" si="61"/>
        <v>-2.6131702326843698E-3</v>
      </c>
      <c r="AK94" s="29">
        <f t="shared" si="61"/>
        <v>4.7529274460494708E-2</v>
      </c>
      <c r="AL94" s="29">
        <f t="shared" si="61"/>
        <v>-1.016405144827115E-2</v>
      </c>
      <c r="AM94" s="29">
        <f t="shared" si="61"/>
        <v>7.538793016429679E-3</v>
      </c>
      <c r="AN94" s="29">
        <f t="shared" si="61"/>
        <v>2.2828164400182427E-2</v>
      </c>
      <c r="AO94" s="29">
        <f t="shared" si="61"/>
        <v>-2.4231835346301911E-2</v>
      </c>
      <c r="AP94" s="29">
        <f t="shared" si="61"/>
        <v>-3.1983182313573666E-2</v>
      </c>
      <c r="AQ94" s="29">
        <f t="shared" si="61"/>
        <v>-5.5151909314629433E-2</v>
      </c>
      <c r="AR94" s="29">
        <f t="shared" si="61"/>
        <v>1.9273441176939077E-2</v>
      </c>
      <c r="AS94" s="29">
        <f t="shared" si="61"/>
        <v>4.5044580813766055E-2</v>
      </c>
      <c r="AT94" s="29">
        <f t="shared" si="61"/>
        <v>-0.11483164388502076</v>
      </c>
      <c r="AU94" s="29">
        <f t="shared" si="61"/>
        <v>1.8333442485381823E-2</v>
      </c>
      <c r="AV94" s="29">
        <f t="shared" si="61"/>
        <v>-2.3683803121802072E-2</v>
      </c>
      <c r="AW94" s="29">
        <f t="shared" si="61"/>
        <v>6.4407006848351989E-2</v>
      </c>
      <c r="AX94" s="29">
        <f t="shared" si="65"/>
        <v>-1.5309169790188371E-2</v>
      </c>
      <c r="AY94" s="29">
        <f t="shared" si="63"/>
        <v>-2.9282496164159677E-2</v>
      </c>
      <c r="AZ94" s="29">
        <f t="shared" si="63"/>
        <v>1.1272983370000711E-2</v>
      </c>
      <c r="BA94" s="29">
        <f t="shared" si="63"/>
        <v>5.4727031934376225E-3</v>
      </c>
      <c r="BB94" s="29">
        <f t="shared" si="63"/>
        <v>-1</v>
      </c>
      <c r="BC94" s="29" t="e">
        <f t="shared" si="63"/>
        <v>#DIV/0!</v>
      </c>
      <c r="BD94" s="29" t="e">
        <f t="shared" si="63"/>
        <v>#DIV/0!</v>
      </c>
      <c r="BE94" s="29" t="e">
        <f t="shared" si="63"/>
        <v>#DIV/0!</v>
      </c>
      <c r="BF94" s="37"/>
      <c r="BG94" s="37"/>
    </row>
    <row r="95" spans="1:59" s="38" customFormat="1" ht="16.5" customHeight="1" thickBot="1">
      <c r="A95" s="1"/>
      <c r="B95" s="1"/>
      <c r="C95" s="1"/>
      <c r="D95" s="1"/>
      <c r="E95" s="1"/>
      <c r="F95" s="1"/>
      <c r="G95" s="1"/>
      <c r="H95" s="1"/>
      <c r="I95" s="1"/>
      <c r="J95" s="1"/>
      <c r="K95" s="1"/>
      <c r="L95" s="1"/>
      <c r="M95" s="1"/>
      <c r="N95" s="1"/>
      <c r="O95" s="1"/>
      <c r="P95" s="1"/>
      <c r="Q95" s="1"/>
      <c r="R95" s="1"/>
      <c r="S95" s="1"/>
      <c r="T95" s="1"/>
      <c r="U95" s="1"/>
      <c r="V95" s="1"/>
      <c r="W95" s="1"/>
      <c r="X95" s="854" t="s">
        <v>246</v>
      </c>
      <c r="Y95" s="855"/>
      <c r="Z95" s="552"/>
      <c r="AA95" s="42"/>
      <c r="AB95" s="30">
        <f t="shared" si="64"/>
        <v>-3.2110830468960461E-2</v>
      </c>
      <c r="AC95" s="30">
        <f t="shared" si="61"/>
        <v>-4.08777092014182E-2</v>
      </c>
      <c r="AD95" s="30">
        <f t="shared" si="61"/>
        <v>-3.6816295955481415E-2</v>
      </c>
      <c r="AE95" s="30">
        <f t="shared" si="62"/>
        <v>-3.4539585811076079E-2</v>
      </c>
      <c r="AF95" s="30">
        <f t="shared" si="61"/>
        <v>3.3608722596419893E-2</v>
      </c>
      <c r="AG95" s="30">
        <f t="shared" si="61"/>
        <v>1.9188889572159695E-2</v>
      </c>
      <c r="AH95" s="30">
        <f t="shared" si="61"/>
        <v>-6.5712784334436281E-3</v>
      </c>
      <c r="AI95" s="30">
        <f t="shared" si="61"/>
        <v>-7.1797799106226967E-2</v>
      </c>
      <c r="AJ95" s="30">
        <f t="shared" si="61"/>
        <v>3.4514850523252871E-3</v>
      </c>
      <c r="AK95" s="30">
        <f t="shared" si="61"/>
        <v>1.2584057592626152E-2</v>
      </c>
      <c r="AL95" s="30">
        <f t="shared" si="61"/>
        <v>-8.1679457791592802E-2</v>
      </c>
      <c r="AM95" s="30">
        <f t="shared" si="61"/>
        <v>-4.7701987451972294E-2</v>
      </c>
      <c r="AN95" s="30">
        <f t="shared" si="61"/>
        <v>-3.3914785263373104E-2</v>
      </c>
      <c r="AO95" s="30">
        <f t="shared" si="61"/>
        <v>-3.1628897249512899E-2</v>
      </c>
      <c r="AP95" s="30">
        <f t="shared" si="61"/>
        <v>-1.3299716331088507E-2</v>
      </c>
      <c r="AQ95" s="30">
        <f t="shared" si="61"/>
        <v>-1.4673906244319745E-2</v>
      </c>
      <c r="AR95" s="30">
        <f t="shared" si="61"/>
        <v>5.4719945024268579E-3</v>
      </c>
      <c r="AS95" s="30">
        <f t="shared" si="61"/>
        <v>-9.5001606289531138E-2</v>
      </c>
      <c r="AT95" s="30">
        <f t="shared" si="61"/>
        <v>-8.4531572172727554E-2</v>
      </c>
      <c r="AU95" s="30">
        <f t="shared" si="61"/>
        <v>-2.8673172777171962E-2</v>
      </c>
      <c r="AV95" s="30">
        <f t="shared" si="61"/>
        <v>-3.1111943133675934E-2</v>
      </c>
      <c r="AW95" s="30">
        <f t="shared" si="61"/>
        <v>2.9899372972048699E-3</v>
      </c>
      <c r="AX95" s="30">
        <f t="shared" si="65"/>
        <v>1.8428099279494958E-3</v>
      </c>
      <c r="AY95" s="30">
        <f t="shared" si="63"/>
        <v>-2.7919266525892605E-2</v>
      </c>
      <c r="AZ95" s="30">
        <f t="shared" si="63"/>
        <v>-1.5578530499625431E-2</v>
      </c>
      <c r="BA95" s="30">
        <f t="shared" si="63"/>
        <v>-8.1908983929415147E-3</v>
      </c>
      <c r="BB95" s="30">
        <f t="shared" si="63"/>
        <v>-1</v>
      </c>
      <c r="BC95" s="30" t="e">
        <f t="shared" si="63"/>
        <v>#DIV/0!</v>
      </c>
      <c r="BD95" s="30" t="e">
        <f t="shared" si="63"/>
        <v>#DIV/0!</v>
      </c>
      <c r="BE95" s="30" t="e">
        <f t="shared" si="63"/>
        <v>#DIV/0!</v>
      </c>
      <c r="BF95" s="39"/>
      <c r="BG95" s="39"/>
    </row>
    <row r="96" spans="1:59" s="38" customFormat="1" ht="16.5" customHeight="1" thickTop="1">
      <c r="A96" s="1"/>
      <c r="B96" s="1"/>
      <c r="C96" s="1"/>
      <c r="D96" s="1"/>
      <c r="E96" s="1"/>
      <c r="F96" s="1"/>
      <c r="G96" s="1"/>
      <c r="H96" s="1"/>
      <c r="I96" s="1"/>
      <c r="J96" s="1"/>
      <c r="K96" s="1"/>
      <c r="L96" s="1"/>
      <c r="M96" s="1"/>
      <c r="N96" s="1"/>
      <c r="O96" s="1"/>
      <c r="P96" s="1"/>
      <c r="Q96" s="1"/>
      <c r="R96" s="1"/>
      <c r="S96" s="1"/>
      <c r="T96" s="1"/>
      <c r="U96" s="1"/>
      <c r="V96" s="1"/>
      <c r="W96" s="1"/>
      <c r="X96" s="856" t="s">
        <v>62</v>
      </c>
      <c r="Y96" s="857"/>
      <c r="Z96" s="553"/>
      <c r="AA96" s="43"/>
      <c r="AB96" s="31">
        <f t="shared" si="64"/>
        <v>9.9737154259125216E-3</v>
      </c>
      <c r="AC96" s="31">
        <f t="shared" si="61"/>
        <v>8.0521566840403569E-3</v>
      </c>
      <c r="AD96" s="31">
        <f t="shared" si="61"/>
        <v>-5.9418618583507721E-3</v>
      </c>
      <c r="AE96" s="31">
        <f t="shared" si="62"/>
        <v>4.6528308301789112E-2</v>
      </c>
      <c r="AF96" s="31">
        <f t="shared" si="61"/>
        <v>1.0216663844043072E-2</v>
      </c>
      <c r="AG96" s="31">
        <f t="shared" si="61"/>
        <v>9.3864126322407149E-3</v>
      </c>
      <c r="AH96" s="31">
        <f t="shared" si="61"/>
        <v>-5.2676745326027952E-3</v>
      </c>
      <c r="AI96" s="31">
        <f t="shared" si="61"/>
        <v>-3.2695423399578205E-2</v>
      </c>
      <c r="AJ96" s="31">
        <f t="shared" si="61"/>
        <v>2.9521567490921941E-2</v>
      </c>
      <c r="AK96" s="31">
        <f t="shared" si="61"/>
        <v>1.8325659624531809E-2</v>
      </c>
      <c r="AL96" s="31">
        <f t="shared" si="61"/>
        <v>-1.1797787268102766E-2</v>
      </c>
      <c r="AM96" s="31">
        <f t="shared" si="61"/>
        <v>2.3669304556359183E-2</v>
      </c>
      <c r="AN96" s="31">
        <f t="shared" si="61"/>
        <v>6.8856276877018452E-3</v>
      </c>
      <c r="AO96" s="31">
        <f t="shared" si="61"/>
        <v>-3.2145045417086848E-3</v>
      </c>
      <c r="AP96" s="31">
        <f t="shared" si="61"/>
        <v>6.2939314941961033E-3</v>
      </c>
      <c r="AQ96" s="31">
        <f t="shared" si="61"/>
        <v>-1.8005851144269114E-2</v>
      </c>
      <c r="AR96" s="31">
        <f t="shared" si="61"/>
        <v>2.9436850952617721E-2</v>
      </c>
      <c r="AS96" s="31">
        <f t="shared" si="61"/>
        <v>-5.9662717610293847E-2</v>
      </c>
      <c r="AT96" s="31">
        <f t="shared" si="61"/>
        <v>-6.1199226141467888E-2</v>
      </c>
      <c r="AU96" s="31">
        <f t="shared" si="61"/>
        <v>4.4340316919204259E-2</v>
      </c>
      <c r="AV96" s="31">
        <f t="shared" si="61"/>
        <v>3.9027179521393673E-2</v>
      </c>
      <c r="AW96" s="31">
        <f t="shared" si="61"/>
        <v>3.2448190680622657E-2</v>
      </c>
      <c r="AX96" s="31">
        <f t="shared" si="65"/>
        <v>1.4627862645957945E-2</v>
      </c>
      <c r="AY96" s="31">
        <f t="shared" si="63"/>
        <v>-3.8407946723582831E-2</v>
      </c>
      <c r="AZ96" s="31">
        <f>AZ48/AY48-1</f>
        <v>-2.9646317658849508E-2</v>
      </c>
      <c r="BA96" s="31">
        <f t="shared" si="63"/>
        <v>-5.3283350230524107E-3</v>
      </c>
      <c r="BB96" s="31" t="e">
        <f t="shared" si="63"/>
        <v>#REF!</v>
      </c>
      <c r="BC96" s="31" t="e">
        <f t="shared" si="63"/>
        <v>#REF!</v>
      </c>
      <c r="BD96" s="31" t="e">
        <f t="shared" si="63"/>
        <v>#REF!</v>
      </c>
      <c r="BE96" s="31" t="e">
        <f t="shared" si="63"/>
        <v>#REF!</v>
      </c>
      <c r="BF96" s="40"/>
      <c r="BG96" s="40"/>
    </row>
  </sheetData>
  <mergeCells count="50">
    <mergeCell ref="X95:Y95"/>
    <mergeCell ref="X96:Y96"/>
    <mergeCell ref="X89:Y89"/>
    <mergeCell ref="X90:Y90"/>
    <mergeCell ref="X91:Y91"/>
    <mergeCell ref="X92:Y92"/>
    <mergeCell ref="X93:Y93"/>
    <mergeCell ref="X94:Y94"/>
    <mergeCell ref="X88:Y88"/>
    <mergeCell ref="X75:Y75"/>
    <mergeCell ref="X76:Y76"/>
    <mergeCell ref="X77:Y77"/>
    <mergeCell ref="X78:Y78"/>
    <mergeCell ref="X79:Y79"/>
    <mergeCell ref="X80:Y80"/>
    <mergeCell ref="X81:Y81"/>
    <mergeCell ref="X82:Y82"/>
    <mergeCell ref="X83:Y83"/>
    <mergeCell ref="X84:Y84"/>
    <mergeCell ref="X87:Y87"/>
    <mergeCell ref="X72:Y72"/>
    <mergeCell ref="X59:Y59"/>
    <mergeCell ref="X60:Y60"/>
    <mergeCell ref="X63:Y63"/>
    <mergeCell ref="X64:Y64"/>
    <mergeCell ref="X65:Y65"/>
    <mergeCell ref="X66:Y66"/>
    <mergeCell ref="X67:Y67"/>
    <mergeCell ref="X68:Y68"/>
    <mergeCell ref="X69:Y69"/>
    <mergeCell ref="X70:Y70"/>
    <mergeCell ref="X71:Y71"/>
    <mergeCell ref="X58:Y58"/>
    <mergeCell ref="X45:Y45"/>
    <mergeCell ref="X46:Y46"/>
    <mergeCell ref="X47:Y47"/>
    <mergeCell ref="X48:Y48"/>
    <mergeCell ref="X51:Y51"/>
    <mergeCell ref="X52:Y52"/>
    <mergeCell ref="X53:Y53"/>
    <mergeCell ref="X54:Y54"/>
    <mergeCell ref="X55:Y55"/>
    <mergeCell ref="X56:Y56"/>
    <mergeCell ref="X57:Y57"/>
    <mergeCell ref="X44:Y44"/>
    <mergeCell ref="X39:Y39"/>
    <mergeCell ref="X40:Y40"/>
    <mergeCell ref="X41:Y41"/>
    <mergeCell ref="X42:Y42"/>
    <mergeCell ref="X43:Y43"/>
  </mergeCells>
  <phoneticPr fontId="9"/>
  <pageMargins left="0.78700000000000003" right="0.78700000000000003" top="0.98399999999999999" bottom="0.98399999999999999" header="0.51200000000000001" footer="0.51200000000000001"/>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91"/>
  <sheetViews>
    <sheetView zoomScale="75" zoomScaleNormal="75" workbookViewId="0">
      <pane xSplit="26" ySplit="4" topLeftCell="AU5" activePane="bottomRight" state="frozen"/>
      <selection pane="topRight" activeCell="AA1" sqref="AA1"/>
      <selection pane="bottomLeft" activeCell="A5" sqref="A5"/>
      <selection pane="bottomRight"/>
    </sheetView>
  </sheetViews>
  <sheetFormatPr defaultRowHeight="14.25"/>
  <cols>
    <col min="1" max="1" width="2.625" style="1" customWidth="1"/>
    <col min="2" max="21" width="1.625" style="1" hidden="1" customWidth="1"/>
    <col min="22" max="22" width="0.875" style="1" customWidth="1"/>
    <col min="23" max="24" width="1.625" style="1" customWidth="1"/>
    <col min="25" max="25" width="39.625" style="1" customWidth="1"/>
    <col min="26" max="26" width="11.625" style="1" hidden="1" customWidth="1"/>
    <col min="27" max="30" width="11.625" style="1" customWidth="1"/>
    <col min="31" max="31" width="11.5" style="1" customWidth="1"/>
    <col min="32" max="53" width="11.625" style="1" customWidth="1"/>
    <col min="54" max="57" width="11.625" style="1" hidden="1" customWidth="1"/>
    <col min="58" max="58" width="11.625" style="1" customWidth="1"/>
    <col min="59" max="59" width="12.625" style="1" hidden="1" customWidth="1"/>
    <col min="60" max="60" width="1.875" style="1" hidden="1" customWidth="1"/>
    <col min="61" max="61" width="6.625" style="1" hidden="1" customWidth="1"/>
    <col min="62" max="62" width="7.625" style="1" hidden="1" customWidth="1"/>
    <col min="63" max="63" width="0" style="1" hidden="1" customWidth="1"/>
    <col min="64" max="75" width="9" style="1"/>
    <col min="76" max="76" width="9" style="1" customWidth="1"/>
    <col min="77" max="16384" width="9" style="1"/>
  </cols>
  <sheetData>
    <row r="1" spans="1:75" ht="30" customHeight="1">
      <c r="A1" s="373" t="s">
        <v>92</v>
      </c>
      <c r="B1" s="132"/>
      <c r="C1" s="132"/>
      <c r="D1" s="132"/>
      <c r="E1" s="132"/>
      <c r="F1" s="132"/>
      <c r="G1" s="132"/>
      <c r="H1" s="132"/>
      <c r="I1" s="132"/>
      <c r="J1" s="132"/>
      <c r="K1" s="132"/>
      <c r="L1" s="132"/>
      <c r="M1" s="132"/>
      <c r="N1" s="132"/>
      <c r="O1" s="132"/>
      <c r="P1" s="132"/>
      <c r="Q1" s="132"/>
      <c r="R1" s="132"/>
      <c r="S1" s="132"/>
      <c r="T1" s="132"/>
      <c r="U1" s="132"/>
      <c r="V1" s="132"/>
      <c r="W1" s="132"/>
      <c r="X1" s="132"/>
      <c r="Y1" s="132"/>
      <c r="Z1" s="415"/>
    </row>
    <row r="2" spans="1:75" ht="8.25" customHeight="1">
      <c r="A2" s="373"/>
      <c r="B2" s="132"/>
      <c r="C2" s="132"/>
      <c r="D2" s="132"/>
      <c r="E2" s="132"/>
      <c r="F2" s="132"/>
      <c r="G2" s="132"/>
      <c r="H2" s="132"/>
      <c r="I2" s="132"/>
      <c r="J2" s="132"/>
      <c r="K2" s="132"/>
      <c r="L2" s="132"/>
      <c r="M2" s="132"/>
      <c r="N2" s="132"/>
      <c r="O2" s="132"/>
      <c r="P2" s="132"/>
      <c r="Q2" s="132"/>
      <c r="R2" s="132"/>
      <c r="S2" s="132"/>
      <c r="T2" s="132"/>
      <c r="U2" s="132"/>
      <c r="V2" s="132"/>
      <c r="W2" s="132"/>
      <c r="X2" s="132"/>
      <c r="Y2" s="132"/>
      <c r="Z2" s="415"/>
    </row>
    <row r="3" spans="1:75" ht="15.75" customHeight="1" thickBot="1">
      <c r="A3" s="132"/>
      <c r="B3" s="132"/>
      <c r="C3" s="132"/>
      <c r="D3" s="132"/>
      <c r="E3" s="132"/>
      <c r="F3" s="132"/>
      <c r="G3" s="132"/>
      <c r="H3" s="132"/>
      <c r="I3" s="132"/>
      <c r="J3" s="132"/>
      <c r="K3" s="132"/>
      <c r="L3" s="132"/>
      <c r="M3" s="132"/>
      <c r="N3" s="132"/>
      <c r="O3" s="132"/>
      <c r="P3" s="132"/>
      <c r="Q3" s="132"/>
      <c r="R3" s="132"/>
      <c r="S3" s="132"/>
      <c r="T3" s="132"/>
      <c r="U3" s="132"/>
      <c r="V3" s="132"/>
      <c r="W3" s="133" t="s">
        <v>78</v>
      </c>
      <c r="X3" s="132"/>
      <c r="Y3" s="132"/>
      <c r="AP3" s="140"/>
    </row>
    <row r="4" spans="1:75" s="387" customFormat="1" ht="30.75" thickBot="1">
      <c r="W4" s="804" t="s">
        <v>315</v>
      </c>
      <c r="X4" s="805"/>
      <c r="Y4" s="806"/>
      <c r="Z4" s="314"/>
      <c r="AA4" s="318">
        <v>1990</v>
      </c>
      <c r="AB4" s="318">
        <v>1991</v>
      </c>
      <c r="AC4" s="318">
        <v>1992</v>
      </c>
      <c r="AD4" s="318">
        <v>1993</v>
      </c>
      <c r="AE4" s="318">
        <v>1994</v>
      </c>
      <c r="AF4" s="318">
        <v>1995</v>
      </c>
      <c r="AG4" s="318">
        <v>1996</v>
      </c>
      <c r="AH4" s="318">
        <v>1997</v>
      </c>
      <c r="AI4" s="318">
        <v>1998</v>
      </c>
      <c r="AJ4" s="319">
        <v>1999</v>
      </c>
      <c r="AK4" s="319">
        <v>2000</v>
      </c>
      <c r="AL4" s="319">
        <f t="shared" ref="AL4:AR4" si="0">AK4+1</f>
        <v>2001</v>
      </c>
      <c r="AM4" s="319">
        <f t="shared" si="0"/>
        <v>2002</v>
      </c>
      <c r="AN4" s="318">
        <f t="shared" si="0"/>
        <v>2003</v>
      </c>
      <c r="AO4" s="318">
        <f t="shared" si="0"/>
        <v>2004</v>
      </c>
      <c r="AP4" s="320">
        <f t="shared" si="0"/>
        <v>2005</v>
      </c>
      <c r="AQ4" s="318">
        <f t="shared" si="0"/>
        <v>2006</v>
      </c>
      <c r="AR4" s="318">
        <f t="shared" si="0"/>
        <v>2007</v>
      </c>
      <c r="AS4" s="321">
        <v>2008</v>
      </c>
      <c r="AT4" s="321">
        <v>2009</v>
      </c>
      <c r="AU4" s="321">
        <v>2010</v>
      </c>
      <c r="AV4" s="317">
        <v>2011</v>
      </c>
      <c r="AW4" s="321">
        <v>2012</v>
      </c>
      <c r="AX4" s="314">
        <v>2013</v>
      </c>
      <c r="AY4" s="322">
        <v>2014</v>
      </c>
      <c r="AZ4" s="314">
        <v>2015</v>
      </c>
      <c r="BA4" s="314" t="s">
        <v>252</v>
      </c>
      <c r="BB4" s="314" t="s">
        <v>65</v>
      </c>
      <c r="BC4" s="314" t="s">
        <v>66</v>
      </c>
      <c r="BD4" s="314" t="s">
        <v>67</v>
      </c>
      <c r="BE4" s="314" t="s">
        <v>68</v>
      </c>
      <c r="BF4" s="809" t="s">
        <v>316</v>
      </c>
      <c r="BG4" s="810" t="s">
        <v>9</v>
      </c>
    </row>
    <row r="5" spans="1:75" ht="15.75" customHeight="1">
      <c r="W5" s="561" t="s">
        <v>211</v>
      </c>
      <c r="X5" s="61"/>
      <c r="Y5" s="62"/>
      <c r="Z5" s="121"/>
      <c r="AA5" s="631">
        <f t="shared" ref="AA5:BA5" si="1">SUM(AA6,AA7,AA19,AA22,AA23)</f>
        <v>1070064.1750453943</v>
      </c>
      <c r="AB5" s="631">
        <f t="shared" si="1"/>
        <v>1080586.5611996222</v>
      </c>
      <c r="AC5" s="631">
        <f t="shared" si="1"/>
        <v>1088589.9396008549</v>
      </c>
      <c r="AD5" s="631">
        <f t="shared" si="1"/>
        <v>1084024.1731688061</v>
      </c>
      <c r="AE5" s="631">
        <f t="shared" si="1"/>
        <v>1133959.7377727793</v>
      </c>
      <c r="AF5" s="631">
        <f t="shared" si="1"/>
        <v>1145509.3676865017</v>
      </c>
      <c r="AG5" s="631">
        <f t="shared" si="1"/>
        <v>1156071.2981843338</v>
      </c>
      <c r="AH5" s="631">
        <f t="shared" si="1"/>
        <v>1150527.1462485215</v>
      </c>
      <c r="AI5" s="631">
        <f t="shared" si="1"/>
        <v>1115845.0973923313</v>
      </c>
      <c r="AJ5" s="631">
        <f t="shared" si="1"/>
        <v>1151380.191189846</v>
      </c>
      <c r="AK5" s="631">
        <f t="shared" si="1"/>
        <v>1172216.3688890783</v>
      </c>
      <c r="AL5" s="631">
        <f t="shared" si="1"/>
        <v>1159335.7537949858</v>
      </c>
      <c r="AM5" s="631">
        <f t="shared" si="1"/>
        <v>1191727.2429728217</v>
      </c>
      <c r="AN5" s="631">
        <f t="shared" si="1"/>
        <v>1200779.2937830086</v>
      </c>
      <c r="AO5" s="631">
        <f t="shared" si="1"/>
        <v>1197598.7933065104</v>
      </c>
      <c r="AP5" s="631">
        <f t="shared" si="1"/>
        <v>1205719.228481188</v>
      </c>
      <c r="AQ5" s="631">
        <f t="shared" si="1"/>
        <v>1183919.0648944441</v>
      </c>
      <c r="AR5" s="631">
        <f t="shared" si="1"/>
        <v>1221625.4915566358</v>
      </c>
      <c r="AS5" s="631">
        <f t="shared" si="1"/>
        <v>1146716.416050001</v>
      </c>
      <c r="AT5" s="631">
        <f t="shared" si="1"/>
        <v>1080790.4768637163</v>
      </c>
      <c r="AU5" s="631">
        <f t="shared" si="1"/>
        <v>1130638.4172353572</v>
      </c>
      <c r="AV5" s="631">
        <f t="shared" si="1"/>
        <v>1178711.5919948576</v>
      </c>
      <c r="AW5" s="631">
        <f t="shared" si="1"/>
        <v>1217601.8727506979</v>
      </c>
      <c r="AX5" s="631">
        <f t="shared" si="1"/>
        <v>1235271.6529331261</v>
      </c>
      <c r="AY5" s="631">
        <f t="shared" si="1"/>
        <v>1186273.2383386726</v>
      </c>
      <c r="AZ5" s="631">
        <f t="shared" si="1"/>
        <v>1149796.3725851921</v>
      </c>
      <c r="BA5" s="631">
        <f t="shared" si="1"/>
        <v>1143567.126185308</v>
      </c>
      <c r="BB5" s="63"/>
      <c r="BC5" s="63"/>
      <c r="BD5" s="63"/>
      <c r="BE5" s="168"/>
      <c r="BF5" s="64"/>
      <c r="BG5" s="174"/>
      <c r="BH5" s="91"/>
    </row>
    <row r="6" spans="1:75" ht="15.75" customHeight="1">
      <c r="W6" s="60"/>
      <c r="X6" s="555" t="s">
        <v>205</v>
      </c>
      <c r="Y6" s="45"/>
      <c r="Z6" s="111"/>
      <c r="AA6" s="615">
        <v>99782.07561205684</v>
      </c>
      <c r="AB6" s="615">
        <v>98400.514984870228</v>
      </c>
      <c r="AC6" s="615">
        <v>96720.1763897864</v>
      </c>
      <c r="AD6" s="615">
        <v>96908.588531106667</v>
      </c>
      <c r="AE6" s="615">
        <v>96620.062664619603</v>
      </c>
      <c r="AF6" s="615">
        <v>95709.690221320139</v>
      </c>
      <c r="AG6" s="615">
        <v>96576.959927148229</v>
      </c>
      <c r="AH6" s="615">
        <v>99559.732972662154</v>
      </c>
      <c r="AI6" s="615">
        <v>87358.633124646847</v>
      </c>
      <c r="AJ6" s="615">
        <v>90558.419441848528</v>
      </c>
      <c r="AK6" s="615">
        <v>90201.457008608137</v>
      </c>
      <c r="AL6" s="615">
        <v>87870.565519012904</v>
      </c>
      <c r="AM6" s="615">
        <v>93957.141255459617</v>
      </c>
      <c r="AN6" s="615">
        <v>96090.218115250769</v>
      </c>
      <c r="AO6" s="615">
        <v>95894.053195636807</v>
      </c>
      <c r="AP6" s="615">
        <v>100163.69867177993</v>
      </c>
      <c r="AQ6" s="615">
        <v>101023.14846706056</v>
      </c>
      <c r="AR6" s="615">
        <v>107355.63903583762</v>
      </c>
      <c r="AS6" s="615">
        <v>104125.32238369726</v>
      </c>
      <c r="AT6" s="615">
        <v>103410.4006151034</v>
      </c>
      <c r="AU6" s="615">
        <v>105118.53006350444</v>
      </c>
      <c r="AV6" s="615">
        <v>107508.5161042424</v>
      </c>
      <c r="AW6" s="615">
        <v>110809.39853755603</v>
      </c>
      <c r="AX6" s="615">
        <v>100284.59871964811</v>
      </c>
      <c r="AY6" s="615">
        <v>93974.269143651458</v>
      </c>
      <c r="AZ6" s="615">
        <v>82032.665774666471</v>
      </c>
      <c r="BA6" s="615">
        <v>112615.1785148916</v>
      </c>
      <c r="BB6" s="48"/>
      <c r="BC6" s="48"/>
      <c r="BD6" s="48"/>
      <c r="BE6" s="169"/>
      <c r="BF6" s="591"/>
      <c r="BG6" s="175"/>
      <c r="BH6" s="582"/>
      <c r="BI6" s="582">
        <f>BA6/AP6-1</f>
        <v>0.12431130248008437</v>
      </c>
      <c r="BJ6" s="582">
        <f>BA6/AX6-1</f>
        <v>0.12295586712885376</v>
      </c>
      <c r="BW6" s="72"/>
    </row>
    <row r="7" spans="1:75" ht="15.75" customHeight="1">
      <c r="W7" s="60"/>
      <c r="X7" s="556" t="s">
        <v>206</v>
      </c>
      <c r="Y7" s="730"/>
      <c r="Z7" s="115"/>
      <c r="AA7" s="618">
        <f>SUM(AA8:AA9)</f>
        <v>501964.09454122366</v>
      </c>
      <c r="AB7" s="618">
        <f t="shared" ref="AB7:BA7" si="2">SUM(AB8:AB9)</f>
        <v>495660.7892476421</v>
      </c>
      <c r="AC7" s="618">
        <f t="shared" si="2"/>
        <v>486999.5311145162</v>
      </c>
      <c r="AD7" s="618">
        <f t="shared" si="2"/>
        <v>474595.66108291422</v>
      </c>
      <c r="AE7" s="618">
        <f t="shared" si="2"/>
        <v>491494.62433935155</v>
      </c>
      <c r="AF7" s="618">
        <f t="shared" si="2"/>
        <v>488320.3737520079</v>
      </c>
      <c r="AG7" s="618">
        <f t="shared" si="2"/>
        <v>491123.65382110828</v>
      </c>
      <c r="AH7" s="618">
        <f t="shared" si="2"/>
        <v>483227.05190500477</v>
      </c>
      <c r="AI7" s="618">
        <f t="shared" si="2"/>
        <v>454930.05231278995</v>
      </c>
      <c r="AJ7" s="618">
        <f t="shared" si="2"/>
        <v>465234.78629617172</v>
      </c>
      <c r="AK7" s="618">
        <f t="shared" si="2"/>
        <v>476516.29895608453</v>
      </c>
      <c r="AL7" s="618">
        <f t="shared" si="2"/>
        <v>464633.01879959035</v>
      </c>
      <c r="AM7" s="618">
        <f t="shared" si="2"/>
        <v>473782.01294286794</v>
      </c>
      <c r="AN7" s="618">
        <f t="shared" si="2"/>
        <v>475442.76219222584</v>
      </c>
      <c r="AO7" s="618">
        <f t="shared" si="2"/>
        <v>472395.17292728898</v>
      </c>
      <c r="AP7" s="618">
        <f t="shared" si="2"/>
        <v>468425.27460444975</v>
      </c>
      <c r="AQ7" s="618">
        <f t="shared" si="2"/>
        <v>461330.90613614133</v>
      </c>
      <c r="AR7" s="618">
        <f t="shared" si="2"/>
        <v>472901.73350444622</v>
      </c>
      <c r="AS7" s="618">
        <f t="shared" si="2"/>
        <v>425820.36858254403</v>
      </c>
      <c r="AT7" s="618">
        <f t="shared" si="2"/>
        <v>397212.88491758856</v>
      </c>
      <c r="AU7" s="618">
        <f t="shared" si="2"/>
        <v>424321.82529543637</v>
      </c>
      <c r="AV7" s="618">
        <f t="shared" si="2"/>
        <v>438845.92392072035</v>
      </c>
      <c r="AW7" s="618">
        <f t="shared" si="2"/>
        <v>448747.53297370626</v>
      </c>
      <c r="AX7" s="618">
        <f t="shared" si="2"/>
        <v>462536.21711753414</v>
      </c>
      <c r="AY7" s="618">
        <f t="shared" si="2"/>
        <v>445444.82382833312</v>
      </c>
      <c r="AZ7" s="618">
        <f t="shared" si="2"/>
        <v>435015.84246459819</v>
      </c>
      <c r="BA7" s="618">
        <f t="shared" si="2"/>
        <v>417671.09394061263</v>
      </c>
      <c r="BB7" s="54"/>
      <c r="BC7" s="54"/>
      <c r="BD7" s="54"/>
      <c r="BE7" s="170"/>
      <c r="BF7" s="589"/>
      <c r="BG7" s="176"/>
      <c r="BI7" s="582">
        <f>BA7/AP7-1</f>
        <v>-0.10835064505581016</v>
      </c>
      <c r="BJ7" s="582">
        <f>BA7/AX7-1</f>
        <v>-9.699807607826938E-2</v>
      </c>
    </row>
    <row r="8" spans="1:75" ht="15.75" customHeight="1">
      <c r="W8" s="60"/>
      <c r="X8" s="52"/>
      <c r="Y8" s="731" t="s">
        <v>84</v>
      </c>
      <c r="Z8" s="723"/>
      <c r="AA8" s="733">
        <v>39918.613858355042</v>
      </c>
      <c r="AB8" s="734">
        <v>39708.481052976931</v>
      </c>
      <c r="AC8" s="733">
        <v>39632.455957981787</v>
      </c>
      <c r="AD8" s="734">
        <v>38468.382166396565</v>
      </c>
      <c r="AE8" s="733">
        <v>38201.099760052144</v>
      </c>
      <c r="AF8" s="734">
        <v>37252.627557478081</v>
      </c>
      <c r="AG8" s="733">
        <v>37321.486425243027</v>
      </c>
      <c r="AH8" s="734">
        <v>35965.034226217853</v>
      </c>
      <c r="AI8" s="733">
        <v>35210.424078804797</v>
      </c>
      <c r="AJ8" s="733">
        <v>34535.6721173115</v>
      </c>
      <c r="AK8" s="734">
        <v>33713.602037490578</v>
      </c>
      <c r="AL8" s="733">
        <v>33815.172825924237</v>
      </c>
      <c r="AM8" s="734">
        <v>32731.922386375983</v>
      </c>
      <c r="AN8" s="733">
        <v>32289.91662223835</v>
      </c>
      <c r="AO8" s="734">
        <v>32217.604652903559</v>
      </c>
      <c r="AP8" s="733">
        <v>30992.214358484802</v>
      </c>
      <c r="AQ8" s="734">
        <v>29407.217289241129</v>
      </c>
      <c r="AR8" s="733">
        <v>29522.498782231014</v>
      </c>
      <c r="AS8" s="734">
        <v>24678.606068141813</v>
      </c>
      <c r="AT8" s="733">
        <v>27198.901507896739</v>
      </c>
      <c r="AU8" s="733">
        <v>26463.078626152805</v>
      </c>
      <c r="AV8" s="734">
        <v>28436.575545349344</v>
      </c>
      <c r="AW8" s="733">
        <v>28032.49935131878</v>
      </c>
      <c r="AX8" s="734">
        <v>25578.988579680205</v>
      </c>
      <c r="AY8" s="733">
        <v>24901.886053241436</v>
      </c>
      <c r="AZ8" s="734">
        <v>26401.631395761797</v>
      </c>
      <c r="BA8" s="733">
        <v>26532.964413495396</v>
      </c>
      <c r="BB8" s="735"/>
      <c r="BC8" s="735"/>
      <c r="BD8" s="735"/>
      <c r="BE8" s="736"/>
      <c r="BF8" s="737"/>
      <c r="BG8" s="177"/>
      <c r="BI8" s="293"/>
    </row>
    <row r="9" spans="1:75" ht="15.75" customHeight="1">
      <c r="W9" s="60"/>
      <c r="X9" s="52"/>
      <c r="Y9" s="732" t="s">
        <v>264</v>
      </c>
      <c r="Z9" s="738"/>
      <c r="AA9" s="739">
        <f>SUM(AA10:AA18)</f>
        <v>462045.48068286863</v>
      </c>
      <c r="AB9" s="739">
        <f>SUM(AB10:AB18)</f>
        <v>455952.30819466518</v>
      </c>
      <c r="AC9" s="739">
        <f t="shared" ref="AC9:BE9" si="3">SUM(AC10:AC18)</f>
        <v>447367.07515653444</v>
      </c>
      <c r="AD9" s="739">
        <f t="shared" si="3"/>
        <v>436127.27891651762</v>
      </c>
      <c r="AE9" s="739">
        <f t="shared" si="3"/>
        <v>453293.52457929938</v>
      </c>
      <c r="AF9" s="739">
        <f t="shared" si="3"/>
        <v>451067.74619452981</v>
      </c>
      <c r="AG9" s="739">
        <f t="shared" si="3"/>
        <v>453802.16739586525</v>
      </c>
      <c r="AH9" s="739">
        <f t="shared" si="3"/>
        <v>447262.01767878694</v>
      </c>
      <c r="AI9" s="739">
        <f t="shared" si="3"/>
        <v>419719.62823398516</v>
      </c>
      <c r="AJ9" s="739">
        <f t="shared" si="3"/>
        <v>430699.11417886021</v>
      </c>
      <c r="AK9" s="739">
        <f t="shared" si="3"/>
        <v>442802.69691859395</v>
      </c>
      <c r="AL9" s="739">
        <f t="shared" si="3"/>
        <v>430817.84597366612</v>
      </c>
      <c r="AM9" s="739">
        <f t="shared" si="3"/>
        <v>441050.09055649198</v>
      </c>
      <c r="AN9" s="739">
        <f t="shared" si="3"/>
        <v>443152.84556998749</v>
      </c>
      <c r="AO9" s="739">
        <f t="shared" si="3"/>
        <v>440177.56827438541</v>
      </c>
      <c r="AP9" s="739">
        <f t="shared" si="3"/>
        <v>437433.06024596497</v>
      </c>
      <c r="AQ9" s="739">
        <f t="shared" si="3"/>
        <v>431923.68884690019</v>
      </c>
      <c r="AR9" s="739">
        <f t="shared" si="3"/>
        <v>443379.23472221522</v>
      </c>
      <c r="AS9" s="739">
        <f t="shared" si="3"/>
        <v>401141.76251440222</v>
      </c>
      <c r="AT9" s="739">
        <f t="shared" si="3"/>
        <v>370013.98340969183</v>
      </c>
      <c r="AU9" s="739">
        <f t="shared" si="3"/>
        <v>397858.74666928354</v>
      </c>
      <c r="AV9" s="739">
        <f t="shared" si="3"/>
        <v>410409.34837537102</v>
      </c>
      <c r="AW9" s="739">
        <f t="shared" si="3"/>
        <v>420715.03362238745</v>
      </c>
      <c r="AX9" s="739">
        <f t="shared" si="3"/>
        <v>436957.22853785392</v>
      </c>
      <c r="AY9" s="739">
        <f t="shared" si="3"/>
        <v>420542.93777509168</v>
      </c>
      <c r="AZ9" s="739">
        <f t="shared" si="3"/>
        <v>408614.21106883639</v>
      </c>
      <c r="BA9" s="739">
        <f t="shared" si="3"/>
        <v>391138.12952711724</v>
      </c>
      <c r="BB9" s="739">
        <f t="shared" si="3"/>
        <v>0</v>
      </c>
      <c r="BC9" s="739">
        <f t="shared" si="3"/>
        <v>0</v>
      </c>
      <c r="BD9" s="739">
        <f t="shared" si="3"/>
        <v>0</v>
      </c>
      <c r="BE9" s="739">
        <f t="shared" si="3"/>
        <v>0</v>
      </c>
      <c r="BF9" s="824"/>
      <c r="BG9" s="177"/>
      <c r="BI9" s="293"/>
    </row>
    <row r="10" spans="1:75" ht="15.75" customHeight="1">
      <c r="W10" s="60"/>
      <c r="X10" s="52"/>
      <c r="Y10" s="719" t="s">
        <v>322</v>
      </c>
      <c r="Z10" s="261"/>
      <c r="AA10" s="616">
        <v>13991.556077271625</v>
      </c>
      <c r="AB10" s="617">
        <v>14532.233562809206</v>
      </c>
      <c r="AC10" s="617">
        <v>15156.501094999931</v>
      </c>
      <c r="AD10" s="617">
        <v>15425.627489815615</v>
      </c>
      <c r="AE10" s="617">
        <v>16433.008726716856</v>
      </c>
      <c r="AF10" s="617">
        <v>17071.865639526688</v>
      </c>
      <c r="AG10" s="617">
        <v>16939.607272715031</v>
      </c>
      <c r="AH10" s="617">
        <v>17032.995826837465</v>
      </c>
      <c r="AI10" s="617">
        <v>17723.99633118682</v>
      </c>
      <c r="AJ10" s="617">
        <v>18409.309079322629</v>
      </c>
      <c r="AK10" s="617">
        <v>18499.100823464989</v>
      </c>
      <c r="AL10" s="617">
        <v>18973.798144378394</v>
      </c>
      <c r="AM10" s="617">
        <v>20067.591213804677</v>
      </c>
      <c r="AN10" s="617">
        <v>20179.212564987392</v>
      </c>
      <c r="AO10" s="617">
        <v>20849.220719749042</v>
      </c>
      <c r="AP10" s="617">
        <v>20881.238765748418</v>
      </c>
      <c r="AQ10" s="617">
        <v>20354.27683299558</v>
      </c>
      <c r="AR10" s="617">
        <v>20898.088677693762</v>
      </c>
      <c r="AS10" s="617">
        <v>21673.892329019553</v>
      </c>
      <c r="AT10" s="617">
        <v>18605.201273221934</v>
      </c>
      <c r="AU10" s="617">
        <v>20423.964776334644</v>
      </c>
      <c r="AV10" s="617">
        <v>22172.064182693</v>
      </c>
      <c r="AW10" s="617">
        <v>22462.956939217343</v>
      </c>
      <c r="AX10" s="617">
        <v>24819.507703498228</v>
      </c>
      <c r="AY10" s="617">
        <v>22908.336231011199</v>
      </c>
      <c r="AZ10" s="617">
        <v>22756.633951314681</v>
      </c>
      <c r="BA10" s="617">
        <v>22210.422021952356</v>
      </c>
      <c r="BB10" s="46"/>
      <c r="BC10" s="46"/>
      <c r="BD10" s="46"/>
      <c r="BE10" s="171"/>
      <c r="BF10" s="722"/>
      <c r="BG10" s="177"/>
      <c r="BI10" s="293"/>
    </row>
    <row r="11" spans="1:75" ht="15.75" customHeight="1">
      <c r="W11" s="60"/>
      <c r="X11" s="52"/>
      <c r="Y11" s="720" t="s">
        <v>321</v>
      </c>
      <c r="Z11" s="112"/>
      <c r="AA11" s="617">
        <v>21152.185742595873</v>
      </c>
      <c r="AB11" s="617">
        <v>20412.903810744894</v>
      </c>
      <c r="AC11" s="617">
        <v>20232.655604172622</v>
      </c>
      <c r="AD11" s="617">
        <v>19188.529892304708</v>
      </c>
      <c r="AE11" s="617">
        <v>19809.870974425914</v>
      </c>
      <c r="AF11" s="617">
        <v>19323.648572726805</v>
      </c>
      <c r="AG11" s="617">
        <v>18488.470521909523</v>
      </c>
      <c r="AH11" s="617">
        <v>18230.348723473748</v>
      </c>
      <c r="AI11" s="617">
        <v>17937.264792502483</v>
      </c>
      <c r="AJ11" s="617">
        <v>17094.536225625998</v>
      </c>
      <c r="AK11" s="617">
        <v>16220.965233532279</v>
      </c>
      <c r="AL11" s="617">
        <v>15738.159512384515</v>
      </c>
      <c r="AM11" s="617">
        <v>15540.236437351432</v>
      </c>
      <c r="AN11" s="617">
        <v>15272.618306231136</v>
      </c>
      <c r="AO11" s="617">
        <v>14493.613740944527</v>
      </c>
      <c r="AP11" s="617">
        <v>12859.986326520193</v>
      </c>
      <c r="AQ11" s="617">
        <v>12026.672044500468</v>
      </c>
      <c r="AR11" s="617">
        <v>11655.221366900678</v>
      </c>
      <c r="AS11" s="617">
        <v>9682.9920510195916</v>
      </c>
      <c r="AT11" s="617">
        <v>8911.3647170733966</v>
      </c>
      <c r="AU11" s="617">
        <v>9439.361366999894</v>
      </c>
      <c r="AV11" s="617">
        <v>9646.0162896395523</v>
      </c>
      <c r="AW11" s="617">
        <v>9041.889500168274</v>
      </c>
      <c r="AX11" s="617">
        <v>9555.8170968946997</v>
      </c>
      <c r="AY11" s="617">
        <v>9237.7095617349241</v>
      </c>
      <c r="AZ11" s="617">
        <v>9973.1533157645135</v>
      </c>
      <c r="BA11" s="617">
        <v>9370.2115426262426</v>
      </c>
      <c r="BB11" s="46"/>
      <c r="BC11" s="46"/>
      <c r="BD11" s="46"/>
      <c r="BE11" s="171"/>
      <c r="BF11" s="51"/>
      <c r="BG11" s="177"/>
      <c r="BI11" s="293"/>
    </row>
    <row r="12" spans="1:75" ht="15.75" customHeight="1">
      <c r="W12" s="60"/>
      <c r="X12" s="52"/>
      <c r="Y12" s="720" t="s">
        <v>323</v>
      </c>
      <c r="Z12" s="112"/>
      <c r="AA12" s="617">
        <v>32609.333028505582</v>
      </c>
      <c r="AB12" s="617">
        <v>32645.394627146114</v>
      </c>
      <c r="AC12" s="617">
        <v>31999.065794651888</v>
      </c>
      <c r="AD12" s="617">
        <v>31925.702492251559</v>
      </c>
      <c r="AE12" s="617">
        <v>33138.015158510883</v>
      </c>
      <c r="AF12" s="617">
        <v>34368.005954132925</v>
      </c>
      <c r="AG12" s="617">
        <v>34662.143801299586</v>
      </c>
      <c r="AH12" s="617">
        <v>34439.520661886723</v>
      </c>
      <c r="AI12" s="617">
        <v>33046.765257015002</v>
      </c>
      <c r="AJ12" s="617">
        <v>33686.964187621474</v>
      </c>
      <c r="AK12" s="617">
        <v>34560.574654417942</v>
      </c>
      <c r="AL12" s="617">
        <v>33813.265352963659</v>
      </c>
      <c r="AM12" s="617">
        <v>33314.967804822249</v>
      </c>
      <c r="AN12" s="617">
        <v>33031.930945791646</v>
      </c>
      <c r="AO12" s="617">
        <v>32498.262567420978</v>
      </c>
      <c r="AP12" s="617">
        <v>31111.96614611513</v>
      </c>
      <c r="AQ12" s="617">
        <v>29111.449691364225</v>
      </c>
      <c r="AR12" s="617">
        <v>28550.555274173184</v>
      </c>
      <c r="AS12" s="617">
        <v>26514.926768105128</v>
      </c>
      <c r="AT12" s="617">
        <v>24192.387793339163</v>
      </c>
      <c r="AU12" s="617">
        <v>23646.22256678787</v>
      </c>
      <c r="AV12" s="617">
        <v>24042.999106080781</v>
      </c>
      <c r="AW12" s="617">
        <v>25732.307515670069</v>
      </c>
      <c r="AX12" s="617">
        <v>25193.003086236189</v>
      </c>
      <c r="AY12" s="617">
        <v>23720.715929389975</v>
      </c>
      <c r="AZ12" s="617">
        <v>23635.512172292943</v>
      </c>
      <c r="BA12" s="617">
        <v>22289.476814976857</v>
      </c>
      <c r="BB12" s="46"/>
      <c r="BC12" s="46"/>
      <c r="BD12" s="46"/>
      <c r="BE12" s="171"/>
      <c r="BF12" s="51"/>
      <c r="BG12" s="177"/>
      <c r="BI12" s="293"/>
    </row>
    <row r="13" spans="1:75" ht="15.75" customHeight="1">
      <c r="W13" s="60"/>
      <c r="X13" s="52"/>
      <c r="Y13" s="749" t="s">
        <v>271</v>
      </c>
      <c r="Z13" s="112"/>
      <c r="AA13" s="617">
        <v>65622.839443159522</v>
      </c>
      <c r="AB13" s="617">
        <v>66391.717161376888</v>
      </c>
      <c r="AC13" s="617">
        <v>66458.541164677823</v>
      </c>
      <c r="AD13" s="617">
        <v>65757.298009659775</v>
      </c>
      <c r="AE13" s="617">
        <v>70015.94646543081</v>
      </c>
      <c r="AF13" s="617">
        <v>70721.385736555443</v>
      </c>
      <c r="AG13" s="617">
        <v>72224.414667716585</v>
      </c>
      <c r="AH13" s="617">
        <v>72828.625928364752</v>
      </c>
      <c r="AI13" s="617">
        <v>68378.368959309199</v>
      </c>
      <c r="AJ13" s="617">
        <v>69609.451632964861</v>
      </c>
      <c r="AK13" s="617">
        <v>73072.364198542768</v>
      </c>
      <c r="AL13" s="617">
        <v>70195.086929720885</v>
      </c>
      <c r="AM13" s="617">
        <v>70611.309228401791</v>
      </c>
      <c r="AN13" s="617">
        <v>70335.987510327817</v>
      </c>
      <c r="AO13" s="617">
        <v>71044.043423245035</v>
      </c>
      <c r="AP13" s="617">
        <v>73774.098131909792</v>
      </c>
      <c r="AQ13" s="617">
        <v>71527.876843355349</v>
      </c>
      <c r="AR13" s="617">
        <v>71702.61625605874</v>
      </c>
      <c r="AS13" s="617">
        <v>66144.611863415805</v>
      </c>
      <c r="AT13" s="617">
        <v>65105.393235718453</v>
      </c>
      <c r="AU13" s="617">
        <v>68274.985386592714</v>
      </c>
      <c r="AV13" s="617">
        <v>70414.586405205628</v>
      </c>
      <c r="AW13" s="617">
        <v>68199.660475153752</v>
      </c>
      <c r="AX13" s="617">
        <v>71399.419319551409</v>
      </c>
      <c r="AY13" s="617">
        <v>68199.077757711551</v>
      </c>
      <c r="AZ13" s="617">
        <v>66984.795289127986</v>
      </c>
      <c r="BA13" s="617">
        <v>62853.80977771472</v>
      </c>
      <c r="BB13" s="46"/>
      <c r="BC13" s="46"/>
      <c r="BD13" s="46"/>
      <c r="BE13" s="171"/>
      <c r="BF13" s="51"/>
      <c r="BG13" s="177"/>
      <c r="BI13" s="293"/>
    </row>
    <row r="14" spans="1:75" ht="15.75" customHeight="1">
      <c r="W14" s="60"/>
      <c r="X14" s="52"/>
      <c r="Y14" s="720" t="s">
        <v>324</v>
      </c>
      <c r="Z14" s="158"/>
      <c r="AA14" s="617">
        <v>54116.174462612587</v>
      </c>
      <c r="AB14" s="617">
        <v>54109.681014089736</v>
      </c>
      <c r="AC14" s="617">
        <v>54181.058161787667</v>
      </c>
      <c r="AD14" s="617">
        <v>53300.569043761876</v>
      </c>
      <c r="AE14" s="617">
        <v>54394.443247183059</v>
      </c>
      <c r="AF14" s="617">
        <v>53948.466977824355</v>
      </c>
      <c r="AG14" s="617">
        <v>53596.165191032451</v>
      </c>
      <c r="AH14" s="617">
        <v>51581.311517669033</v>
      </c>
      <c r="AI14" s="617">
        <v>46720.381303241207</v>
      </c>
      <c r="AJ14" s="617">
        <v>46531.376450221171</v>
      </c>
      <c r="AK14" s="617">
        <v>46409.302670073746</v>
      </c>
      <c r="AL14" s="617">
        <v>44588.564655664792</v>
      </c>
      <c r="AM14" s="617">
        <v>44046.198466105387</v>
      </c>
      <c r="AN14" s="617">
        <v>43638.063500536824</v>
      </c>
      <c r="AO14" s="617">
        <v>41137.941010980685</v>
      </c>
      <c r="AP14" s="617">
        <v>39887.919194236099</v>
      </c>
      <c r="AQ14" s="617">
        <v>39688.468625038004</v>
      </c>
      <c r="AR14" s="617">
        <v>38923.154543443634</v>
      </c>
      <c r="AS14" s="617">
        <v>35993.459312460378</v>
      </c>
      <c r="AT14" s="617">
        <v>31941.553202076622</v>
      </c>
      <c r="AU14" s="617">
        <v>32056.271327244543</v>
      </c>
      <c r="AV14" s="617">
        <v>32531.031983445439</v>
      </c>
      <c r="AW14" s="617">
        <v>33342.045845145622</v>
      </c>
      <c r="AX14" s="617">
        <v>34557.405153901382</v>
      </c>
      <c r="AY14" s="617">
        <v>32900.492334698029</v>
      </c>
      <c r="AZ14" s="617">
        <v>31491.037962710008</v>
      </c>
      <c r="BA14" s="617">
        <v>31169.923577370406</v>
      </c>
      <c r="BB14" s="112"/>
      <c r="BC14" s="112"/>
      <c r="BD14" s="112"/>
      <c r="BE14" s="112"/>
      <c r="BF14" s="51"/>
      <c r="BG14" s="263"/>
      <c r="BI14" s="293"/>
    </row>
    <row r="15" spans="1:75" ht="15.75" customHeight="1">
      <c r="W15" s="60"/>
      <c r="X15" s="52"/>
      <c r="Y15" s="720" t="s">
        <v>319</v>
      </c>
      <c r="Z15" s="158"/>
      <c r="AA15" s="617">
        <v>174098.90883916945</v>
      </c>
      <c r="AB15" s="617">
        <v>168682.37206724373</v>
      </c>
      <c r="AC15" s="617">
        <v>161591.17823525431</v>
      </c>
      <c r="AD15" s="617">
        <v>159292.91255157816</v>
      </c>
      <c r="AE15" s="617">
        <v>163130.73430112281</v>
      </c>
      <c r="AF15" s="617">
        <v>163595.80157251598</v>
      </c>
      <c r="AG15" s="617">
        <v>165000.41980166826</v>
      </c>
      <c r="AH15" s="617">
        <v>166901.40812116989</v>
      </c>
      <c r="AI15" s="617">
        <v>155709.74467855561</v>
      </c>
      <c r="AJ15" s="617">
        <v>161463.72192017719</v>
      </c>
      <c r="AK15" s="617">
        <v>168768.84004555174</v>
      </c>
      <c r="AL15" s="617">
        <v>164387.63526093081</v>
      </c>
      <c r="AM15" s="617">
        <v>170928.61800481827</v>
      </c>
      <c r="AN15" s="617">
        <v>173034.21461409208</v>
      </c>
      <c r="AO15" s="617">
        <v>173128.74622259047</v>
      </c>
      <c r="AP15" s="617">
        <v>171638.51700630417</v>
      </c>
      <c r="AQ15" s="617">
        <v>173894.18335763708</v>
      </c>
      <c r="AR15" s="617">
        <v>181014.61213024432</v>
      </c>
      <c r="AS15" s="617">
        <v>162979.79058388094</v>
      </c>
      <c r="AT15" s="617">
        <v>151039.74924992493</v>
      </c>
      <c r="AU15" s="617">
        <v>171356.51972020612</v>
      </c>
      <c r="AV15" s="617">
        <v>171968.22636307927</v>
      </c>
      <c r="AW15" s="617">
        <v>175530.58403722482</v>
      </c>
      <c r="AX15" s="617">
        <v>182884.5830951164</v>
      </c>
      <c r="AY15" s="617">
        <v>179721.37121022237</v>
      </c>
      <c r="AZ15" s="617">
        <v>172189.79549186694</v>
      </c>
      <c r="BA15" s="617">
        <v>163785.64940032124</v>
      </c>
      <c r="BB15" s="112"/>
      <c r="BC15" s="112"/>
      <c r="BD15" s="112"/>
      <c r="BE15" s="112"/>
      <c r="BF15" s="51"/>
      <c r="BG15" s="263"/>
      <c r="BI15" s="293"/>
    </row>
    <row r="16" spans="1:75" ht="15.75" customHeight="1">
      <c r="W16" s="60"/>
      <c r="X16" s="52"/>
      <c r="Y16" s="720" t="s">
        <v>325</v>
      </c>
      <c r="Z16" s="158"/>
      <c r="AA16" s="617">
        <v>15146.04636755399</v>
      </c>
      <c r="AB16" s="617">
        <v>14680.436070094047</v>
      </c>
      <c r="AC16" s="617">
        <v>14479.371411482898</v>
      </c>
      <c r="AD16" s="617">
        <v>13533.001275889845</v>
      </c>
      <c r="AE16" s="617">
        <v>13400.216125934128</v>
      </c>
      <c r="AF16" s="617">
        <v>12541.894795021912</v>
      </c>
      <c r="AG16" s="617">
        <v>11728.890781436667</v>
      </c>
      <c r="AH16" s="617">
        <v>12045.496238757421</v>
      </c>
      <c r="AI16" s="617">
        <v>11742.975029023619</v>
      </c>
      <c r="AJ16" s="617">
        <v>12032.435117574032</v>
      </c>
      <c r="AK16" s="617">
        <v>11929.765986712622</v>
      </c>
      <c r="AL16" s="617">
        <v>11801.18441697564</v>
      </c>
      <c r="AM16" s="617">
        <v>12023.809824268923</v>
      </c>
      <c r="AN16" s="617">
        <v>12214.318998348812</v>
      </c>
      <c r="AO16" s="617">
        <v>12040.411106345551</v>
      </c>
      <c r="AP16" s="617">
        <v>11574.469948322934</v>
      </c>
      <c r="AQ16" s="617">
        <v>11387.832863034528</v>
      </c>
      <c r="AR16" s="617">
        <v>11467.14216636864</v>
      </c>
      <c r="AS16" s="617">
        <v>10464.063238407443</v>
      </c>
      <c r="AT16" s="617">
        <v>8769.7485298973588</v>
      </c>
      <c r="AU16" s="617">
        <v>8864.1371039993192</v>
      </c>
      <c r="AV16" s="617">
        <v>9183.4054513350839</v>
      </c>
      <c r="AW16" s="617">
        <v>10802.800561953427</v>
      </c>
      <c r="AX16" s="617">
        <v>9895.1603140119878</v>
      </c>
      <c r="AY16" s="617">
        <v>9010.8563030827627</v>
      </c>
      <c r="AZ16" s="617">
        <v>8576.4237391049282</v>
      </c>
      <c r="BA16" s="617">
        <v>8512.7243715897785</v>
      </c>
      <c r="BB16" s="112"/>
      <c r="BC16" s="112"/>
      <c r="BD16" s="112"/>
      <c r="BE16" s="112"/>
      <c r="BF16" s="51"/>
      <c r="BG16" s="263"/>
      <c r="BI16" s="293"/>
    </row>
    <row r="17" spans="1:62" ht="15.75" customHeight="1">
      <c r="W17" s="60"/>
      <c r="X17" s="52"/>
      <c r="Y17" s="720" t="s">
        <v>320</v>
      </c>
      <c r="Z17" s="158"/>
      <c r="AA17" s="617">
        <v>62917.492133362437</v>
      </c>
      <c r="AB17" s="617">
        <v>62732.147217401522</v>
      </c>
      <c r="AC17" s="617">
        <v>62069.0388878331</v>
      </c>
      <c r="AD17" s="617">
        <v>58084.426193008825</v>
      </c>
      <c r="AE17" s="617">
        <v>62381.149870229652</v>
      </c>
      <c r="AF17" s="617">
        <v>60090.707044145311</v>
      </c>
      <c r="AG17" s="617">
        <v>61842.680427483167</v>
      </c>
      <c r="AH17" s="617">
        <v>54950.534798994078</v>
      </c>
      <c r="AI17" s="617">
        <v>48728.550507660519</v>
      </c>
      <c r="AJ17" s="617">
        <v>51434.188272582345</v>
      </c>
      <c r="AK17" s="617">
        <v>52712.011837699138</v>
      </c>
      <c r="AL17" s="617">
        <v>51096.081678959839</v>
      </c>
      <c r="AM17" s="617">
        <v>53740.594797310783</v>
      </c>
      <c r="AN17" s="617">
        <v>54559.09614729484</v>
      </c>
      <c r="AO17" s="617">
        <v>54258.626781531922</v>
      </c>
      <c r="AP17" s="617">
        <v>55313.167225863377</v>
      </c>
      <c r="AQ17" s="617">
        <v>55164.975226213399</v>
      </c>
      <c r="AR17" s="617">
        <v>59642.081455015374</v>
      </c>
      <c r="AS17" s="617">
        <v>51513.773962349165</v>
      </c>
      <c r="AT17" s="617">
        <v>46684.321304965044</v>
      </c>
      <c r="AU17" s="617">
        <v>48634.122465960747</v>
      </c>
      <c r="AV17" s="617">
        <v>53388.841853048158</v>
      </c>
      <c r="AW17" s="617">
        <v>57414.056252813018</v>
      </c>
      <c r="AX17" s="617">
        <v>58937.677597075308</v>
      </c>
      <c r="AY17" s="617">
        <v>55038.19669214591</v>
      </c>
      <c r="AZ17" s="617">
        <v>53750.404759726822</v>
      </c>
      <c r="BA17" s="617">
        <v>52871.184941299085</v>
      </c>
      <c r="BB17" s="112"/>
      <c r="BC17" s="112"/>
      <c r="BD17" s="112"/>
      <c r="BE17" s="112"/>
      <c r="BF17" s="51"/>
      <c r="BG17" s="263"/>
      <c r="BI17" s="293"/>
    </row>
    <row r="18" spans="1:62" ht="15.75" customHeight="1">
      <c r="W18" s="60"/>
      <c r="X18" s="52"/>
      <c r="Y18" s="749" t="s">
        <v>272</v>
      </c>
      <c r="Z18" s="112"/>
      <c r="AA18" s="617">
        <v>22390.944588637536</v>
      </c>
      <c r="AB18" s="617">
        <v>21765.422663759047</v>
      </c>
      <c r="AC18" s="617">
        <v>21199.664801674189</v>
      </c>
      <c r="AD18" s="617">
        <v>19619.211968247204</v>
      </c>
      <c r="AE18" s="617">
        <v>20590.139709745297</v>
      </c>
      <c r="AF18" s="617">
        <v>19405.96990208036</v>
      </c>
      <c r="AG18" s="617">
        <v>19319.374930603986</v>
      </c>
      <c r="AH18" s="617">
        <v>19251.775861633832</v>
      </c>
      <c r="AI18" s="617">
        <v>19731.581375490769</v>
      </c>
      <c r="AJ18" s="617">
        <v>20437.131292770482</v>
      </c>
      <c r="AK18" s="617">
        <v>20629.771468598687</v>
      </c>
      <c r="AL18" s="617">
        <v>20224.070021687614</v>
      </c>
      <c r="AM18" s="617">
        <v>20776.764779608486</v>
      </c>
      <c r="AN18" s="617">
        <v>20887.402982376905</v>
      </c>
      <c r="AO18" s="617">
        <v>20726.70270157724</v>
      </c>
      <c r="AP18" s="617">
        <v>20391.697500944894</v>
      </c>
      <c r="AQ18" s="617">
        <v>18767.953362761615</v>
      </c>
      <c r="AR18" s="617">
        <v>19525.762852316857</v>
      </c>
      <c r="AS18" s="617">
        <v>16174.252405744219</v>
      </c>
      <c r="AT18" s="617">
        <v>14764.264103474889</v>
      </c>
      <c r="AU18" s="617">
        <v>15163.161955157679</v>
      </c>
      <c r="AV18" s="617">
        <v>17062.176740844068</v>
      </c>
      <c r="AW18" s="617">
        <v>18188.732495041128</v>
      </c>
      <c r="AX18" s="617">
        <v>19714.655171568356</v>
      </c>
      <c r="AY18" s="617">
        <v>19806.181755094956</v>
      </c>
      <c r="AZ18" s="617">
        <v>19256.454386927515</v>
      </c>
      <c r="BA18" s="617">
        <v>18074.727079266548</v>
      </c>
      <c r="BB18" s="112"/>
      <c r="BC18" s="112"/>
      <c r="BD18" s="112"/>
      <c r="BE18" s="112"/>
      <c r="BF18" s="51"/>
      <c r="BG18" s="263"/>
      <c r="BI18" s="293"/>
    </row>
    <row r="19" spans="1:62" ht="15.75" customHeight="1">
      <c r="W19" s="60"/>
      <c r="X19" s="557" t="s">
        <v>207</v>
      </c>
      <c r="Y19" s="57"/>
      <c r="Z19" s="119"/>
      <c r="AA19" s="619">
        <f t="shared" ref="AA19:AZ19" si="4">SUM(AA20:AA21)</f>
        <v>207476.83285266953</v>
      </c>
      <c r="AB19" s="619">
        <f t="shared" si="4"/>
        <v>219446.18343828025</v>
      </c>
      <c r="AC19" s="619">
        <f t="shared" si="4"/>
        <v>226192.15015290707</v>
      </c>
      <c r="AD19" s="619">
        <f t="shared" si="4"/>
        <v>229664.82698551094</v>
      </c>
      <c r="AE19" s="619">
        <f t="shared" si="4"/>
        <v>239460.35735843692</v>
      </c>
      <c r="AF19" s="619">
        <f t="shared" si="4"/>
        <v>248545.11396637774</v>
      </c>
      <c r="AG19" s="619">
        <f t="shared" si="4"/>
        <v>255157.71850347624</v>
      </c>
      <c r="AH19" s="619">
        <f t="shared" si="4"/>
        <v>256670.04392306571</v>
      </c>
      <c r="AI19" s="619">
        <f t="shared" si="4"/>
        <v>254638.11508935801</v>
      </c>
      <c r="AJ19" s="619">
        <f t="shared" si="4"/>
        <v>258972.86412032941</v>
      </c>
      <c r="AK19" s="619">
        <f t="shared" si="4"/>
        <v>258640.87399970222</v>
      </c>
      <c r="AL19" s="619">
        <f t="shared" si="4"/>
        <v>262761.17241970188</v>
      </c>
      <c r="AM19" s="619">
        <f t="shared" si="4"/>
        <v>259554.67586916321</v>
      </c>
      <c r="AN19" s="619">
        <f t="shared" si="4"/>
        <v>255952.2437674698</v>
      </c>
      <c r="AO19" s="619">
        <f t="shared" si="4"/>
        <v>249832.06619980454</v>
      </c>
      <c r="AP19" s="619">
        <f t="shared" si="4"/>
        <v>244572.17196607744</v>
      </c>
      <c r="AQ19" s="619">
        <f t="shared" si="4"/>
        <v>240284.0098446483</v>
      </c>
      <c r="AR19" s="619">
        <f t="shared" si="4"/>
        <v>239606.65598323525</v>
      </c>
      <c r="AS19" s="619">
        <f t="shared" si="4"/>
        <v>231738.40668418945</v>
      </c>
      <c r="AT19" s="619">
        <f t="shared" si="4"/>
        <v>227758.56132302049</v>
      </c>
      <c r="AU19" s="619">
        <f t="shared" si="4"/>
        <v>228389.71264950468</v>
      </c>
      <c r="AV19" s="619">
        <f t="shared" si="4"/>
        <v>224798.39230679601</v>
      </c>
      <c r="AW19" s="619">
        <f t="shared" si="4"/>
        <v>226602.69224577214</v>
      </c>
      <c r="AX19" s="619">
        <f t="shared" si="4"/>
        <v>223922.19096903628</v>
      </c>
      <c r="AY19" s="619">
        <f t="shared" si="4"/>
        <v>218578.21048928317</v>
      </c>
      <c r="AZ19" s="619">
        <f t="shared" si="4"/>
        <v>217146.51356006836</v>
      </c>
      <c r="BA19" s="619">
        <f>SUM(BA20:BA21)</f>
        <v>215356.44215953862</v>
      </c>
      <c r="BB19" s="58"/>
      <c r="BC19" s="58"/>
      <c r="BD19" s="58"/>
      <c r="BE19" s="172"/>
      <c r="BF19" s="590"/>
      <c r="BG19" s="178"/>
      <c r="BI19" s="582">
        <f>BA19/AP19-1</f>
        <v>-0.11945647606462395</v>
      </c>
      <c r="BJ19" s="582">
        <f>BA19/AX19-1</f>
        <v>-3.8253237753832603E-2</v>
      </c>
    </row>
    <row r="20" spans="1:62" ht="15.75" customHeight="1">
      <c r="W20" s="60"/>
      <c r="X20" s="56"/>
      <c r="Y20" s="726" t="s">
        <v>265</v>
      </c>
      <c r="Z20" s="261"/>
      <c r="AA20" s="617">
        <v>105733.82216575887</v>
      </c>
      <c r="AB20" s="617">
        <v>113662.02634907776</v>
      </c>
      <c r="AC20" s="617">
        <v>120019.60349311958</v>
      </c>
      <c r="AD20" s="617">
        <v>123339.14856972671</v>
      </c>
      <c r="AE20" s="617">
        <v>129068.50204458913</v>
      </c>
      <c r="AF20" s="617">
        <v>135917.34561209913</v>
      </c>
      <c r="AG20" s="617">
        <v>141623.80548239857</v>
      </c>
      <c r="AH20" s="617">
        <v>145879.72366690083</v>
      </c>
      <c r="AI20" s="617">
        <v>146373.47776908579</v>
      </c>
      <c r="AJ20" s="617">
        <v>151196.88910383219</v>
      </c>
      <c r="AK20" s="617">
        <v>151492.83468205394</v>
      </c>
      <c r="AL20" s="617">
        <v>155934.01951648088</v>
      </c>
      <c r="AM20" s="617">
        <v>156315.22466051244</v>
      </c>
      <c r="AN20" s="617">
        <v>154535.79467655296</v>
      </c>
      <c r="AO20" s="617">
        <v>149035.90667011758</v>
      </c>
      <c r="AP20" s="617">
        <v>144632.81612948416</v>
      </c>
      <c r="AQ20" s="617">
        <v>140829.58420736616</v>
      </c>
      <c r="AR20" s="617">
        <v>140768.29334310381</v>
      </c>
      <c r="AS20" s="617">
        <v>135864.55638608837</v>
      </c>
      <c r="AT20" s="617">
        <v>136522.0121040759</v>
      </c>
      <c r="AU20" s="617">
        <v>135956.9402376909</v>
      </c>
      <c r="AV20" s="617">
        <v>135552.39535026628</v>
      </c>
      <c r="AW20" s="617">
        <v>137378.24397187401</v>
      </c>
      <c r="AX20" s="617">
        <v>134470.55555154115</v>
      </c>
      <c r="AY20" s="617">
        <v>129175.61722617225</v>
      </c>
      <c r="AZ20" s="617">
        <v>128413.46252259034</v>
      </c>
      <c r="BA20" s="617">
        <v>127931.36938726921</v>
      </c>
      <c r="BB20" s="724"/>
      <c r="BC20" s="724"/>
      <c r="BD20" s="724"/>
      <c r="BE20" s="725"/>
      <c r="BF20" s="722"/>
      <c r="BG20" s="309"/>
      <c r="BI20" s="293"/>
    </row>
    <row r="21" spans="1:62" ht="15.75" customHeight="1">
      <c r="W21" s="60"/>
      <c r="X21" s="56"/>
      <c r="Y21" s="727" t="s">
        <v>266</v>
      </c>
      <c r="Z21" s="261"/>
      <c r="AA21" s="617">
        <v>101743.01068691067</v>
      </c>
      <c r="AB21" s="617">
        <v>105784.15708920248</v>
      </c>
      <c r="AC21" s="617">
        <v>106172.54665978751</v>
      </c>
      <c r="AD21" s="617">
        <v>106325.67841578422</v>
      </c>
      <c r="AE21" s="617">
        <v>110391.8553138478</v>
      </c>
      <c r="AF21" s="617">
        <v>112627.76835427861</v>
      </c>
      <c r="AG21" s="617">
        <v>113533.91302107768</v>
      </c>
      <c r="AH21" s="617">
        <v>110790.32025616486</v>
      </c>
      <c r="AI21" s="617">
        <v>108264.6373202722</v>
      </c>
      <c r="AJ21" s="617">
        <v>107775.97501649722</v>
      </c>
      <c r="AK21" s="617">
        <v>107148.03931764828</v>
      </c>
      <c r="AL21" s="617">
        <v>106827.15290322098</v>
      </c>
      <c r="AM21" s="617">
        <v>103239.45120865077</v>
      </c>
      <c r="AN21" s="617">
        <v>101416.44909091684</v>
      </c>
      <c r="AO21" s="617">
        <v>100796.15952968695</v>
      </c>
      <c r="AP21" s="617">
        <v>99939.355836593284</v>
      </c>
      <c r="AQ21" s="617">
        <v>99454.425637282155</v>
      </c>
      <c r="AR21" s="617">
        <v>98838.36264013144</v>
      </c>
      <c r="AS21" s="617">
        <v>95873.850298101068</v>
      </c>
      <c r="AT21" s="617">
        <v>91236.549218944579</v>
      </c>
      <c r="AU21" s="617">
        <v>92432.772411813785</v>
      </c>
      <c r="AV21" s="617">
        <v>89245.996956529736</v>
      </c>
      <c r="AW21" s="617">
        <v>89224.448273898131</v>
      </c>
      <c r="AX21" s="617">
        <v>89451.635417495127</v>
      </c>
      <c r="AY21" s="617">
        <v>89402.593263110917</v>
      </c>
      <c r="AZ21" s="617">
        <v>88733.051037478013</v>
      </c>
      <c r="BA21" s="617">
        <v>87425.072772269414</v>
      </c>
      <c r="BB21" s="724"/>
      <c r="BC21" s="724"/>
      <c r="BD21" s="724"/>
      <c r="BE21" s="725"/>
      <c r="BF21" s="722"/>
      <c r="BG21" s="309"/>
      <c r="BI21" s="293"/>
    </row>
    <row r="22" spans="1:62" ht="15.75" customHeight="1">
      <c r="W22" s="60"/>
      <c r="X22" s="558" t="s">
        <v>208</v>
      </c>
      <c r="Y22" s="428"/>
      <c r="Z22" s="352"/>
      <c r="AA22" s="632">
        <v>130278.95439213264</v>
      </c>
      <c r="AB22" s="632">
        <v>134544.57143230076</v>
      </c>
      <c r="AC22" s="632">
        <v>139077.8264162447</v>
      </c>
      <c r="AD22" s="632">
        <v>143695.43423103364</v>
      </c>
      <c r="AE22" s="632">
        <v>157645.92791485481</v>
      </c>
      <c r="AF22" s="632">
        <v>162428.14017131744</v>
      </c>
      <c r="AG22" s="632">
        <v>160364.16685987281</v>
      </c>
      <c r="AH22" s="632">
        <v>164332.94496677502</v>
      </c>
      <c r="AI22" s="632">
        <v>173171.13075519129</v>
      </c>
      <c r="AJ22" s="632">
        <v>183886.15872056142</v>
      </c>
      <c r="AK22" s="632">
        <v>188147.73741726883</v>
      </c>
      <c r="AL22" s="632">
        <v>188680.36258833861</v>
      </c>
      <c r="AM22" s="632">
        <v>198179.05259967607</v>
      </c>
      <c r="AN22" s="632">
        <v>203937.23492716951</v>
      </c>
      <c r="AO22" s="632">
        <v>212033.18090805705</v>
      </c>
      <c r="AP22" s="632">
        <v>217291.51234373992</v>
      </c>
      <c r="AQ22" s="632">
        <v>214812.4908281989</v>
      </c>
      <c r="AR22" s="632">
        <v>223816.08497379761</v>
      </c>
      <c r="AS22" s="632">
        <v>215163.34551812592</v>
      </c>
      <c r="AT22" s="632">
        <v>191756.41669195116</v>
      </c>
      <c r="AU22" s="632">
        <v>198267.43023335194</v>
      </c>
      <c r="AV22" s="632">
        <v>218533.87510619342</v>
      </c>
      <c r="AW22" s="632">
        <v>224639.08617571328</v>
      </c>
      <c r="AX22" s="632">
        <v>243779.09045247524</v>
      </c>
      <c r="AY22" s="632">
        <v>237544.64412090313</v>
      </c>
      <c r="AZ22" s="632">
        <v>231280.44384408582</v>
      </c>
      <c r="BA22" s="632">
        <v>218936.30048449626</v>
      </c>
      <c r="BB22" s="353"/>
      <c r="BC22" s="353"/>
      <c r="BD22" s="353"/>
      <c r="BE22" s="354"/>
      <c r="BF22" s="355"/>
      <c r="BG22" s="309"/>
      <c r="BI22" s="582">
        <f>BA22/AP22-1</f>
        <v>7.5695001752043023E-3</v>
      </c>
      <c r="BJ22" s="582">
        <f>BA22/AX22-1</f>
        <v>-0.10190697619664013</v>
      </c>
    </row>
    <row r="23" spans="1:62" ht="15.75" customHeight="1" thickBot="1">
      <c r="W23" s="224"/>
      <c r="X23" s="559" t="s">
        <v>209</v>
      </c>
      <c r="Y23" s="429"/>
      <c r="Z23" s="359"/>
      <c r="AA23" s="633">
        <v>130562.2176473118</v>
      </c>
      <c r="AB23" s="633">
        <v>132534.50209652894</v>
      </c>
      <c r="AC23" s="633">
        <v>139600.2555274005</v>
      </c>
      <c r="AD23" s="633">
        <v>139159.66233824063</v>
      </c>
      <c r="AE23" s="633">
        <v>148738.7654955163</v>
      </c>
      <c r="AF23" s="633">
        <v>150506.04957547842</v>
      </c>
      <c r="AG23" s="633">
        <v>152848.79907272832</v>
      </c>
      <c r="AH23" s="633">
        <v>146737.37248101385</v>
      </c>
      <c r="AI23" s="633">
        <v>145747.16611034528</v>
      </c>
      <c r="AJ23" s="633">
        <v>152727.96261093489</v>
      </c>
      <c r="AK23" s="633">
        <v>158710.0015074145</v>
      </c>
      <c r="AL23" s="633">
        <v>155390.63446834215</v>
      </c>
      <c r="AM23" s="633">
        <v>166254.3603056549</v>
      </c>
      <c r="AN23" s="633">
        <v>169356.83478089265</v>
      </c>
      <c r="AO23" s="633">
        <v>167444.32007572302</v>
      </c>
      <c r="AP23" s="633">
        <v>175266.57089514099</v>
      </c>
      <c r="AQ23" s="633">
        <v>166468.50961839501</v>
      </c>
      <c r="AR23" s="633">
        <v>177945.37805931922</v>
      </c>
      <c r="AS23" s="633">
        <v>169868.9728814445</v>
      </c>
      <c r="AT23" s="633">
        <v>160652.21331605277</v>
      </c>
      <c r="AU23" s="633">
        <v>174540.91899356002</v>
      </c>
      <c r="AV23" s="633">
        <v>189024.88455690537</v>
      </c>
      <c r="AW23" s="633">
        <v>206803.16281795007</v>
      </c>
      <c r="AX23" s="633">
        <v>204749.55567443234</v>
      </c>
      <c r="AY23" s="633">
        <v>190731.29075650166</v>
      </c>
      <c r="AZ23" s="633">
        <v>184320.90694177334</v>
      </c>
      <c r="BA23" s="633">
        <v>178988.11108576885</v>
      </c>
      <c r="BB23" s="360"/>
      <c r="BC23" s="360"/>
      <c r="BD23" s="360"/>
      <c r="BE23" s="361"/>
      <c r="BF23" s="362"/>
      <c r="BG23" s="177"/>
      <c r="BI23" s="582">
        <f>BA23/AP23-1</f>
        <v>2.1233599605565256E-2</v>
      </c>
      <c r="BJ23" s="582">
        <f>BA23/AX23-1</f>
        <v>-0.12581929422902483</v>
      </c>
    </row>
    <row r="24" spans="1:62" ht="15.75" customHeight="1" thickBot="1">
      <c r="W24" s="560" t="s">
        <v>210</v>
      </c>
      <c r="X24" s="216"/>
      <c r="Y24" s="430"/>
      <c r="Z24" s="356"/>
      <c r="AA24" s="634">
        <f t="shared" ref="AA24:AF24" si="5">SUM(AA25:AA26,AA28)</f>
        <v>95593.111183975067</v>
      </c>
      <c r="AB24" s="634">
        <f t="shared" si="5"/>
        <v>96696.659086740357</v>
      </c>
      <c r="AC24" s="634">
        <f t="shared" si="5"/>
        <v>98172.949636745398</v>
      </c>
      <c r="AD24" s="634">
        <f t="shared" si="5"/>
        <v>95687.134922327154</v>
      </c>
      <c r="AE24" s="634">
        <f t="shared" si="5"/>
        <v>100641.54176832545</v>
      </c>
      <c r="AF24" s="634">
        <f t="shared" si="5"/>
        <v>101705.41810909972</v>
      </c>
      <c r="AG24" s="634">
        <f t="shared" ref="AG24:AI24" si="6">SUM(AG25:AG26,AG28)</f>
        <v>102850.36023177682</v>
      </c>
      <c r="AH24" s="634">
        <f t="shared" si="6"/>
        <v>101762.92260900844</v>
      </c>
      <c r="AI24" s="634">
        <f t="shared" si="6"/>
        <v>95500.817444814631</v>
      </c>
      <c r="AJ24" s="634">
        <f t="shared" ref="AJ24:AZ24" si="7">SUM(AJ25:AJ26,AJ28)</f>
        <v>95726.553827017822</v>
      </c>
      <c r="AK24" s="634">
        <f t="shared" si="7"/>
        <v>97744.429852422269</v>
      </c>
      <c r="AL24" s="634">
        <f t="shared" si="7"/>
        <v>95642.317604131953</v>
      </c>
      <c r="AM24" s="634">
        <f t="shared" si="7"/>
        <v>92955.286609794784</v>
      </c>
      <c r="AN24" s="634">
        <f t="shared" si="7"/>
        <v>92749.081395208894</v>
      </c>
      <c r="AO24" s="634">
        <f t="shared" si="7"/>
        <v>91771.529034867141</v>
      </c>
      <c r="AP24" s="634">
        <f t="shared" si="7"/>
        <v>91766.302339655522</v>
      </c>
      <c r="AQ24" s="634">
        <f t="shared" si="7"/>
        <v>90204.134596596661</v>
      </c>
      <c r="AR24" s="634">
        <f t="shared" si="7"/>
        <v>90003.882653094654</v>
      </c>
      <c r="AS24" s="634">
        <f t="shared" si="7"/>
        <v>86657.585196888322</v>
      </c>
      <c r="AT24" s="634">
        <f>SUM(AT25:AT26,AT28)</f>
        <v>77101.989963857472</v>
      </c>
      <c r="AU24" s="634">
        <f t="shared" si="7"/>
        <v>78595.368529710264</v>
      </c>
      <c r="AV24" s="634">
        <f t="shared" si="7"/>
        <v>77715.177810597845</v>
      </c>
      <c r="AW24" s="634">
        <f t="shared" si="7"/>
        <v>79593.672457644047</v>
      </c>
      <c r="AX24" s="634">
        <f t="shared" si="7"/>
        <v>80899.090535471885</v>
      </c>
      <c r="AY24" s="634">
        <f t="shared" si="7"/>
        <v>79346.089335644676</v>
      </c>
      <c r="AZ24" s="634">
        <f t="shared" si="7"/>
        <v>78302.002465712576</v>
      </c>
      <c r="BA24" s="634">
        <f>SUM(BA25:BA26,BA28)</f>
        <v>77987.529282059506</v>
      </c>
      <c r="BB24" s="356">
        <f>SUM(BB25:BB26)</f>
        <v>0</v>
      </c>
      <c r="BC24" s="356">
        <f>SUM(BC25:BC26)</f>
        <v>0</v>
      </c>
      <c r="BD24" s="356">
        <f>SUM(BD25:BD26)</f>
        <v>0</v>
      </c>
      <c r="BE24" s="357">
        <f>SUM(BE25:BE26)</f>
        <v>0</v>
      </c>
      <c r="BF24" s="358"/>
      <c r="BG24" s="225"/>
      <c r="BI24" s="293"/>
      <c r="BJ24" s="582"/>
    </row>
    <row r="25" spans="1:62" ht="15.75" customHeight="1">
      <c r="W25" s="217"/>
      <c r="X25" s="562" t="s">
        <v>212</v>
      </c>
      <c r="Y25" s="221"/>
      <c r="Z25" s="226"/>
      <c r="AA25" s="626">
        <v>65097.435974124746</v>
      </c>
      <c r="AB25" s="626">
        <v>66220.898023044763</v>
      </c>
      <c r="AC25" s="626">
        <v>66149.519260191446</v>
      </c>
      <c r="AD25" s="626">
        <v>64863.514874937078</v>
      </c>
      <c r="AE25" s="626">
        <v>66439.762202855098</v>
      </c>
      <c r="AF25" s="626">
        <v>66774.087991480075</v>
      </c>
      <c r="AG25" s="626">
        <v>67297.67635866307</v>
      </c>
      <c r="AH25" s="626">
        <v>64691.798465169501</v>
      </c>
      <c r="AI25" s="626">
        <v>58609.944120293192</v>
      </c>
      <c r="AJ25" s="626">
        <v>58899.072792361236</v>
      </c>
      <c r="AK25" s="626">
        <v>59357.428232750528</v>
      </c>
      <c r="AL25" s="626">
        <v>58040.999759272912</v>
      </c>
      <c r="AM25" s="626">
        <v>55351.05578413383</v>
      </c>
      <c r="AN25" s="626">
        <v>54560.852773661776</v>
      </c>
      <c r="AO25" s="626">
        <v>54543.233901614753</v>
      </c>
      <c r="AP25" s="626">
        <v>55644.149587924279</v>
      </c>
      <c r="AQ25" s="626">
        <v>55893.472805397272</v>
      </c>
      <c r="AR25" s="626">
        <v>55092.64897419</v>
      </c>
      <c r="AS25" s="626">
        <v>50793.224618314176</v>
      </c>
      <c r="AT25" s="626">
        <v>45234.705405729786</v>
      </c>
      <c r="AU25" s="626">
        <v>46316.103039967027</v>
      </c>
      <c r="AV25" s="626">
        <v>46226.848067470426</v>
      </c>
      <c r="AW25" s="626">
        <v>46289.082298431167</v>
      </c>
      <c r="AX25" s="626">
        <v>48045.037218961254</v>
      </c>
      <c r="AY25" s="626">
        <v>47449.360601658671</v>
      </c>
      <c r="AZ25" s="636">
        <v>46136.155211280508</v>
      </c>
      <c r="BA25" s="626">
        <v>45690.958446637684</v>
      </c>
      <c r="BB25" s="223"/>
      <c r="BC25" s="223"/>
      <c r="BD25" s="223"/>
      <c r="BE25" s="229"/>
      <c r="BF25" s="592"/>
      <c r="BG25" s="179"/>
      <c r="BI25" s="582">
        <f>BA25/AP25-1</f>
        <v>-0.17887219438153845</v>
      </c>
      <c r="BJ25" s="582">
        <f t="shared" ref="BJ25:BJ28" si="8">BA25/AX25-1</f>
        <v>-4.8997334763110967E-2</v>
      </c>
    </row>
    <row r="26" spans="1:62" ht="15.75" customHeight="1" thickBot="1">
      <c r="W26" s="217"/>
      <c r="X26" s="563" t="s">
        <v>213</v>
      </c>
      <c r="Y26" s="218"/>
      <c r="Z26" s="227"/>
      <c r="AA26" s="635">
        <v>24004.789495147605</v>
      </c>
      <c r="AB26" s="635">
        <v>24193.303079771096</v>
      </c>
      <c r="AC26" s="635">
        <v>25997.784883166441</v>
      </c>
      <c r="AD26" s="635">
        <v>25019.816501809953</v>
      </c>
      <c r="AE26" s="635">
        <v>28598.436990483406</v>
      </c>
      <c r="AF26" s="635">
        <v>29139.666356417249</v>
      </c>
      <c r="AG26" s="635">
        <v>29649.88451555858</v>
      </c>
      <c r="AH26" s="635">
        <v>31207.113724399005</v>
      </c>
      <c r="AI26" s="635">
        <v>31447.885947133283</v>
      </c>
      <c r="AJ26" s="635">
        <v>31365.707267695379</v>
      </c>
      <c r="AK26" s="635">
        <v>32856.496577069207</v>
      </c>
      <c r="AL26" s="635">
        <v>32522.541455449929</v>
      </c>
      <c r="AM26" s="635">
        <v>32767.72216385082</v>
      </c>
      <c r="AN26" s="635">
        <v>33515.749112426711</v>
      </c>
      <c r="AO26" s="635">
        <v>32703.600998426424</v>
      </c>
      <c r="AP26" s="635">
        <v>31657.635765383384</v>
      </c>
      <c r="AQ26" s="635">
        <v>29911.656708535389</v>
      </c>
      <c r="AR26" s="635">
        <v>30488.157264612142</v>
      </c>
      <c r="AS26" s="635">
        <v>31861.48352838077</v>
      </c>
      <c r="AT26" s="635">
        <v>28202.776998201294</v>
      </c>
      <c r="AU26" s="635">
        <v>28719.830988225869</v>
      </c>
      <c r="AV26" s="635">
        <v>28039.636165409298</v>
      </c>
      <c r="AW26" s="635">
        <v>29845.585203940114</v>
      </c>
      <c r="AX26" s="635">
        <v>29388.67407256546</v>
      </c>
      <c r="AY26" s="635">
        <v>28528.100336765823</v>
      </c>
      <c r="AZ26" s="635">
        <v>28849.6971374399</v>
      </c>
      <c r="BA26" s="635">
        <v>29007.582967093676</v>
      </c>
      <c r="BB26" s="228"/>
      <c r="BC26" s="228"/>
      <c r="BD26" s="228"/>
      <c r="BE26" s="230"/>
      <c r="BF26" s="232"/>
      <c r="BG26" s="180"/>
      <c r="BI26" s="582">
        <f>BA26/AP26-1</f>
        <v>-8.3709750719523246E-2</v>
      </c>
      <c r="BJ26" s="582">
        <f t="shared" si="8"/>
        <v>-1.2967277956494661E-2</v>
      </c>
    </row>
    <row r="27" spans="1:62" ht="15.75" customHeight="1" thickTop="1" thickBot="1">
      <c r="W27" s="217"/>
      <c r="X27" s="252"/>
      <c r="Y27" s="165" t="s">
        <v>85</v>
      </c>
      <c r="Z27" s="431"/>
      <c r="AA27" s="628">
        <v>10877.600981426513</v>
      </c>
      <c r="AB27" s="628">
        <v>11049.806368923906</v>
      </c>
      <c r="AC27" s="628">
        <v>11807.005324140289</v>
      </c>
      <c r="AD27" s="628">
        <v>11076.355908637637</v>
      </c>
      <c r="AE27" s="628">
        <v>12141.64258301512</v>
      </c>
      <c r="AF27" s="628">
        <v>12430.812103547969</v>
      </c>
      <c r="AG27" s="628">
        <v>12524.696163572877</v>
      </c>
      <c r="AH27" s="628">
        <v>13494.993714847755</v>
      </c>
      <c r="AI27" s="628">
        <v>13752.536966155511</v>
      </c>
      <c r="AJ27" s="628">
        <v>13872.228730078583</v>
      </c>
      <c r="AK27" s="628">
        <v>15214.352327328641</v>
      </c>
      <c r="AL27" s="628">
        <v>16132.526380314026</v>
      </c>
      <c r="AM27" s="628">
        <v>16997.608754950554</v>
      </c>
      <c r="AN27" s="628">
        <v>17808.352586478897</v>
      </c>
      <c r="AO27" s="628">
        <v>17549.375263856604</v>
      </c>
      <c r="AP27" s="628">
        <v>17056.732405818664</v>
      </c>
      <c r="AQ27" s="628">
        <v>16148.73027876243</v>
      </c>
      <c r="AR27" s="628">
        <v>16836.182249311139</v>
      </c>
      <c r="AS27" s="628">
        <v>16597.369641936144</v>
      </c>
      <c r="AT27" s="628">
        <v>15649.111528714413</v>
      </c>
      <c r="AU27" s="628">
        <v>15648.80879742672</v>
      </c>
      <c r="AV27" s="628">
        <v>15571.217211016236</v>
      </c>
      <c r="AW27" s="628">
        <v>16800.318081353151</v>
      </c>
      <c r="AX27" s="628">
        <v>16469.674967158175</v>
      </c>
      <c r="AY27" s="628">
        <v>15975.203705519996</v>
      </c>
      <c r="AZ27" s="628">
        <v>15827.470026719086</v>
      </c>
      <c r="BA27" s="628">
        <v>15990.812610468463</v>
      </c>
      <c r="BB27" s="249"/>
      <c r="BC27" s="249"/>
      <c r="BD27" s="249"/>
      <c r="BE27" s="250"/>
      <c r="BF27" s="251"/>
      <c r="BG27" s="180"/>
      <c r="BI27" s="293"/>
      <c r="BJ27" s="582"/>
    </row>
    <row r="28" spans="1:62" ht="15.75" customHeight="1" thickTop="1" thickBot="1">
      <c r="W28" s="255"/>
      <c r="X28" s="581" t="s">
        <v>214</v>
      </c>
      <c r="Y28" s="424"/>
      <c r="Z28" s="432"/>
      <c r="AA28" s="630">
        <v>6490.8857147027129</v>
      </c>
      <c r="AB28" s="630">
        <v>6282.4579839244961</v>
      </c>
      <c r="AC28" s="630">
        <v>6025.6454933875029</v>
      </c>
      <c r="AD28" s="630">
        <v>5803.8035455801364</v>
      </c>
      <c r="AE28" s="630">
        <v>5603.342574986943</v>
      </c>
      <c r="AF28" s="630">
        <v>5791.6637612023878</v>
      </c>
      <c r="AG28" s="630">
        <v>5902.7993575551791</v>
      </c>
      <c r="AH28" s="630">
        <v>5864.0104194399319</v>
      </c>
      <c r="AI28" s="630">
        <v>5442.9873773881618</v>
      </c>
      <c r="AJ28" s="630">
        <v>5461.7737669612125</v>
      </c>
      <c r="AK28" s="630">
        <v>5530.5050426025482</v>
      </c>
      <c r="AL28" s="630">
        <v>5078.7763894091022</v>
      </c>
      <c r="AM28" s="630">
        <v>4836.5086618101359</v>
      </c>
      <c r="AN28" s="630">
        <v>4672.4795091204014</v>
      </c>
      <c r="AO28" s="630">
        <v>4524.694134825977</v>
      </c>
      <c r="AP28" s="630">
        <v>4464.5169863478523</v>
      </c>
      <c r="AQ28" s="630">
        <v>4399.0050826640108</v>
      </c>
      <c r="AR28" s="630">
        <v>4423.0764142924963</v>
      </c>
      <c r="AS28" s="630">
        <v>4002.8770501933695</v>
      </c>
      <c r="AT28" s="630">
        <v>3664.5075599263937</v>
      </c>
      <c r="AU28" s="630">
        <v>3559.4345015173712</v>
      </c>
      <c r="AV28" s="630">
        <v>3448.6935777181188</v>
      </c>
      <c r="AW28" s="630">
        <v>3459.0049552727687</v>
      </c>
      <c r="AX28" s="630">
        <v>3465.3792439451722</v>
      </c>
      <c r="AY28" s="630">
        <v>3368.6283972201709</v>
      </c>
      <c r="AZ28" s="630">
        <v>3316.1501169921717</v>
      </c>
      <c r="BA28" s="630">
        <v>3288.9878683281477</v>
      </c>
      <c r="BB28" s="351"/>
      <c r="BC28" s="351"/>
      <c r="BD28" s="351"/>
      <c r="BE28" s="351"/>
      <c r="BF28" s="334"/>
      <c r="BG28" s="312"/>
      <c r="BI28" s="582">
        <f>BA28/AP28-1</f>
        <v>-0.26330488194229784</v>
      </c>
      <c r="BJ28" s="582">
        <f t="shared" si="8"/>
        <v>-5.0901030796332458E-2</v>
      </c>
    </row>
    <row r="29" spans="1:62" ht="15.75" customHeight="1" thickTop="1" thickBot="1">
      <c r="W29" s="425" t="s">
        <v>62</v>
      </c>
      <c r="X29" s="140"/>
      <c r="Y29" s="35"/>
      <c r="Z29" s="120"/>
      <c r="AA29" s="120">
        <f>SUM(AA5,AA24)</f>
        <v>1165657.2862293695</v>
      </c>
      <c r="AB29" s="120">
        <f t="shared" ref="AB29:BA29" si="9">SUM(AB5,AB24)</f>
        <v>1177283.2202863626</v>
      </c>
      <c r="AC29" s="120">
        <f t="shared" si="9"/>
        <v>1186762.8892376004</v>
      </c>
      <c r="AD29" s="120">
        <f t="shared" si="9"/>
        <v>1179711.3080911334</v>
      </c>
      <c r="AE29" s="120">
        <f t="shared" si="9"/>
        <v>1234601.2795411048</v>
      </c>
      <c r="AF29" s="120">
        <f t="shared" si="9"/>
        <v>1247214.7857956013</v>
      </c>
      <c r="AG29" s="120">
        <f t="shared" si="9"/>
        <v>1258921.6584161106</v>
      </c>
      <c r="AH29" s="120">
        <f t="shared" si="9"/>
        <v>1252290.0688575299</v>
      </c>
      <c r="AI29" s="120">
        <f t="shared" si="9"/>
        <v>1211345.9148371459</v>
      </c>
      <c r="AJ29" s="120">
        <f t="shared" si="9"/>
        <v>1247106.7450168638</v>
      </c>
      <c r="AK29" s="120">
        <f t="shared" si="9"/>
        <v>1269960.7987415006</v>
      </c>
      <c r="AL29" s="120">
        <f t="shared" si="9"/>
        <v>1254978.0713991178</v>
      </c>
      <c r="AM29" s="120">
        <f t="shared" si="9"/>
        <v>1284682.5295826164</v>
      </c>
      <c r="AN29" s="120">
        <f t="shared" si="9"/>
        <v>1293528.3751782174</v>
      </c>
      <c r="AO29" s="120">
        <f t="shared" si="9"/>
        <v>1289370.3223413776</v>
      </c>
      <c r="AP29" s="120">
        <f t="shared" si="9"/>
        <v>1297485.5308208435</v>
      </c>
      <c r="AQ29" s="120">
        <f t="shared" si="9"/>
        <v>1274123.1994910408</v>
      </c>
      <c r="AR29" s="120">
        <f t="shared" si="9"/>
        <v>1311629.3742097304</v>
      </c>
      <c r="AS29" s="120">
        <f t="shared" si="9"/>
        <v>1233374.0012468894</v>
      </c>
      <c r="AT29" s="120">
        <f t="shared" si="9"/>
        <v>1157892.4668275737</v>
      </c>
      <c r="AU29" s="120">
        <f t="shared" si="9"/>
        <v>1209233.7857650674</v>
      </c>
      <c r="AV29" s="120">
        <f t="shared" si="9"/>
        <v>1256426.7698054556</v>
      </c>
      <c r="AW29" s="120">
        <f t="shared" si="9"/>
        <v>1297195.5452083419</v>
      </c>
      <c r="AX29" s="120">
        <f t="shared" si="9"/>
        <v>1316170.743468598</v>
      </c>
      <c r="AY29" s="120">
        <f t="shared" si="9"/>
        <v>1265619.3276743172</v>
      </c>
      <c r="AZ29" s="120">
        <f t="shared" si="9"/>
        <v>1228098.3750509047</v>
      </c>
      <c r="BA29" s="120">
        <f t="shared" si="9"/>
        <v>1221554.6554673675</v>
      </c>
      <c r="BB29" s="65"/>
      <c r="BC29" s="65"/>
      <c r="BD29" s="65"/>
      <c r="BE29" s="173"/>
      <c r="BF29" s="233"/>
      <c r="BG29" s="181"/>
    </row>
    <row r="30" spans="1:62" ht="14.25" customHeight="1">
      <c r="Y30" s="122"/>
      <c r="Z30" s="36"/>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36"/>
      <c r="BC30" s="36"/>
      <c r="BD30" s="36"/>
      <c r="BE30" s="36"/>
    </row>
    <row r="31" spans="1:62" ht="14.25" customHeight="1">
      <c r="Z31" s="38"/>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AY31" s="593"/>
      <c r="AZ31" s="593"/>
      <c r="BA31" s="593"/>
      <c r="BB31" s="36"/>
      <c r="BC31" s="36"/>
      <c r="BD31" s="36"/>
      <c r="BE31" s="36"/>
    </row>
    <row r="32" spans="1:62" s="167" customFormat="1" ht="14.2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6"/>
      <c r="AA32" s="286"/>
      <c r="AB32" s="286"/>
      <c r="AC32" s="286"/>
      <c r="AD32" s="286"/>
      <c r="AE32" s="593"/>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row>
    <row r="33" spans="1:59" ht="14.25" customHeight="1">
      <c r="X33" s="133" t="s">
        <v>86</v>
      </c>
      <c r="Z33" s="36"/>
      <c r="AA33" s="36"/>
      <c r="AB33" s="36"/>
      <c r="AC33" s="36"/>
      <c r="AD33" s="36"/>
      <c r="AE33" s="285"/>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row>
    <row r="34" spans="1:59" ht="14.25" customHeight="1">
      <c r="X34" s="852" t="s">
        <v>79</v>
      </c>
      <c r="Y34" s="853"/>
      <c r="Z34" s="486"/>
      <c r="AA34" s="484">
        <v>1990</v>
      </c>
      <c r="AB34" s="484">
        <f t="shared" ref="AB34:BE34" si="10">AA34+1</f>
        <v>1991</v>
      </c>
      <c r="AC34" s="484">
        <f t="shared" si="10"/>
        <v>1992</v>
      </c>
      <c r="AD34" s="484">
        <f t="shared" si="10"/>
        <v>1993</v>
      </c>
      <c r="AE34" s="484">
        <f>AD34+1</f>
        <v>1994</v>
      </c>
      <c r="AF34" s="484">
        <f t="shared" si="10"/>
        <v>1995</v>
      </c>
      <c r="AG34" s="484">
        <f t="shared" si="10"/>
        <v>1996</v>
      </c>
      <c r="AH34" s="484">
        <f t="shared" si="10"/>
        <v>1997</v>
      </c>
      <c r="AI34" s="484">
        <f t="shared" si="10"/>
        <v>1998</v>
      </c>
      <c r="AJ34" s="484">
        <f t="shared" si="10"/>
        <v>1999</v>
      </c>
      <c r="AK34" s="484">
        <f t="shared" si="10"/>
        <v>2000</v>
      </c>
      <c r="AL34" s="484">
        <f t="shared" si="10"/>
        <v>2001</v>
      </c>
      <c r="AM34" s="484">
        <f t="shared" si="10"/>
        <v>2002</v>
      </c>
      <c r="AN34" s="484">
        <f t="shared" si="10"/>
        <v>2003</v>
      </c>
      <c r="AO34" s="484">
        <f t="shared" si="10"/>
        <v>2004</v>
      </c>
      <c r="AP34" s="484">
        <f t="shared" si="10"/>
        <v>2005</v>
      </c>
      <c r="AQ34" s="484">
        <f t="shared" si="10"/>
        <v>2006</v>
      </c>
      <c r="AR34" s="484">
        <f t="shared" si="10"/>
        <v>2007</v>
      </c>
      <c r="AS34" s="486">
        <v>2008</v>
      </c>
      <c r="AT34" s="486">
        <v>2009</v>
      </c>
      <c r="AU34" s="486">
        <v>2010</v>
      </c>
      <c r="AV34" s="486">
        <v>2011</v>
      </c>
      <c r="AW34" s="486">
        <v>2012</v>
      </c>
      <c r="AX34" s="486">
        <v>2013</v>
      </c>
      <c r="AY34" s="484">
        <f t="shared" si="10"/>
        <v>2014</v>
      </c>
      <c r="AZ34" s="484">
        <f t="shared" si="10"/>
        <v>2015</v>
      </c>
      <c r="BA34" s="484">
        <f t="shared" si="10"/>
        <v>2016</v>
      </c>
      <c r="BB34" s="484">
        <f t="shared" si="10"/>
        <v>2017</v>
      </c>
      <c r="BC34" s="484">
        <f t="shared" si="10"/>
        <v>2018</v>
      </c>
      <c r="BD34" s="484">
        <f t="shared" si="10"/>
        <v>2019</v>
      </c>
      <c r="BE34" s="484">
        <f t="shared" si="10"/>
        <v>2020</v>
      </c>
      <c r="BF34" s="484" t="s">
        <v>48</v>
      </c>
      <c r="BG34" s="24" t="s">
        <v>9</v>
      </c>
    </row>
    <row r="35" spans="1:59" s="38" customFormat="1" ht="14.25" customHeight="1">
      <c r="A35" s="1"/>
      <c r="B35" s="1"/>
      <c r="C35" s="1"/>
      <c r="D35" s="1"/>
      <c r="E35" s="1"/>
      <c r="F35" s="1"/>
      <c r="G35" s="1"/>
      <c r="H35" s="1"/>
      <c r="I35" s="1"/>
      <c r="J35" s="1"/>
      <c r="K35" s="1"/>
      <c r="L35" s="1"/>
      <c r="M35" s="1"/>
      <c r="N35" s="1"/>
      <c r="O35" s="1"/>
      <c r="P35" s="1"/>
      <c r="Q35" s="1"/>
      <c r="R35" s="1"/>
      <c r="S35" s="1"/>
      <c r="T35" s="1"/>
      <c r="U35" s="1"/>
      <c r="V35" s="1"/>
      <c r="W35" s="1"/>
      <c r="X35" s="850" t="s">
        <v>87</v>
      </c>
      <c r="Y35" s="851"/>
      <c r="Z35" s="25"/>
      <c r="AA35" s="25">
        <f t="shared" ref="AA35:BE35" si="11">AA6/10^3</f>
        <v>99.782075612056843</v>
      </c>
      <c r="AB35" s="25">
        <f t="shared" si="11"/>
        <v>98.400514984870227</v>
      </c>
      <c r="AC35" s="25">
        <f t="shared" si="11"/>
        <v>96.720176389786403</v>
      </c>
      <c r="AD35" s="25">
        <f t="shared" si="11"/>
        <v>96.908588531106673</v>
      </c>
      <c r="AE35" s="25">
        <f t="shared" si="11"/>
        <v>96.62006266461961</v>
      </c>
      <c r="AF35" s="25">
        <f t="shared" si="11"/>
        <v>95.709690221320145</v>
      </c>
      <c r="AG35" s="25">
        <f t="shared" si="11"/>
        <v>96.576959927148224</v>
      </c>
      <c r="AH35" s="25">
        <f t="shared" si="11"/>
        <v>99.559732972662147</v>
      </c>
      <c r="AI35" s="25">
        <f t="shared" si="11"/>
        <v>87.358633124646843</v>
      </c>
      <c r="AJ35" s="25">
        <f t="shared" si="11"/>
        <v>90.558419441848528</v>
      </c>
      <c r="AK35" s="25">
        <f t="shared" si="11"/>
        <v>90.201457008608131</v>
      </c>
      <c r="AL35" s="25">
        <f t="shared" si="11"/>
        <v>87.870565519012899</v>
      </c>
      <c r="AM35" s="25">
        <f t="shared" si="11"/>
        <v>93.957141255459618</v>
      </c>
      <c r="AN35" s="25">
        <f t="shared" si="11"/>
        <v>96.090218115250764</v>
      </c>
      <c r="AO35" s="25">
        <f t="shared" si="11"/>
        <v>95.894053195636801</v>
      </c>
      <c r="AP35" s="25">
        <f t="shared" si="11"/>
        <v>100.16369867177993</v>
      </c>
      <c r="AQ35" s="25">
        <f t="shared" si="11"/>
        <v>101.02314846706055</v>
      </c>
      <c r="AR35" s="25">
        <f t="shared" si="11"/>
        <v>107.35563903583763</v>
      </c>
      <c r="AS35" s="25">
        <f t="shared" si="11"/>
        <v>104.12532238369727</v>
      </c>
      <c r="AT35" s="25">
        <f t="shared" si="11"/>
        <v>103.4104006151034</v>
      </c>
      <c r="AU35" s="25">
        <f t="shared" si="11"/>
        <v>105.11853006350444</v>
      </c>
      <c r="AV35" s="25">
        <f t="shared" si="11"/>
        <v>107.5085161042424</v>
      </c>
      <c r="AW35" s="25">
        <f t="shared" si="11"/>
        <v>110.80939853755604</v>
      </c>
      <c r="AX35" s="25">
        <f t="shared" si="11"/>
        <v>100.28459871964812</v>
      </c>
      <c r="AY35" s="25">
        <f t="shared" si="11"/>
        <v>93.974269143651455</v>
      </c>
      <c r="AZ35" s="25">
        <f t="shared" si="11"/>
        <v>82.032665774666469</v>
      </c>
      <c r="BA35" s="25">
        <f t="shared" si="11"/>
        <v>112.6151785148916</v>
      </c>
      <c r="BB35" s="25">
        <f t="shared" si="11"/>
        <v>0</v>
      </c>
      <c r="BC35" s="25">
        <f t="shared" si="11"/>
        <v>0</v>
      </c>
      <c r="BD35" s="25">
        <f t="shared" si="11"/>
        <v>0</v>
      </c>
      <c r="BE35" s="25">
        <f t="shared" si="11"/>
        <v>0</v>
      </c>
      <c r="BF35" s="37"/>
      <c r="BG35" s="37"/>
    </row>
    <row r="36" spans="1:59" s="38" customFormat="1" ht="14.25" customHeight="1">
      <c r="A36" s="1"/>
      <c r="B36" s="1"/>
      <c r="C36" s="1"/>
      <c r="D36" s="1"/>
      <c r="E36" s="1"/>
      <c r="F36" s="1"/>
      <c r="G36" s="1"/>
      <c r="H36" s="1"/>
      <c r="I36" s="1"/>
      <c r="J36" s="1"/>
      <c r="K36" s="1"/>
      <c r="L36" s="1"/>
      <c r="M36" s="1"/>
      <c r="N36" s="1"/>
      <c r="O36" s="1"/>
      <c r="P36" s="1"/>
      <c r="Q36" s="1"/>
      <c r="R36" s="1"/>
      <c r="S36" s="1"/>
      <c r="T36" s="1"/>
      <c r="U36" s="1"/>
      <c r="V36" s="1"/>
      <c r="W36" s="1"/>
      <c r="X36" s="850" t="s">
        <v>56</v>
      </c>
      <c r="Y36" s="851"/>
      <c r="Z36" s="25"/>
      <c r="AA36" s="25">
        <f t="shared" ref="AA36:BE36" si="12">AA7/10^3</f>
        <v>501.96409454122369</v>
      </c>
      <c r="AB36" s="25">
        <f t="shared" si="12"/>
        <v>495.66078924764207</v>
      </c>
      <c r="AC36" s="25">
        <f t="shared" si="12"/>
        <v>486.99953111451617</v>
      </c>
      <c r="AD36" s="25">
        <f t="shared" si="12"/>
        <v>474.59566108291421</v>
      </c>
      <c r="AE36" s="25">
        <f t="shared" si="12"/>
        <v>491.49462433935156</v>
      </c>
      <c r="AF36" s="25">
        <f t="shared" si="12"/>
        <v>488.32037375200792</v>
      </c>
      <c r="AG36" s="25">
        <f t="shared" si="12"/>
        <v>491.12365382110829</v>
      </c>
      <c r="AH36" s="25">
        <f t="shared" si="12"/>
        <v>483.22705190500477</v>
      </c>
      <c r="AI36" s="25">
        <f t="shared" si="12"/>
        <v>454.93005231278994</v>
      </c>
      <c r="AJ36" s="25">
        <f t="shared" si="12"/>
        <v>465.23478629617171</v>
      </c>
      <c r="AK36" s="25">
        <f t="shared" si="12"/>
        <v>476.51629895608454</v>
      </c>
      <c r="AL36" s="25">
        <f t="shared" si="12"/>
        <v>464.63301879959033</v>
      </c>
      <c r="AM36" s="25">
        <f t="shared" si="12"/>
        <v>473.78201294286794</v>
      </c>
      <c r="AN36" s="25">
        <f t="shared" si="12"/>
        <v>475.44276219222581</v>
      </c>
      <c r="AO36" s="25">
        <f t="shared" si="12"/>
        <v>472.39517292728897</v>
      </c>
      <c r="AP36" s="25">
        <f t="shared" si="12"/>
        <v>468.42527460444973</v>
      </c>
      <c r="AQ36" s="25">
        <f t="shared" si="12"/>
        <v>461.33090613614132</v>
      </c>
      <c r="AR36" s="25">
        <f t="shared" si="12"/>
        <v>472.90173350444621</v>
      </c>
      <c r="AS36" s="25">
        <f t="shared" si="12"/>
        <v>425.82036858254401</v>
      </c>
      <c r="AT36" s="25">
        <f t="shared" si="12"/>
        <v>397.21288491758855</v>
      </c>
      <c r="AU36" s="25">
        <f t="shared" si="12"/>
        <v>424.32182529543638</v>
      </c>
      <c r="AV36" s="25">
        <f t="shared" si="12"/>
        <v>438.84592392072034</v>
      </c>
      <c r="AW36" s="25">
        <f t="shared" si="12"/>
        <v>448.74753297370626</v>
      </c>
      <c r="AX36" s="25">
        <f t="shared" si="12"/>
        <v>462.53621711753414</v>
      </c>
      <c r="AY36" s="25">
        <f t="shared" si="12"/>
        <v>445.44482382833314</v>
      </c>
      <c r="AZ36" s="25">
        <f t="shared" si="12"/>
        <v>435.01584246459817</v>
      </c>
      <c r="BA36" s="25">
        <f t="shared" si="12"/>
        <v>417.67109394061265</v>
      </c>
      <c r="BB36" s="25">
        <f t="shared" si="12"/>
        <v>0</v>
      </c>
      <c r="BC36" s="25">
        <f t="shared" si="12"/>
        <v>0</v>
      </c>
      <c r="BD36" s="25">
        <f t="shared" si="12"/>
        <v>0</v>
      </c>
      <c r="BE36" s="25">
        <f t="shared" si="12"/>
        <v>0</v>
      </c>
      <c r="BF36" s="37"/>
      <c r="BG36" s="37"/>
    </row>
    <row r="37" spans="1:59" s="38" customFormat="1" ht="14.25" customHeight="1">
      <c r="A37" s="1"/>
      <c r="B37" s="1"/>
      <c r="C37" s="1"/>
      <c r="D37" s="1"/>
      <c r="E37" s="1"/>
      <c r="F37" s="1"/>
      <c r="G37" s="1"/>
      <c r="H37" s="1"/>
      <c r="I37" s="1"/>
      <c r="J37" s="1"/>
      <c r="K37" s="1"/>
      <c r="L37" s="1"/>
      <c r="M37" s="1"/>
      <c r="N37" s="1"/>
      <c r="O37" s="1"/>
      <c r="P37" s="1"/>
      <c r="Q37" s="1"/>
      <c r="R37" s="1"/>
      <c r="S37" s="1"/>
      <c r="T37" s="1"/>
      <c r="U37" s="1"/>
      <c r="V37" s="1"/>
      <c r="W37" s="1"/>
      <c r="X37" s="850" t="s">
        <v>57</v>
      </c>
      <c r="Y37" s="851"/>
      <c r="Z37" s="25"/>
      <c r="AA37" s="25">
        <f t="shared" ref="AA37:BE37" si="13">AA19/10^3</f>
        <v>207.47683285266953</v>
      </c>
      <c r="AB37" s="25">
        <f t="shared" si="13"/>
        <v>219.44618343828026</v>
      </c>
      <c r="AC37" s="25">
        <f t="shared" si="13"/>
        <v>226.19215015290706</v>
      </c>
      <c r="AD37" s="25">
        <f t="shared" si="13"/>
        <v>229.66482698551093</v>
      </c>
      <c r="AE37" s="25">
        <f t="shared" si="13"/>
        <v>239.46035735843691</v>
      </c>
      <c r="AF37" s="25">
        <f t="shared" si="13"/>
        <v>248.54511396637776</v>
      </c>
      <c r="AG37" s="25">
        <f t="shared" si="13"/>
        <v>255.15771850347625</v>
      </c>
      <c r="AH37" s="25">
        <f t="shared" si="13"/>
        <v>256.67004392306569</v>
      </c>
      <c r="AI37" s="25">
        <f t="shared" si="13"/>
        <v>254.638115089358</v>
      </c>
      <c r="AJ37" s="25">
        <f t="shared" si="13"/>
        <v>258.9728641203294</v>
      </c>
      <c r="AK37" s="25">
        <f t="shared" si="13"/>
        <v>258.64087399970219</v>
      </c>
      <c r="AL37" s="25">
        <f t="shared" si="13"/>
        <v>262.76117241970189</v>
      </c>
      <c r="AM37" s="25">
        <f t="shared" si="13"/>
        <v>259.55467586916319</v>
      </c>
      <c r="AN37" s="25">
        <f t="shared" si="13"/>
        <v>255.95224376746981</v>
      </c>
      <c r="AO37" s="25">
        <f t="shared" si="13"/>
        <v>249.83206619980453</v>
      </c>
      <c r="AP37" s="25">
        <f t="shared" si="13"/>
        <v>244.57217196607743</v>
      </c>
      <c r="AQ37" s="25">
        <f t="shared" si="13"/>
        <v>240.2840098446483</v>
      </c>
      <c r="AR37" s="25">
        <f t="shared" si="13"/>
        <v>239.60665598323524</v>
      </c>
      <c r="AS37" s="25">
        <f t="shared" si="13"/>
        <v>231.73840668418944</v>
      </c>
      <c r="AT37" s="25">
        <f t="shared" si="13"/>
        <v>227.7585613230205</v>
      </c>
      <c r="AU37" s="25">
        <f t="shared" si="13"/>
        <v>228.38971264950467</v>
      </c>
      <c r="AV37" s="25">
        <f t="shared" si="13"/>
        <v>224.79839230679602</v>
      </c>
      <c r="AW37" s="25">
        <f t="shared" si="13"/>
        <v>226.60269224577215</v>
      </c>
      <c r="AX37" s="25">
        <f t="shared" si="13"/>
        <v>223.92219096903628</v>
      </c>
      <c r="AY37" s="25">
        <f t="shared" si="13"/>
        <v>218.57821048928318</v>
      </c>
      <c r="AZ37" s="25">
        <f t="shared" si="13"/>
        <v>217.14651356006837</v>
      </c>
      <c r="BA37" s="25">
        <f t="shared" si="13"/>
        <v>215.35644215953863</v>
      </c>
      <c r="BB37" s="25">
        <f t="shared" si="13"/>
        <v>0</v>
      </c>
      <c r="BC37" s="25">
        <f t="shared" si="13"/>
        <v>0</v>
      </c>
      <c r="BD37" s="25">
        <f t="shared" si="13"/>
        <v>0</v>
      </c>
      <c r="BE37" s="25">
        <f t="shared" si="13"/>
        <v>0</v>
      </c>
      <c r="BF37" s="37"/>
      <c r="BG37" s="37"/>
    </row>
    <row r="38" spans="1:59" s="38" customFormat="1" ht="14.25" customHeight="1">
      <c r="A38" s="1"/>
      <c r="B38" s="1"/>
      <c r="C38" s="1"/>
      <c r="D38" s="1"/>
      <c r="E38" s="1"/>
      <c r="F38" s="1"/>
      <c r="G38" s="1"/>
      <c r="H38" s="1"/>
      <c r="I38" s="1"/>
      <c r="J38" s="1"/>
      <c r="K38" s="1"/>
      <c r="L38" s="1"/>
      <c r="M38" s="1"/>
      <c r="N38" s="1"/>
      <c r="O38" s="1"/>
      <c r="P38" s="1"/>
      <c r="Q38" s="1"/>
      <c r="R38" s="1"/>
      <c r="S38" s="1"/>
      <c r="T38" s="1"/>
      <c r="U38" s="1"/>
      <c r="V38" s="1"/>
      <c r="W38" s="1"/>
      <c r="X38" s="850" t="s">
        <v>58</v>
      </c>
      <c r="Y38" s="851"/>
      <c r="Z38" s="25"/>
      <c r="AA38" s="25">
        <f t="shared" ref="AA38:BA38" si="14">AA22/10^3</f>
        <v>130.27895439213265</v>
      </c>
      <c r="AB38" s="25">
        <f t="shared" si="14"/>
        <v>134.54457143230076</v>
      </c>
      <c r="AC38" s="25">
        <f t="shared" si="14"/>
        <v>139.0778264162447</v>
      </c>
      <c r="AD38" s="25">
        <f t="shared" si="14"/>
        <v>143.69543423103363</v>
      </c>
      <c r="AE38" s="25">
        <f t="shared" si="14"/>
        <v>157.64592791485481</v>
      </c>
      <c r="AF38" s="25">
        <f t="shared" si="14"/>
        <v>162.42814017131744</v>
      </c>
      <c r="AG38" s="25">
        <f t="shared" si="14"/>
        <v>160.36416685987282</v>
      </c>
      <c r="AH38" s="25">
        <f t="shared" si="14"/>
        <v>164.33294496677502</v>
      </c>
      <c r="AI38" s="25">
        <f t="shared" si="14"/>
        <v>173.17113075519129</v>
      </c>
      <c r="AJ38" s="25">
        <f t="shared" si="14"/>
        <v>183.88615872056141</v>
      </c>
      <c r="AK38" s="25">
        <f t="shared" si="14"/>
        <v>188.14773741726884</v>
      </c>
      <c r="AL38" s="25">
        <f t="shared" si="14"/>
        <v>188.68036258833862</v>
      </c>
      <c r="AM38" s="25">
        <f t="shared" si="14"/>
        <v>198.17905259967608</v>
      </c>
      <c r="AN38" s="25">
        <f t="shared" si="14"/>
        <v>203.93723492716953</v>
      </c>
      <c r="AO38" s="25">
        <f t="shared" si="14"/>
        <v>212.03318090805706</v>
      </c>
      <c r="AP38" s="25">
        <f t="shared" si="14"/>
        <v>217.29151234373992</v>
      </c>
      <c r="AQ38" s="25">
        <f t="shared" si="14"/>
        <v>214.81249082819892</v>
      </c>
      <c r="AR38" s="25">
        <f t="shared" si="14"/>
        <v>223.81608497379762</v>
      </c>
      <c r="AS38" s="25">
        <f t="shared" si="14"/>
        <v>215.16334551812591</v>
      </c>
      <c r="AT38" s="25">
        <f t="shared" si="14"/>
        <v>191.75641669195116</v>
      </c>
      <c r="AU38" s="25">
        <f t="shared" si="14"/>
        <v>198.26743023335194</v>
      </c>
      <c r="AV38" s="25">
        <f t="shared" si="14"/>
        <v>218.53387510619342</v>
      </c>
      <c r="AW38" s="25">
        <f t="shared" si="14"/>
        <v>224.63908617571329</v>
      </c>
      <c r="AX38" s="25">
        <f t="shared" si="14"/>
        <v>243.77909045247523</v>
      </c>
      <c r="AY38" s="25">
        <f t="shared" si="14"/>
        <v>237.54464412090314</v>
      </c>
      <c r="AZ38" s="25">
        <f t="shared" si="14"/>
        <v>231.28044384408582</v>
      </c>
      <c r="BA38" s="25">
        <f t="shared" si="14"/>
        <v>218.93630048449626</v>
      </c>
      <c r="BB38" s="25" t="e">
        <f>(#REF!)/10^3</f>
        <v>#REF!</v>
      </c>
      <c r="BC38" s="25" t="e">
        <f>(#REF!)/10^3</f>
        <v>#REF!</v>
      </c>
      <c r="BD38" s="25" t="e">
        <f>(#REF!)/10^3</f>
        <v>#REF!</v>
      </c>
      <c r="BE38" s="25" t="e">
        <f>(#REF!)/10^3</f>
        <v>#REF!</v>
      </c>
      <c r="BF38" s="37"/>
      <c r="BG38" s="37"/>
    </row>
    <row r="39" spans="1:59" s="38" customFormat="1" ht="14.25" customHeight="1">
      <c r="A39" s="1"/>
      <c r="B39" s="1"/>
      <c r="C39" s="1"/>
      <c r="D39" s="1"/>
      <c r="E39" s="1"/>
      <c r="F39" s="1"/>
      <c r="G39" s="1"/>
      <c r="H39" s="1"/>
      <c r="I39" s="1"/>
      <c r="J39" s="1"/>
      <c r="K39" s="1"/>
      <c r="L39" s="1"/>
      <c r="M39" s="1"/>
      <c r="N39" s="1"/>
      <c r="O39" s="1"/>
      <c r="P39" s="1"/>
      <c r="Q39" s="1"/>
      <c r="R39" s="1"/>
      <c r="S39" s="1"/>
      <c r="T39" s="1"/>
      <c r="U39" s="1"/>
      <c r="V39" s="1"/>
      <c r="W39" s="1"/>
      <c r="X39" s="850" t="s">
        <v>59</v>
      </c>
      <c r="Y39" s="851"/>
      <c r="Z39" s="25"/>
      <c r="AA39" s="25">
        <f t="shared" ref="AA39:BA39" si="15">AA23/10^3</f>
        <v>130.5622176473118</v>
      </c>
      <c r="AB39" s="25">
        <f t="shared" si="15"/>
        <v>132.53450209652894</v>
      </c>
      <c r="AC39" s="25">
        <f t="shared" si="15"/>
        <v>139.60025552740049</v>
      </c>
      <c r="AD39" s="25">
        <f t="shared" si="15"/>
        <v>139.15966233824062</v>
      </c>
      <c r="AE39" s="25">
        <f t="shared" si="15"/>
        <v>148.7387654955163</v>
      </c>
      <c r="AF39" s="25">
        <f t="shared" si="15"/>
        <v>150.50604957547841</v>
      </c>
      <c r="AG39" s="25">
        <f t="shared" si="15"/>
        <v>152.84879907272833</v>
      </c>
      <c r="AH39" s="25">
        <f t="shared" si="15"/>
        <v>146.73737248101386</v>
      </c>
      <c r="AI39" s="25">
        <f t="shared" si="15"/>
        <v>145.74716611034529</v>
      </c>
      <c r="AJ39" s="25">
        <f t="shared" si="15"/>
        <v>152.7279626109349</v>
      </c>
      <c r="AK39" s="25">
        <f t="shared" si="15"/>
        <v>158.71000150741452</v>
      </c>
      <c r="AL39" s="25">
        <f t="shared" si="15"/>
        <v>155.39063446834214</v>
      </c>
      <c r="AM39" s="25">
        <f t="shared" si="15"/>
        <v>166.2543603056549</v>
      </c>
      <c r="AN39" s="25">
        <f t="shared" si="15"/>
        <v>169.35683478089265</v>
      </c>
      <c r="AO39" s="25">
        <f t="shared" si="15"/>
        <v>167.44432007572303</v>
      </c>
      <c r="AP39" s="25">
        <f t="shared" si="15"/>
        <v>175.266570895141</v>
      </c>
      <c r="AQ39" s="25">
        <f t="shared" si="15"/>
        <v>166.46850961839502</v>
      </c>
      <c r="AR39" s="25">
        <f t="shared" si="15"/>
        <v>177.94537805931921</v>
      </c>
      <c r="AS39" s="25">
        <f t="shared" si="15"/>
        <v>169.86897288144451</v>
      </c>
      <c r="AT39" s="25">
        <f t="shared" si="15"/>
        <v>160.65221331605278</v>
      </c>
      <c r="AU39" s="25">
        <f t="shared" si="15"/>
        <v>174.54091899356001</v>
      </c>
      <c r="AV39" s="25">
        <f t="shared" si="15"/>
        <v>189.02488455690536</v>
      </c>
      <c r="AW39" s="25">
        <f t="shared" si="15"/>
        <v>206.80316281795007</v>
      </c>
      <c r="AX39" s="25">
        <f t="shared" si="15"/>
        <v>204.74955567443234</v>
      </c>
      <c r="AY39" s="25">
        <f t="shared" si="15"/>
        <v>190.73129075650166</v>
      </c>
      <c r="AZ39" s="25">
        <f t="shared" si="15"/>
        <v>184.32090694177333</v>
      </c>
      <c r="BA39" s="25">
        <f t="shared" si="15"/>
        <v>178.98811108576885</v>
      </c>
      <c r="BB39" s="25">
        <f>BB23/10^3</f>
        <v>0</v>
      </c>
      <c r="BC39" s="25">
        <f>BC23/10^3</f>
        <v>0</v>
      </c>
      <c r="BD39" s="25">
        <f>BD23/10^3</f>
        <v>0</v>
      </c>
      <c r="BE39" s="25">
        <f>BE23/10^3</f>
        <v>0</v>
      </c>
      <c r="BF39" s="37"/>
      <c r="BG39" s="37"/>
    </row>
    <row r="40" spans="1:59" s="38" customFormat="1" ht="14.25" customHeight="1">
      <c r="A40" s="1"/>
      <c r="B40" s="1"/>
      <c r="C40" s="1"/>
      <c r="D40" s="1"/>
      <c r="E40" s="1"/>
      <c r="F40" s="1"/>
      <c r="G40" s="1"/>
      <c r="H40" s="1"/>
      <c r="I40" s="1"/>
      <c r="J40" s="1"/>
      <c r="K40" s="1"/>
      <c r="L40" s="1"/>
      <c r="M40" s="1"/>
      <c r="N40" s="1"/>
      <c r="O40" s="1"/>
      <c r="P40" s="1"/>
      <c r="Q40" s="1"/>
      <c r="R40" s="1"/>
      <c r="S40" s="1"/>
      <c r="T40" s="1"/>
      <c r="U40" s="1"/>
      <c r="V40" s="1"/>
      <c r="W40" s="1"/>
      <c r="X40" s="850" t="s">
        <v>88</v>
      </c>
      <c r="Y40" s="851"/>
      <c r="Z40" s="25"/>
      <c r="AA40" s="25">
        <f t="shared" ref="AA40:BE40" si="16">AA25/10^3</f>
        <v>65.09743597412475</v>
      </c>
      <c r="AB40" s="25">
        <f t="shared" si="16"/>
        <v>66.220898023044768</v>
      </c>
      <c r="AC40" s="25">
        <f t="shared" si="16"/>
        <v>66.14951926019144</v>
      </c>
      <c r="AD40" s="25">
        <f t="shared" si="16"/>
        <v>64.863514874937081</v>
      </c>
      <c r="AE40" s="25">
        <f t="shared" si="16"/>
        <v>66.439762202855093</v>
      </c>
      <c r="AF40" s="25">
        <f t="shared" si="16"/>
        <v>66.774087991480073</v>
      </c>
      <c r="AG40" s="25">
        <f t="shared" si="16"/>
        <v>67.297676358663068</v>
      </c>
      <c r="AH40" s="25">
        <f t="shared" si="16"/>
        <v>64.691798465169498</v>
      </c>
      <c r="AI40" s="25">
        <f t="shared" si="16"/>
        <v>58.609944120293193</v>
      </c>
      <c r="AJ40" s="25">
        <f t="shared" si="16"/>
        <v>58.899072792361238</v>
      </c>
      <c r="AK40" s="25">
        <f t="shared" si="16"/>
        <v>59.357428232750529</v>
      </c>
      <c r="AL40" s="25">
        <f t="shared" si="16"/>
        <v>58.040999759272914</v>
      </c>
      <c r="AM40" s="25">
        <f t="shared" si="16"/>
        <v>55.351055784133834</v>
      </c>
      <c r="AN40" s="25">
        <f t="shared" si="16"/>
        <v>54.560852773661779</v>
      </c>
      <c r="AO40" s="25">
        <f t="shared" si="16"/>
        <v>54.543233901614755</v>
      </c>
      <c r="AP40" s="25">
        <f t="shared" si="16"/>
        <v>55.644149587924282</v>
      </c>
      <c r="AQ40" s="25">
        <f t="shared" si="16"/>
        <v>55.893472805397273</v>
      </c>
      <c r="AR40" s="25">
        <f t="shared" si="16"/>
        <v>55.092648974189999</v>
      </c>
      <c r="AS40" s="25">
        <f t="shared" si="16"/>
        <v>50.793224618314177</v>
      </c>
      <c r="AT40" s="25">
        <f t="shared" si="16"/>
        <v>45.234705405729784</v>
      </c>
      <c r="AU40" s="25">
        <f t="shared" si="16"/>
        <v>46.316103039967025</v>
      </c>
      <c r="AV40" s="25">
        <f t="shared" si="16"/>
        <v>46.226848067470428</v>
      </c>
      <c r="AW40" s="25">
        <f t="shared" si="16"/>
        <v>46.289082298431168</v>
      </c>
      <c r="AX40" s="25">
        <f t="shared" si="16"/>
        <v>48.045037218961255</v>
      </c>
      <c r="AY40" s="25">
        <f t="shared" si="16"/>
        <v>47.449360601658668</v>
      </c>
      <c r="AZ40" s="25">
        <f t="shared" si="16"/>
        <v>46.13615521128051</v>
      </c>
      <c r="BA40" s="25">
        <f t="shared" si="16"/>
        <v>45.690958446637687</v>
      </c>
      <c r="BB40" s="25">
        <f t="shared" si="16"/>
        <v>0</v>
      </c>
      <c r="BC40" s="25">
        <f t="shared" si="16"/>
        <v>0</v>
      </c>
      <c r="BD40" s="25">
        <f t="shared" si="16"/>
        <v>0</v>
      </c>
      <c r="BE40" s="25">
        <f t="shared" si="16"/>
        <v>0</v>
      </c>
      <c r="BF40" s="37"/>
      <c r="BG40" s="37"/>
    </row>
    <row r="41" spans="1:59" s="38" customFormat="1" ht="14.25" customHeight="1">
      <c r="A41" s="1"/>
      <c r="B41" s="1"/>
      <c r="C41" s="1"/>
      <c r="D41" s="1"/>
      <c r="E41" s="1"/>
      <c r="F41" s="1"/>
      <c r="G41" s="1"/>
      <c r="H41" s="1"/>
      <c r="I41" s="1"/>
      <c r="J41" s="1"/>
      <c r="K41" s="1"/>
      <c r="L41" s="1"/>
      <c r="M41" s="1"/>
      <c r="N41" s="1"/>
      <c r="O41" s="1"/>
      <c r="P41" s="1"/>
      <c r="Q41" s="1"/>
      <c r="R41" s="1"/>
      <c r="S41" s="1"/>
      <c r="T41" s="1"/>
      <c r="U41" s="1"/>
      <c r="V41" s="1"/>
      <c r="W41" s="1"/>
      <c r="X41" s="850" t="s">
        <v>60</v>
      </c>
      <c r="Y41" s="851"/>
      <c r="Z41" s="25"/>
      <c r="AA41" s="25">
        <f t="shared" ref="AA41:BE41" si="17">AA26/10^3</f>
        <v>24.004789495147605</v>
      </c>
      <c r="AB41" s="25">
        <f t="shared" si="17"/>
        <v>24.193303079771095</v>
      </c>
      <c r="AC41" s="25">
        <f t="shared" si="17"/>
        <v>25.997784883166442</v>
      </c>
      <c r="AD41" s="25">
        <f t="shared" si="17"/>
        <v>25.019816501809952</v>
      </c>
      <c r="AE41" s="25">
        <f t="shared" si="17"/>
        <v>28.598436990483407</v>
      </c>
      <c r="AF41" s="25">
        <f t="shared" si="17"/>
        <v>29.139666356417248</v>
      </c>
      <c r="AG41" s="25">
        <f t="shared" si="17"/>
        <v>29.649884515558579</v>
      </c>
      <c r="AH41" s="25">
        <f t="shared" si="17"/>
        <v>31.207113724399004</v>
      </c>
      <c r="AI41" s="25">
        <f t="shared" si="17"/>
        <v>31.447885947133283</v>
      </c>
      <c r="AJ41" s="25">
        <f t="shared" si="17"/>
        <v>31.365707267695381</v>
      </c>
      <c r="AK41" s="25">
        <f t="shared" si="17"/>
        <v>32.856496577069208</v>
      </c>
      <c r="AL41" s="25">
        <f t="shared" si="17"/>
        <v>32.522541455449932</v>
      </c>
      <c r="AM41" s="25">
        <f t="shared" si="17"/>
        <v>32.76772216385082</v>
      </c>
      <c r="AN41" s="25">
        <f t="shared" si="17"/>
        <v>33.515749112426711</v>
      </c>
      <c r="AO41" s="25">
        <f t="shared" si="17"/>
        <v>32.703600998426424</v>
      </c>
      <c r="AP41" s="25">
        <f t="shared" si="17"/>
        <v>31.657635765383382</v>
      </c>
      <c r="AQ41" s="25">
        <f t="shared" si="17"/>
        <v>29.911656708535389</v>
      </c>
      <c r="AR41" s="25">
        <f t="shared" si="17"/>
        <v>30.488157264612141</v>
      </c>
      <c r="AS41" s="25">
        <f t="shared" si="17"/>
        <v>31.86148352838077</v>
      </c>
      <c r="AT41" s="25">
        <f t="shared" si="17"/>
        <v>28.202776998201294</v>
      </c>
      <c r="AU41" s="25">
        <f t="shared" si="17"/>
        <v>28.719830988225869</v>
      </c>
      <c r="AV41" s="25">
        <f t="shared" si="17"/>
        <v>28.039636165409298</v>
      </c>
      <c r="AW41" s="25">
        <f t="shared" si="17"/>
        <v>29.845585203940114</v>
      </c>
      <c r="AX41" s="25">
        <f t="shared" si="17"/>
        <v>29.388674072565461</v>
      </c>
      <c r="AY41" s="25">
        <f t="shared" si="17"/>
        <v>28.528100336765824</v>
      </c>
      <c r="AZ41" s="25">
        <f t="shared" si="17"/>
        <v>28.8496971374399</v>
      </c>
      <c r="BA41" s="25">
        <f t="shared" si="17"/>
        <v>29.007582967093676</v>
      </c>
      <c r="BB41" s="25">
        <f t="shared" si="17"/>
        <v>0</v>
      </c>
      <c r="BC41" s="25">
        <f t="shared" si="17"/>
        <v>0</v>
      </c>
      <c r="BD41" s="25">
        <f t="shared" si="17"/>
        <v>0</v>
      </c>
      <c r="BE41" s="25">
        <f t="shared" si="17"/>
        <v>0</v>
      </c>
      <c r="BF41" s="37"/>
      <c r="BG41" s="37"/>
    </row>
    <row r="42" spans="1:59" s="38" customFormat="1" ht="14.25" customHeight="1" thickBot="1">
      <c r="A42" s="1"/>
      <c r="B42" s="1"/>
      <c r="C42" s="1"/>
      <c r="D42" s="1"/>
      <c r="E42" s="1"/>
      <c r="F42" s="1"/>
      <c r="G42" s="1"/>
      <c r="H42" s="1"/>
      <c r="I42" s="1"/>
      <c r="J42" s="1"/>
      <c r="K42" s="1"/>
      <c r="L42" s="1"/>
      <c r="M42" s="1"/>
      <c r="N42" s="1"/>
      <c r="O42" s="1"/>
      <c r="P42" s="1"/>
      <c r="Q42" s="1"/>
      <c r="R42" s="1"/>
      <c r="S42" s="1"/>
      <c r="T42" s="1"/>
      <c r="U42" s="1"/>
      <c r="V42" s="1"/>
      <c r="W42" s="1"/>
      <c r="X42" s="854" t="s">
        <v>246</v>
      </c>
      <c r="Y42" s="855"/>
      <c r="Z42" s="26"/>
      <c r="AA42" s="26">
        <f t="shared" ref="AA42:BA42" si="18">SUM(AA28)/10^3</f>
        <v>6.4908857147027126</v>
      </c>
      <c r="AB42" s="26">
        <f t="shared" si="18"/>
        <v>6.2824579839244965</v>
      </c>
      <c r="AC42" s="26">
        <f t="shared" si="18"/>
        <v>6.0256454933875032</v>
      </c>
      <c r="AD42" s="26">
        <f t="shared" si="18"/>
        <v>5.803803545580136</v>
      </c>
      <c r="AE42" s="26">
        <f t="shared" si="18"/>
        <v>5.603342574986943</v>
      </c>
      <c r="AF42" s="26">
        <f t="shared" si="18"/>
        <v>5.791663761202388</v>
      </c>
      <c r="AG42" s="26">
        <f t="shared" si="18"/>
        <v>5.9027993575551791</v>
      </c>
      <c r="AH42" s="26">
        <f t="shared" si="18"/>
        <v>5.8640104194399321</v>
      </c>
      <c r="AI42" s="26">
        <f t="shared" si="18"/>
        <v>5.4429873773881621</v>
      </c>
      <c r="AJ42" s="26">
        <f t="shared" si="18"/>
        <v>5.4617737669612128</v>
      </c>
      <c r="AK42" s="26">
        <f t="shared" si="18"/>
        <v>5.5305050426025479</v>
      </c>
      <c r="AL42" s="26">
        <f t="shared" si="18"/>
        <v>5.0787763894091018</v>
      </c>
      <c r="AM42" s="26">
        <f t="shared" si="18"/>
        <v>4.8365086618101358</v>
      </c>
      <c r="AN42" s="26">
        <f t="shared" si="18"/>
        <v>4.672479509120401</v>
      </c>
      <c r="AO42" s="26">
        <f t="shared" si="18"/>
        <v>4.5246941348259773</v>
      </c>
      <c r="AP42" s="26">
        <f t="shared" si="18"/>
        <v>4.464516986347852</v>
      </c>
      <c r="AQ42" s="26">
        <f t="shared" si="18"/>
        <v>4.3990050826640106</v>
      </c>
      <c r="AR42" s="26">
        <f t="shared" si="18"/>
        <v>4.4230764142924963</v>
      </c>
      <c r="AS42" s="26">
        <f t="shared" si="18"/>
        <v>4.0028770501933693</v>
      </c>
      <c r="AT42" s="26">
        <f t="shared" si="18"/>
        <v>3.6645075599263937</v>
      </c>
      <c r="AU42" s="26">
        <f t="shared" si="18"/>
        <v>3.5594345015173712</v>
      </c>
      <c r="AV42" s="26">
        <f t="shared" si="18"/>
        <v>3.4486935777181187</v>
      </c>
      <c r="AW42" s="26">
        <f t="shared" si="18"/>
        <v>3.4590049552727686</v>
      </c>
      <c r="AX42" s="26">
        <f t="shared" si="18"/>
        <v>3.465379243945172</v>
      </c>
      <c r="AY42" s="26">
        <f t="shared" si="18"/>
        <v>3.3686283972201707</v>
      </c>
      <c r="AZ42" s="26">
        <f t="shared" si="18"/>
        <v>3.3161501169921719</v>
      </c>
      <c r="BA42" s="26">
        <f t="shared" si="18"/>
        <v>3.2889878683281477</v>
      </c>
      <c r="BB42" s="26" t="e">
        <f>#REF!/10^3</f>
        <v>#REF!</v>
      </c>
      <c r="BC42" s="26" t="e">
        <f>#REF!/10^3</f>
        <v>#REF!</v>
      </c>
      <c r="BD42" s="26" t="e">
        <f>#REF!/10^3</f>
        <v>#REF!</v>
      </c>
      <c r="BE42" s="26" t="e">
        <f>#REF!/10^3</f>
        <v>#REF!</v>
      </c>
      <c r="BF42" s="39"/>
      <c r="BG42" s="39"/>
    </row>
    <row r="43" spans="1:59" s="38" customFormat="1" ht="14.25" customHeight="1" thickTop="1">
      <c r="A43" s="1"/>
      <c r="B43" s="1"/>
      <c r="C43" s="1"/>
      <c r="D43" s="1"/>
      <c r="E43" s="1"/>
      <c r="F43" s="1"/>
      <c r="G43" s="1"/>
      <c r="H43" s="1"/>
      <c r="I43" s="1"/>
      <c r="J43" s="1"/>
      <c r="K43" s="1"/>
      <c r="L43" s="1"/>
      <c r="M43" s="1"/>
      <c r="N43" s="1"/>
      <c r="O43" s="1"/>
      <c r="P43" s="1"/>
      <c r="Q43" s="1"/>
      <c r="R43" s="1"/>
      <c r="S43" s="1"/>
      <c r="T43" s="1"/>
      <c r="U43" s="1"/>
      <c r="V43" s="1"/>
      <c r="W43" s="1"/>
      <c r="X43" s="856" t="s">
        <v>62</v>
      </c>
      <c r="Y43" s="857"/>
      <c r="Z43" s="27"/>
      <c r="AA43" s="27">
        <f>SUM(AA35:AA42)</f>
        <v>1165.6572862293694</v>
      </c>
      <c r="AB43" s="27">
        <f>SUM(AB35:AB42)</f>
        <v>1177.2832202863628</v>
      </c>
      <c r="AC43" s="27">
        <f>SUM(AC35:AC42)</f>
        <v>1186.7628892376001</v>
      </c>
      <c r="AD43" s="27">
        <f>SUM(AD35:AD42)</f>
        <v>1179.7113080911333</v>
      </c>
      <c r="AE43" s="27">
        <f>SUM(AE35:AE42)</f>
        <v>1234.6012795411045</v>
      </c>
      <c r="AF43" s="27">
        <f t="shared" ref="AF43:BA43" si="19">SUM(AF35:AF42)</f>
        <v>1247.2147857956013</v>
      </c>
      <c r="AG43" s="27">
        <f t="shared" si="19"/>
        <v>1258.9216584161106</v>
      </c>
      <c r="AH43" s="27">
        <f t="shared" si="19"/>
        <v>1252.2900688575301</v>
      </c>
      <c r="AI43" s="27">
        <f t="shared" si="19"/>
        <v>1211.345914837146</v>
      </c>
      <c r="AJ43" s="27">
        <f t="shared" si="19"/>
        <v>1247.1067450168637</v>
      </c>
      <c r="AK43" s="27">
        <f t="shared" si="19"/>
        <v>1269.9607987415006</v>
      </c>
      <c r="AL43" s="27">
        <f t="shared" si="19"/>
        <v>1254.9780713991179</v>
      </c>
      <c r="AM43" s="27">
        <f t="shared" si="19"/>
        <v>1284.6825295826163</v>
      </c>
      <c r="AN43" s="27">
        <f t="shared" si="19"/>
        <v>1293.5283751782174</v>
      </c>
      <c r="AO43" s="27">
        <f t="shared" si="19"/>
        <v>1289.3703223413777</v>
      </c>
      <c r="AP43" s="27">
        <f t="shared" si="19"/>
        <v>1297.4855308208437</v>
      </c>
      <c r="AQ43" s="27">
        <f t="shared" si="19"/>
        <v>1274.1231994910409</v>
      </c>
      <c r="AR43" s="27">
        <f t="shared" si="19"/>
        <v>1311.6293742097305</v>
      </c>
      <c r="AS43" s="27">
        <f t="shared" si="19"/>
        <v>1233.3740012468893</v>
      </c>
      <c r="AT43" s="27">
        <f t="shared" si="19"/>
        <v>1157.8924668275738</v>
      </c>
      <c r="AU43" s="27">
        <f t="shared" si="19"/>
        <v>1209.2337857650675</v>
      </c>
      <c r="AV43" s="27">
        <f t="shared" si="19"/>
        <v>1256.4267698054555</v>
      </c>
      <c r="AW43" s="27">
        <f t="shared" si="19"/>
        <v>1297.1955452083419</v>
      </c>
      <c r="AX43" s="27">
        <f t="shared" si="19"/>
        <v>1316.1707434685977</v>
      </c>
      <c r="AY43" s="27">
        <f t="shared" si="19"/>
        <v>1265.6193276743174</v>
      </c>
      <c r="AZ43" s="27">
        <f t="shared" si="19"/>
        <v>1228.0983750509049</v>
      </c>
      <c r="BA43" s="27">
        <f t="shared" si="19"/>
        <v>1221.5546554673676</v>
      </c>
      <c r="BB43" s="40"/>
      <c r="BC43" s="40"/>
      <c r="BD43" s="40"/>
      <c r="BE43" s="40"/>
      <c r="BF43" s="40"/>
      <c r="BG43" s="40"/>
    </row>
    <row r="44" spans="1:59" ht="14.25" customHeight="1">
      <c r="Z44" s="66"/>
      <c r="AA44" s="66"/>
    </row>
    <row r="45" spans="1:59" ht="14.25" customHeight="1">
      <c r="X45" s="133" t="s">
        <v>202</v>
      </c>
      <c r="AA45" s="133"/>
    </row>
    <row r="46" spans="1:59" ht="14.25" customHeight="1">
      <c r="X46" s="852" t="s">
        <v>79</v>
      </c>
      <c r="Y46" s="853"/>
      <c r="Z46" s="486" t="s">
        <v>242</v>
      </c>
      <c r="AA46" s="484">
        <v>1990</v>
      </c>
      <c r="AB46" s="484">
        <f t="shared" ref="AB46:BE46" si="20">AA46+1</f>
        <v>1991</v>
      </c>
      <c r="AC46" s="484">
        <f t="shared" si="20"/>
        <v>1992</v>
      </c>
      <c r="AD46" s="484">
        <f t="shared" si="20"/>
        <v>1993</v>
      </c>
      <c r="AE46" s="484">
        <f>AD46+1</f>
        <v>1994</v>
      </c>
      <c r="AF46" s="484">
        <f t="shared" si="20"/>
        <v>1995</v>
      </c>
      <c r="AG46" s="484">
        <f t="shared" si="20"/>
        <v>1996</v>
      </c>
      <c r="AH46" s="484">
        <f t="shared" si="20"/>
        <v>1997</v>
      </c>
      <c r="AI46" s="484">
        <f t="shared" si="20"/>
        <v>1998</v>
      </c>
      <c r="AJ46" s="484">
        <f t="shared" si="20"/>
        <v>1999</v>
      </c>
      <c r="AK46" s="484">
        <f t="shared" si="20"/>
        <v>2000</v>
      </c>
      <c r="AL46" s="484">
        <f t="shared" si="20"/>
        <v>2001</v>
      </c>
      <c r="AM46" s="484">
        <f t="shared" si="20"/>
        <v>2002</v>
      </c>
      <c r="AN46" s="484">
        <f t="shared" si="20"/>
        <v>2003</v>
      </c>
      <c r="AO46" s="484">
        <f t="shared" si="20"/>
        <v>2004</v>
      </c>
      <c r="AP46" s="484">
        <f t="shared" si="20"/>
        <v>2005</v>
      </c>
      <c r="AQ46" s="484">
        <f t="shared" si="20"/>
        <v>2006</v>
      </c>
      <c r="AR46" s="484">
        <f t="shared" si="20"/>
        <v>2007</v>
      </c>
      <c r="AS46" s="486">
        <v>2008</v>
      </c>
      <c r="AT46" s="486">
        <v>2009</v>
      </c>
      <c r="AU46" s="486">
        <v>2010</v>
      </c>
      <c r="AV46" s="486">
        <v>2011</v>
      </c>
      <c r="AW46" s="486">
        <v>2012</v>
      </c>
      <c r="AX46" s="486">
        <v>2013</v>
      </c>
      <c r="AY46" s="484">
        <f t="shared" si="20"/>
        <v>2014</v>
      </c>
      <c r="AZ46" s="484">
        <f t="shared" si="20"/>
        <v>2015</v>
      </c>
      <c r="BA46" s="484">
        <f t="shared" si="20"/>
        <v>2016</v>
      </c>
      <c r="BB46" s="484">
        <f t="shared" si="20"/>
        <v>2017</v>
      </c>
      <c r="BC46" s="484">
        <f t="shared" si="20"/>
        <v>2018</v>
      </c>
      <c r="BD46" s="484">
        <f t="shared" si="20"/>
        <v>2019</v>
      </c>
      <c r="BE46" s="484">
        <f t="shared" si="20"/>
        <v>2020</v>
      </c>
      <c r="BF46" s="484" t="s">
        <v>48</v>
      </c>
      <c r="BG46" s="24" t="s">
        <v>9</v>
      </c>
    </row>
    <row r="47" spans="1:59" s="38" customFormat="1" ht="14.25" customHeight="1">
      <c r="A47" s="1"/>
      <c r="B47" s="1"/>
      <c r="C47" s="1"/>
      <c r="D47" s="1"/>
      <c r="E47" s="1"/>
      <c r="F47" s="1"/>
      <c r="G47" s="1"/>
      <c r="H47" s="1"/>
      <c r="I47" s="1"/>
      <c r="J47" s="1"/>
      <c r="K47" s="1"/>
      <c r="L47" s="1"/>
      <c r="M47" s="1"/>
      <c r="N47" s="1"/>
      <c r="O47" s="1"/>
      <c r="P47" s="1"/>
      <c r="Q47" s="1"/>
      <c r="R47" s="1"/>
      <c r="S47" s="1"/>
      <c r="T47" s="1"/>
      <c r="U47" s="1"/>
      <c r="V47" s="1"/>
      <c r="W47" s="1"/>
      <c r="X47" s="850" t="s">
        <v>87</v>
      </c>
      <c r="Y47" s="851"/>
      <c r="Z47" s="159">
        <f>AA35</f>
        <v>99.782075612056843</v>
      </c>
      <c r="AA47" s="29">
        <f>AA35/$Z47-1</f>
        <v>0</v>
      </c>
      <c r="AB47" s="29">
        <f t="shared" ref="AA47:AZ55" si="21">AB35/$Z47-1</f>
        <v>-1.3845779602320474E-2</v>
      </c>
      <c r="AC47" s="29">
        <f t="shared" si="21"/>
        <v>-3.068586420445707E-2</v>
      </c>
      <c r="AD47" s="29">
        <f t="shared" si="21"/>
        <v>-2.879762786376594E-2</v>
      </c>
      <c r="AE47" s="29">
        <f t="shared" si="21"/>
        <v>-3.1689187943241826E-2</v>
      </c>
      <c r="AF47" s="29">
        <f t="shared" si="21"/>
        <v>-4.0812794940944586E-2</v>
      </c>
      <c r="AG47" s="29">
        <f t="shared" si="21"/>
        <v>-3.2121156683188268E-2</v>
      </c>
      <c r="AH47" s="29">
        <f t="shared" si="21"/>
        <v>-2.2282823646517791E-3</v>
      </c>
      <c r="AI47" s="29">
        <f t="shared" si="21"/>
        <v>-0.12450575327487834</v>
      </c>
      <c r="AJ47" s="29">
        <f t="shared" si="21"/>
        <v>-9.2438006662328931E-2</v>
      </c>
      <c r="AK47" s="29">
        <f t="shared" si="21"/>
        <v>-9.6015427066252212E-2</v>
      </c>
      <c r="AL47" s="29">
        <f t="shared" si="21"/>
        <v>-0.1193752487105475</v>
      </c>
      <c r="AM47" s="29">
        <f t="shared" si="21"/>
        <v>-5.8376560327768834E-2</v>
      </c>
      <c r="AN47" s="29">
        <f t="shared" si="21"/>
        <v>-3.6999205259666712E-2</v>
      </c>
      <c r="AO47" s="29">
        <f t="shared" si="21"/>
        <v>-3.8965138704232793E-2</v>
      </c>
      <c r="AP47" s="29">
        <f t="shared" si="21"/>
        <v>3.8245652576600619E-3</v>
      </c>
      <c r="AQ47" s="29">
        <f t="shared" si="21"/>
        <v>1.2437833622833017E-2</v>
      </c>
      <c r="AR47" s="29">
        <f t="shared" si="21"/>
        <v>7.5901041117104828E-2</v>
      </c>
      <c r="AS47" s="29">
        <f t="shared" si="21"/>
        <v>4.3527324371629206E-2</v>
      </c>
      <c r="AT47" s="29">
        <f t="shared" si="21"/>
        <v>3.6362492770276145E-2</v>
      </c>
      <c r="AU47" s="29">
        <f t="shared" si="21"/>
        <v>5.3481092858753687E-2</v>
      </c>
      <c r="AV47" s="29">
        <f t="shared" si="21"/>
        <v>7.7433150641456061E-2</v>
      </c>
      <c r="AW47" s="29">
        <f t="shared" si="21"/>
        <v>0.11051406635769312</v>
      </c>
      <c r="AX47" s="29">
        <f>AX35/$Z47-1</f>
        <v>5.0362061974440486E-3</v>
      </c>
      <c r="AY47" s="29">
        <f t="shared" si="21"/>
        <v>-5.8204907372197634E-2</v>
      </c>
      <c r="AZ47" s="29">
        <f t="shared" si="21"/>
        <v>-0.17788174608031182</v>
      </c>
      <c r="BA47" s="29">
        <f t="shared" ref="BA47:BA55" si="22">BA35/$Z47-1</f>
        <v>0.12861130442634439</v>
      </c>
      <c r="BB47" s="37"/>
      <c r="BC47" s="37"/>
      <c r="BD47" s="37"/>
      <c r="BE47" s="37"/>
      <c r="BF47" s="37"/>
      <c r="BG47" s="37"/>
    </row>
    <row r="48" spans="1:59" s="38" customFormat="1" ht="14.25" customHeight="1">
      <c r="A48" s="1"/>
      <c r="B48" s="1"/>
      <c r="C48" s="1"/>
      <c r="D48" s="1"/>
      <c r="E48" s="1"/>
      <c r="F48" s="1"/>
      <c r="G48" s="1"/>
      <c r="H48" s="1"/>
      <c r="I48" s="1"/>
      <c r="J48" s="1"/>
      <c r="K48" s="1"/>
      <c r="L48" s="1"/>
      <c r="M48" s="1"/>
      <c r="N48" s="1"/>
      <c r="O48" s="1"/>
      <c r="P48" s="1"/>
      <c r="Q48" s="1"/>
      <c r="R48" s="1"/>
      <c r="S48" s="1"/>
      <c r="T48" s="1"/>
      <c r="U48" s="1"/>
      <c r="V48" s="1"/>
      <c r="W48" s="1"/>
      <c r="X48" s="850" t="s">
        <v>56</v>
      </c>
      <c r="Y48" s="851"/>
      <c r="Z48" s="159">
        <f t="shared" ref="Z48:Z55" si="23">AA36</f>
        <v>501.96409454122369</v>
      </c>
      <c r="AA48" s="29">
        <f t="shared" si="21"/>
        <v>0</v>
      </c>
      <c r="AB48" s="29">
        <f t="shared" si="21"/>
        <v>-1.2557283204374659E-2</v>
      </c>
      <c r="AC48" s="29">
        <f t="shared" si="21"/>
        <v>-2.9812019603482898E-2</v>
      </c>
      <c r="AD48" s="29">
        <f t="shared" si="21"/>
        <v>-5.4522691475220375E-2</v>
      </c>
      <c r="AE48" s="29">
        <f t="shared" si="21"/>
        <v>-2.0857010124281539E-2</v>
      </c>
      <c r="AF48" s="29">
        <f t="shared" si="21"/>
        <v>-2.7180670764281656E-2</v>
      </c>
      <c r="AG48" s="29">
        <f t="shared" si="21"/>
        <v>-2.1596048079939201E-2</v>
      </c>
      <c r="AH48" s="29">
        <f t="shared" si="21"/>
        <v>-3.7327455967431034E-2</v>
      </c>
      <c r="AI48" s="29">
        <f t="shared" si="21"/>
        <v>-9.3700013088428347E-2</v>
      </c>
      <c r="AJ48" s="29">
        <f t="shared" si="21"/>
        <v>-7.3171186235185148E-2</v>
      </c>
      <c r="AK48" s="29">
        <f t="shared" si="21"/>
        <v>-5.0696445944799051E-2</v>
      </c>
      <c r="AL48" s="29">
        <f t="shared" si="21"/>
        <v>-7.4370012014011833E-2</v>
      </c>
      <c r="AM48" s="29">
        <f t="shared" si="21"/>
        <v>-5.6143620439850661E-2</v>
      </c>
      <c r="AN48" s="29">
        <f t="shared" si="21"/>
        <v>-5.2835118362872913E-2</v>
      </c>
      <c r="AO48" s="29">
        <f t="shared" si="21"/>
        <v>-5.8906447563664144E-2</v>
      </c>
      <c r="AP48" s="29">
        <f t="shared" si="21"/>
        <v>-6.6815177223835454E-2</v>
      </c>
      <c r="AQ48" s="29">
        <f t="shared" si="21"/>
        <v>-8.0948396203954776E-2</v>
      </c>
      <c r="AR48" s="29">
        <f t="shared" si="21"/>
        <v>-5.7897290568839188E-2</v>
      </c>
      <c r="AS48" s="29">
        <f t="shared" si="21"/>
        <v>-0.151691578713956</v>
      </c>
      <c r="AT48" s="29">
        <f t="shared" si="21"/>
        <v>-0.20868267424460674</v>
      </c>
      <c r="AU48" s="29">
        <f t="shared" si="21"/>
        <v>-0.15467693823150719</v>
      </c>
      <c r="AV48" s="29">
        <f t="shared" si="21"/>
        <v>-0.12574240131296843</v>
      </c>
      <c r="AW48" s="29">
        <f t="shared" si="21"/>
        <v>-0.10601666961091183</v>
      </c>
      <c r="AX48" s="29">
        <f t="shared" si="21"/>
        <v>-7.8547206568081673E-2</v>
      </c>
      <c r="AY48" s="29">
        <f t="shared" si="21"/>
        <v>-0.1125962420968516</v>
      </c>
      <c r="AZ48" s="29">
        <f t="shared" si="21"/>
        <v>-0.13337259139583224</v>
      </c>
      <c r="BA48" s="29">
        <f t="shared" si="22"/>
        <v>-0.16792635472792461</v>
      </c>
      <c r="BB48" s="37"/>
      <c r="BC48" s="37"/>
      <c r="BD48" s="37"/>
      <c r="BE48" s="37"/>
      <c r="BF48" s="37"/>
      <c r="BG48" s="37"/>
    </row>
    <row r="49" spans="1:59" s="38" customFormat="1" ht="14.25" customHeight="1">
      <c r="A49" s="1"/>
      <c r="B49" s="1"/>
      <c r="C49" s="1"/>
      <c r="D49" s="1"/>
      <c r="E49" s="1"/>
      <c r="F49" s="1"/>
      <c r="G49" s="1"/>
      <c r="H49" s="1"/>
      <c r="I49" s="1"/>
      <c r="J49" s="1"/>
      <c r="K49" s="1"/>
      <c r="L49" s="1"/>
      <c r="M49" s="1"/>
      <c r="N49" s="1"/>
      <c r="O49" s="1"/>
      <c r="P49" s="1"/>
      <c r="Q49" s="1"/>
      <c r="R49" s="1"/>
      <c r="S49" s="1"/>
      <c r="T49" s="1"/>
      <c r="U49" s="1"/>
      <c r="V49" s="1"/>
      <c r="W49" s="1"/>
      <c r="X49" s="850" t="s">
        <v>57</v>
      </c>
      <c r="Y49" s="851"/>
      <c r="Z49" s="159">
        <f t="shared" si="23"/>
        <v>207.47683285266953</v>
      </c>
      <c r="AA49" s="29">
        <f t="shared" si="21"/>
        <v>0</v>
      </c>
      <c r="AB49" s="29">
        <f t="shared" si="21"/>
        <v>5.7690058311764547E-2</v>
      </c>
      <c r="AC49" s="29">
        <f t="shared" si="21"/>
        <v>9.0204371461209742E-2</v>
      </c>
      <c r="AD49" s="29">
        <f t="shared" si="21"/>
        <v>0.10694203216701892</v>
      </c>
      <c r="AE49" s="29">
        <f t="shared" si="21"/>
        <v>0.15415467869841182</v>
      </c>
      <c r="AF49" s="29">
        <f t="shared" si="21"/>
        <v>0.19794152700832401</v>
      </c>
      <c r="AG49" s="29">
        <f t="shared" si="21"/>
        <v>0.2298130591026768</v>
      </c>
      <c r="AH49" s="29">
        <f t="shared" si="21"/>
        <v>0.23710218820107265</v>
      </c>
      <c r="AI49" s="29">
        <f t="shared" si="21"/>
        <v>0.22730866665088323</v>
      </c>
      <c r="AJ49" s="29">
        <f t="shared" si="21"/>
        <v>0.24820135607249938</v>
      </c>
      <c r="AK49" s="29">
        <f t="shared" si="21"/>
        <v>0.24660122503105941</v>
      </c>
      <c r="AL49" s="29">
        <f t="shared" si="21"/>
        <v>0.26646030213064842</v>
      </c>
      <c r="AM49" s="29">
        <f t="shared" si="21"/>
        <v>0.25100558120373107</v>
      </c>
      <c r="AN49" s="29">
        <f t="shared" si="21"/>
        <v>0.23364252407507569</v>
      </c>
      <c r="AO49" s="29">
        <f t="shared" si="21"/>
        <v>0.2041443989903764</v>
      </c>
      <c r="AP49" s="29">
        <f t="shared" si="21"/>
        <v>0.17879268062545339</v>
      </c>
      <c r="AQ49" s="29">
        <f t="shared" si="21"/>
        <v>0.15812453150022443</v>
      </c>
      <c r="AR49" s="29">
        <f t="shared" si="21"/>
        <v>0.15485981103914992</v>
      </c>
      <c r="AS49" s="29">
        <f t="shared" si="21"/>
        <v>0.11693630319076731</v>
      </c>
      <c r="AT49" s="29">
        <f t="shared" si="21"/>
        <v>9.7754183884005696E-2</v>
      </c>
      <c r="AU49" s="29">
        <f t="shared" si="21"/>
        <v>0.10079621666331051</v>
      </c>
      <c r="AV49" s="29">
        <f t="shared" si="21"/>
        <v>8.3486716159903107E-2</v>
      </c>
      <c r="AW49" s="29">
        <f t="shared" si="21"/>
        <v>9.21831084952216E-2</v>
      </c>
      <c r="AX49" s="29">
        <f t="shared" si="21"/>
        <v>7.9263587602788732E-2</v>
      </c>
      <c r="AY49" s="29">
        <f t="shared" si="21"/>
        <v>5.3506589068172294E-2</v>
      </c>
      <c r="AZ49" s="29">
        <f t="shared" si="21"/>
        <v>4.6606074396100539E-2</v>
      </c>
      <c r="BA49" s="29">
        <f t="shared" si="22"/>
        <v>3.7978260987165058E-2</v>
      </c>
      <c r="BB49" s="37"/>
      <c r="BC49" s="37"/>
      <c r="BD49" s="37"/>
      <c r="BE49" s="37"/>
      <c r="BF49" s="37"/>
      <c r="BG49" s="37"/>
    </row>
    <row r="50" spans="1:59" s="38" customFormat="1" ht="14.25" customHeight="1">
      <c r="A50" s="1"/>
      <c r="B50" s="1"/>
      <c r="C50" s="1"/>
      <c r="D50" s="1"/>
      <c r="E50" s="1"/>
      <c r="F50" s="1"/>
      <c r="G50" s="1"/>
      <c r="H50" s="1"/>
      <c r="I50" s="1"/>
      <c r="J50" s="1"/>
      <c r="K50" s="1"/>
      <c r="L50" s="1"/>
      <c r="M50" s="1"/>
      <c r="N50" s="1"/>
      <c r="O50" s="1"/>
      <c r="P50" s="1"/>
      <c r="Q50" s="1"/>
      <c r="R50" s="1"/>
      <c r="S50" s="1"/>
      <c r="T50" s="1"/>
      <c r="U50" s="1"/>
      <c r="V50" s="1"/>
      <c r="W50" s="1"/>
      <c r="X50" s="850" t="s">
        <v>58</v>
      </c>
      <c r="Y50" s="851"/>
      <c r="Z50" s="159">
        <f t="shared" si="23"/>
        <v>130.27895439213265</v>
      </c>
      <c r="AA50" s="29">
        <f t="shared" si="21"/>
        <v>0</v>
      </c>
      <c r="AB50" s="29">
        <f t="shared" si="21"/>
        <v>3.2742180500841433E-2</v>
      </c>
      <c r="AC50" s="29">
        <f t="shared" si="21"/>
        <v>6.7538706195230391E-2</v>
      </c>
      <c r="AD50" s="29">
        <f t="shared" si="21"/>
        <v>0.10298271045773144</v>
      </c>
      <c r="AE50" s="29">
        <f t="shared" si="21"/>
        <v>0.21006442406920955</v>
      </c>
      <c r="AF50" s="29">
        <f t="shared" si="21"/>
        <v>0.24677190517216974</v>
      </c>
      <c r="AG50" s="29">
        <f t="shared" si="21"/>
        <v>0.23092918275338081</v>
      </c>
      <c r="AH50" s="29">
        <f t="shared" si="21"/>
        <v>0.26139287602924477</v>
      </c>
      <c r="AI50" s="29">
        <f t="shared" si="21"/>
        <v>0.32923334826556472</v>
      </c>
      <c r="AJ50" s="29">
        <f t="shared" si="21"/>
        <v>0.41148015486119083</v>
      </c>
      <c r="AK50" s="29">
        <f t="shared" si="21"/>
        <v>0.44419133769644992</v>
      </c>
      <c r="AL50" s="29">
        <f t="shared" si="21"/>
        <v>0.44827968161627152</v>
      </c>
      <c r="AM50" s="29">
        <f t="shared" si="21"/>
        <v>0.52119007651203431</v>
      </c>
      <c r="AN50" s="29">
        <f t="shared" si="21"/>
        <v>0.56538894465893108</v>
      </c>
      <c r="AO50" s="29">
        <f t="shared" si="21"/>
        <v>0.62753210522283287</v>
      </c>
      <c r="AP50" s="29">
        <f t="shared" si="21"/>
        <v>0.66789419947065398</v>
      </c>
      <c r="AQ50" s="29">
        <f t="shared" si="21"/>
        <v>0.64886563474883951</v>
      </c>
      <c r="AR50" s="29">
        <f t="shared" si="21"/>
        <v>0.71797575454991169</v>
      </c>
      <c r="AS50" s="29">
        <f t="shared" si="21"/>
        <v>0.65155873810973186</v>
      </c>
      <c r="AT50" s="29">
        <f t="shared" si="21"/>
        <v>0.47189097108328526</v>
      </c>
      <c r="AU50" s="29">
        <f t="shared" si="21"/>
        <v>0.52186844881006378</v>
      </c>
      <c r="AV50" s="29">
        <f t="shared" si="21"/>
        <v>0.67743037335422729</v>
      </c>
      <c r="AW50" s="29">
        <f t="shared" si="21"/>
        <v>0.7242929775101028</v>
      </c>
      <c r="AX50" s="29">
        <f t="shared" si="21"/>
        <v>0.8712085278080548</v>
      </c>
      <c r="AY50" s="29">
        <f t="shared" si="21"/>
        <v>0.82335393486431085</v>
      </c>
      <c r="AZ50" s="29">
        <f t="shared" si="21"/>
        <v>0.77527095549097003</v>
      </c>
      <c r="BA50" s="29">
        <f t="shared" si="22"/>
        <v>0.68051932490576927</v>
      </c>
      <c r="BB50" s="37"/>
      <c r="BC50" s="37"/>
      <c r="BD50" s="37"/>
      <c r="BE50" s="37"/>
      <c r="BF50" s="37"/>
      <c r="BG50" s="37"/>
    </row>
    <row r="51" spans="1:59" s="38" customFormat="1" ht="14.25" customHeight="1">
      <c r="A51" s="1"/>
      <c r="B51" s="1"/>
      <c r="C51" s="1"/>
      <c r="D51" s="1"/>
      <c r="E51" s="1"/>
      <c r="F51" s="1"/>
      <c r="G51" s="1"/>
      <c r="H51" s="1"/>
      <c r="I51" s="1"/>
      <c r="J51" s="1"/>
      <c r="K51" s="1"/>
      <c r="L51" s="1"/>
      <c r="M51" s="1"/>
      <c r="N51" s="1"/>
      <c r="O51" s="1"/>
      <c r="P51" s="1"/>
      <c r="Q51" s="1"/>
      <c r="R51" s="1"/>
      <c r="S51" s="1"/>
      <c r="T51" s="1"/>
      <c r="U51" s="1"/>
      <c r="V51" s="1"/>
      <c r="W51" s="1"/>
      <c r="X51" s="850" t="s">
        <v>59</v>
      </c>
      <c r="Y51" s="851"/>
      <c r="Z51" s="159">
        <f t="shared" si="23"/>
        <v>130.5622176473118</v>
      </c>
      <c r="AA51" s="29">
        <f t="shared" si="21"/>
        <v>0</v>
      </c>
      <c r="AB51" s="29">
        <f t="shared" si="21"/>
        <v>1.5106088765624914E-2</v>
      </c>
      <c r="AC51" s="29">
        <f t="shared" si="21"/>
        <v>6.9223991771518278E-2</v>
      </c>
      <c r="AD51" s="29">
        <f t="shared" si="21"/>
        <v>6.5849407629955614E-2</v>
      </c>
      <c r="AE51" s="29">
        <f t="shared" si="21"/>
        <v>0.13921751771484825</v>
      </c>
      <c r="AF51" s="29">
        <f t="shared" si="21"/>
        <v>0.1527534710082894</v>
      </c>
      <c r="AG51" s="29">
        <f t="shared" si="21"/>
        <v>0.17069701960500816</v>
      </c>
      <c r="AH51" s="29">
        <f t="shared" si="21"/>
        <v>0.12388848110251982</v>
      </c>
      <c r="AI51" s="29">
        <f t="shared" si="21"/>
        <v>0.11630430867873764</v>
      </c>
      <c r="AJ51" s="29">
        <f t="shared" si="21"/>
        <v>0.16977151095502618</v>
      </c>
      <c r="AK51" s="29">
        <f t="shared" si="21"/>
        <v>0.21558904534034817</v>
      </c>
      <c r="AL51" s="29">
        <f t="shared" si="21"/>
        <v>0.190165403655286</v>
      </c>
      <c r="AM51" s="29">
        <f t="shared" si="21"/>
        <v>0.27337267474085358</v>
      </c>
      <c r="AN51" s="29">
        <f t="shared" si="21"/>
        <v>0.29713509645169256</v>
      </c>
      <c r="AO51" s="29">
        <f t="shared" si="21"/>
        <v>0.28248679513119934</v>
      </c>
      <c r="AP51" s="29">
        <f t="shared" si="21"/>
        <v>0.34239885055100117</v>
      </c>
      <c r="AQ51" s="29">
        <f t="shared" si="21"/>
        <v>0.27501288365120313</v>
      </c>
      <c r="AR51" s="29">
        <f t="shared" si="21"/>
        <v>0.36291632652873385</v>
      </c>
      <c r="AS51" s="29">
        <f t="shared" si="21"/>
        <v>0.30105765620734326</v>
      </c>
      <c r="AT51" s="29">
        <f t="shared" si="21"/>
        <v>0.23046480222956389</v>
      </c>
      <c r="AU51" s="29">
        <f t="shared" si="21"/>
        <v>0.33684094938589393</v>
      </c>
      <c r="AV51" s="29">
        <f t="shared" si="21"/>
        <v>0.44777630131497137</v>
      </c>
      <c r="AW51" s="29">
        <f t="shared" si="21"/>
        <v>0.583943399127826</v>
      </c>
      <c r="AX51" s="29">
        <f t="shared" si="21"/>
        <v>0.56821444491332929</v>
      </c>
      <c r="AY51" s="29">
        <f t="shared" si="21"/>
        <v>0.46084597974373276</v>
      </c>
      <c r="AZ51" s="29">
        <f t="shared" si="21"/>
        <v>0.41174767297289705</v>
      </c>
      <c r="BA51" s="29">
        <f t="shared" si="22"/>
        <v>0.37090281025457217</v>
      </c>
      <c r="BB51" s="37"/>
      <c r="BC51" s="37"/>
      <c r="BD51" s="37"/>
      <c r="BE51" s="37"/>
      <c r="BF51" s="37"/>
      <c r="BG51" s="37"/>
    </row>
    <row r="52" spans="1:59" s="38" customFormat="1" ht="14.25" customHeight="1">
      <c r="A52" s="1"/>
      <c r="B52" s="1"/>
      <c r="C52" s="1"/>
      <c r="D52" s="1"/>
      <c r="E52" s="1"/>
      <c r="F52" s="1"/>
      <c r="G52" s="1"/>
      <c r="H52" s="1"/>
      <c r="I52" s="1"/>
      <c r="J52" s="1"/>
      <c r="K52" s="1"/>
      <c r="L52" s="1"/>
      <c r="M52" s="1"/>
      <c r="N52" s="1"/>
      <c r="O52" s="1"/>
      <c r="P52" s="1"/>
      <c r="Q52" s="1"/>
      <c r="R52" s="1"/>
      <c r="S52" s="1"/>
      <c r="T52" s="1"/>
      <c r="U52" s="1"/>
      <c r="V52" s="1"/>
      <c r="W52" s="1"/>
      <c r="X52" s="850" t="s">
        <v>88</v>
      </c>
      <c r="Y52" s="851"/>
      <c r="Z52" s="159">
        <f t="shared" si="23"/>
        <v>65.09743597412475</v>
      </c>
      <c r="AA52" s="29">
        <f t="shared" si="21"/>
        <v>0</v>
      </c>
      <c r="AB52" s="29">
        <f t="shared" si="21"/>
        <v>1.7258161279448458E-2</v>
      </c>
      <c r="AC52" s="29">
        <f t="shared" si="21"/>
        <v>1.6161670122996519E-2</v>
      </c>
      <c r="AD52" s="29">
        <f t="shared" si="21"/>
        <v>-3.5933995815233821E-3</v>
      </c>
      <c r="AE52" s="29">
        <f t="shared" si="21"/>
        <v>2.062026266693362E-2</v>
      </c>
      <c r="AF52" s="29">
        <f t="shared" si="21"/>
        <v>2.575603773429358E-2</v>
      </c>
      <c r="AG52" s="29">
        <f t="shared" si="21"/>
        <v>3.3799186582600393E-2</v>
      </c>
      <c r="AH52" s="29">
        <f t="shared" si="21"/>
        <v>-6.2312363441854313E-3</v>
      </c>
      <c r="AI52" s="29">
        <f t="shared" si="21"/>
        <v>-9.9658177879851317E-2</v>
      </c>
      <c r="AJ52" s="29">
        <f t="shared" si="21"/>
        <v>-9.5216702301873624E-2</v>
      </c>
      <c r="AK52" s="29">
        <f t="shared" si="21"/>
        <v>-8.8175634807733272E-2</v>
      </c>
      <c r="AL52" s="29">
        <f t="shared" si="21"/>
        <v>-0.10839806682488484</v>
      </c>
      <c r="AM52" s="29">
        <f t="shared" si="21"/>
        <v>-0.14971987827393007</v>
      </c>
      <c r="AN52" s="29">
        <f t="shared" si="21"/>
        <v>-0.16185865146287948</v>
      </c>
      <c r="AO52" s="29">
        <f t="shared" si="21"/>
        <v>-0.16212930531864778</v>
      </c>
      <c r="AP52" s="29">
        <f t="shared" si="21"/>
        <v>-0.14521749197553657</v>
      </c>
      <c r="AQ52" s="29">
        <f t="shared" si="21"/>
        <v>-0.14138749139652618</v>
      </c>
      <c r="AR52" s="29">
        <f t="shared" si="21"/>
        <v>-0.15368941725925278</v>
      </c>
      <c r="AS52" s="29">
        <f t="shared" si="21"/>
        <v>-0.21973540342658471</v>
      </c>
      <c r="AT52" s="29">
        <f t="shared" si="21"/>
        <v>-0.30512308620404194</v>
      </c>
      <c r="AU52" s="29">
        <f t="shared" si="21"/>
        <v>-0.28851110113803902</v>
      </c>
      <c r="AV52" s="29">
        <f t="shared" si="21"/>
        <v>-0.28988219926442416</v>
      </c>
      <c r="AW52" s="29">
        <f t="shared" si="21"/>
        <v>-0.28892618264058234</v>
      </c>
      <c r="AX52" s="29">
        <f t="shared" si="21"/>
        <v>-0.26195192636990439</v>
      </c>
      <c r="AY52" s="29">
        <f t="shared" si="21"/>
        <v>-0.27110246522583359</v>
      </c>
      <c r="AZ52" s="29">
        <f t="shared" si="21"/>
        <v>-0.29127538556789034</v>
      </c>
      <c r="BA52" s="29">
        <f t="shared" si="22"/>
        <v>-0.29811431490482732</v>
      </c>
      <c r="BB52" s="37"/>
      <c r="BC52" s="37"/>
      <c r="BD52" s="37"/>
      <c r="BE52" s="37"/>
      <c r="BF52" s="37"/>
      <c r="BG52" s="37"/>
    </row>
    <row r="53" spans="1:59" s="38" customFormat="1" ht="14.25" customHeight="1">
      <c r="A53" s="1"/>
      <c r="B53" s="1"/>
      <c r="C53" s="1"/>
      <c r="D53" s="1"/>
      <c r="E53" s="1"/>
      <c r="F53" s="1"/>
      <c r="G53" s="1"/>
      <c r="H53" s="1"/>
      <c r="I53" s="1"/>
      <c r="J53" s="1"/>
      <c r="K53" s="1"/>
      <c r="L53" s="1"/>
      <c r="M53" s="1"/>
      <c r="N53" s="1"/>
      <c r="O53" s="1"/>
      <c r="P53" s="1"/>
      <c r="Q53" s="1"/>
      <c r="R53" s="1"/>
      <c r="S53" s="1"/>
      <c r="T53" s="1"/>
      <c r="U53" s="1"/>
      <c r="V53" s="1"/>
      <c r="W53" s="1"/>
      <c r="X53" s="850" t="s">
        <v>60</v>
      </c>
      <c r="Y53" s="851"/>
      <c r="Z53" s="159">
        <f t="shared" si="23"/>
        <v>24.004789495147605</v>
      </c>
      <c r="AA53" s="29">
        <f t="shared" si="21"/>
        <v>0</v>
      </c>
      <c r="AB53" s="29">
        <f t="shared" si="21"/>
        <v>7.8531654968936326E-3</v>
      </c>
      <c r="AC53" s="29">
        <f t="shared" si="21"/>
        <v>8.3024905859795384E-2</v>
      </c>
      <c r="AD53" s="29">
        <f t="shared" si="21"/>
        <v>4.2284353581502065E-2</v>
      </c>
      <c r="AE53" s="29">
        <f t="shared" si="21"/>
        <v>0.19136378997467873</v>
      </c>
      <c r="AF53" s="29">
        <f t="shared" si="21"/>
        <v>0.21391051407918504</v>
      </c>
      <c r="AG53" s="29">
        <f t="shared" si="21"/>
        <v>0.23516536237704111</v>
      </c>
      <c r="AH53" s="29">
        <f t="shared" si="21"/>
        <v>0.30003696681894665</v>
      </c>
      <c r="AI53" s="29">
        <f t="shared" si="21"/>
        <v>0.31006714112157674</v>
      </c>
      <c r="AJ53" s="29">
        <f t="shared" si="21"/>
        <v>0.3066437126655801</v>
      </c>
      <c r="AK53" s="29">
        <f t="shared" si="21"/>
        <v>0.36874754030694223</v>
      </c>
      <c r="AL53" s="29">
        <f t="shared" si="21"/>
        <v>0.3548355198875679</v>
      </c>
      <c r="AM53" s="29">
        <f t="shared" si="21"/>
        <v>0.36504934444330694</v>
      </c>
      <c r="AN53" s="29">
        <f t="shared" si="21"/>
        <v>0.39621091529262009</v>
      </c>
      <c r="AO53" s="29">
        <f t="shared" si="21"/>
        <v>0.3623781622845399</v>
      </c>
      <c r="AP53" s="29">
        <f t="shared" si="21"/>
        <v>0.3188049731401621</v>
      </c>
      <c r="AQ53" s="29">
        <f t="shared" si="21"/>
        <v>0.24607036085785361</v>
      </c>
      <c r="AR53" s="29">
        <f t="shared" si="21"/>
        <v>0.27008642466017463</v>
      </c>
      <c r="AS53" s="29">
        <f t="shared" si="21"/>
        <v>0.32729693525624715</v>
      </c>
      <c r="AT53" s="29">
        <f t="shared" si="21"/>
        <v>0.17488124625722223</v>
      </c>
      <c r="AU53" s="29">
        <f t="shared" si="21"/>
        <v>0.19642086401263281</v>
      </c>
      <c r="AV53" s="29">
        <f t="shared" si="21"/>
        <v>0.16808506781854127</v>
      </c>
      <c r="AW53" s="29">
        <f t="shared" si="21"/>
        <v>0.24331793078098785</v>
      </c>
      <c r="AX53" s="29">
        <f t="shared" si="21"/>
        <v>0.22428376547547613</v>
      </c>
      <c r="AY53" s="29">
        <f t="shared" si="21"/>
        <v>0.18843368080909739</v>
      </c>
      <c r="AZ53" s="29">
        <f t="shared" si="21"/>
        <v>0.20183087392920718</v>
      </c>
      <c r="BA53" s="29">
        <f t="shared" si="22"/>
        <v>0.20840813759093146</v>
      </c>
      <c r="BB53" s="37"/>
      <c r="BC53" s="37"/>
      <c r="BD53" s="37"/>
      <c r="BE53" s="37"/>
      <c r="BF53" s="37"/>
      <c r="BG53" s="37"/>
    </row>
    <row r="54" spans="1:59" s="38" customFormat="1" ht="14.25" customHeight="1" thickBot="1">
      <c r="A54" s="1"/>
      <c r="B54" s="1"/>
      <c r="C54" s="1"/>
      <c r="D54" s="1"/>
      <c r="E54" s="1"/>
      <c r="F54" s="1"/>
      <c r="G54" s="1"/>
      <c r="H54" s="1"/>
      <c r="I54" s="1"/>
      <c r="J54" s="1"/>
      <c r="K54" s="1"/>
      <c r="L54" s="1"/>
      <c r="M54" s="1"/>
      <c r="N54" s="1"/>
      <c r="O54" s="1"/>
      <c r="P54" s="1"/>
      <c r="Q54" s="1"/>
      <c r="R54" s="1"/>
      <c r="S54" s="1"/>
      <c r="T54" s="1"/>
      <c r="U54" s="1"/>
      <c r="V54" s="1"/>
      <c r="W54" s="1"/>
      <c r="X54" s="854" t="s">
        <v>246</v>
      </c>
      <c r="Y54" s="855"/>
      <c r="Z54" s="160">
        <f t="shared" si="23"/>
        <v>6.4908857147027126</v>
      </c>
      <c r="AA54" s="30">
        <f>AA42/$Z54-1</f>
        <v>0</v>
      </c>
      <c r="AB54" s="30">
        <f t="shared" si="21"/>
        <v>-3.2110830468960461E-2</v>
      </c>
      <c r="AC54" s="30">
        <f t="shared" si="21"/>
        <v>-7.1675922480252452E-2</v>
      </c>
      <c r="AD54" s="30">
        <f t="shared" si="21"/>
        <v>-0.10585337646081872</v>
      </c>
      <c r="AE54" s="30">
        <f t="shared" si="21"/>
        <v>-0.13673683049223428</v>
      </c>
      <c r="AF54" s="30">
        <f t="shared" si="21"/>
        <v>-0.10772365810054163</v>
      </c>
      <c r="AG54" s="30">
        <f t="shared" si="21"/>
        <v>-9.060186590798236E-2</v>
      </c>
      <c r="AH54" s="30">
        <f t="shared" si="21"/>
        <v>-9.6577774253955084E-2</v>
      </c>
      <c r="AI54" s="30">
        <f t="shared" si="21"/>
        <v>-0.16144150172617</v>
      </c>
      <c r="AJ54" s="30">
        <f t="shared" si="21"/>
        <v>-0.15854722960387757</v>
      </c>
      <c r="AK54" s="30">
        <f t="shared" si="21"/>
        <v>-0.1479583394797378</v>
      </c>
      <c r="AL54" s="30">
        <f t="shared" si="21"/>
        <v>-0.21755264032688126</v>
      </c>
      <c r="AM54" s="30">
        <f t="shared" si="21"/>
        <v>-0.25487693445983717</v>
      </c>
      <c r="AN54" s="30">
        <f t="shared" si="21"/>
        <v>-0.28014762322241815</v>
      </c>
      <c r="AO54" s="30">
        <f t="shared" si="21"/>
        <v>-0.3029157600823339</v>
      </c>
      <c r="AP54" s="30">
        <f t="shared" si="21"/>
        <v>-0.31218678273211131</v>
      </c>
      <c r="AQ54" s="30">
        <f>AQ42/$Z54-1</f>
        <v>-0.32227968939590423</v>
      </c>
      <c r="AR54" s="30">
        <f t="shared" si="21"/>
        <v>-0.31857120758209556</v>
      </c>
      <c r="AS54" s="30">
        <f t="shared" si="21"/>
        <v>-0.38330803743373199</v>
      </c>
      <c r="AT54" s="30">
        <f t="shared" si="21"/>
        <v>-0.4354379785757434</v>
      </c>
      <c r="AU54" s="30">
        <f t="shared" si="21"/>
        <v>-0.45162576295947066</v>
      </c>
      <c r="AV54" s="30">
        <f t="shared" si="21"/>
        <v>-0.46868675103824853</v>
      </c>
      <c r="AW54" s="30">
        <f t="shared" si="21"/>
        <v>-0.46709815773867869</v>
      </c>
      <c r="AX54" s="30">
        <f>AX42/$Z54-1</f>
        <v>-0.46611612093313692</v>
      </c>
      <c r="AY54" s="30">
        <f t="shared" si="21"/>
        <v>-0.48102176724668211</v>
      </c>
      <c r="AZ54" s="30">
        <f t="shared" si="21"/>
        <v>-0.48910668547427139</v>
      </c>
      <c r="BA54" s="30">
        <f t="shared" si="22"/>
        <v>-0.49329136070318469</v>
      </c>
      <c r="BB54" s="39"/>
      <c r="BC54" s="39"/>
      <c r="BD54" s="39"/>
      <c r="BE54" s="39"/>
      <c r="BF54" s="39"/>
      <c r="BG54" s="39"/>
    </row>
    <row r="55" spans="1:59" s="38" customFormat="1" ht="14.25" customHeight="1" thickTop="1">
      <c r="A55" s="1"/>
      <c r="B55" s="1"/>
      <c r="C55" s="1"/>
      <c r="D55" s="1"/>
      <c r="E55" s="1"/>
      <c r="F55" s="1"/>
      <c r="G55" s="1"/>
      <c r="H55" s="1"/>
      <c r="I55" s="1"/>
      <c r="J55" s="1"/>
      <c r="K55" s="1"/>
      <c r="L55" s="1"/>
      <c r="M55" s="1"/>
      <c r="N55" s="1"/>
      <c r="O55" s="1"/>
      <c r="P55" s="1"/>
      <c r="Q55" s="1"/>
      <c r="R55" s="1"/>
      <c r="S55" s="1"/>
      <c r="T55" s="1"/>
      <c r="U55" s="1"/>
      <c r="V55" s="1"/>
      <c r="W55" s="1"/>
      <c r="X55" s="856" t="s">
        <v>62</v>
      </c>
      <c r="Y55" s="857"/>
      <c r="Z55" s="161">
        <f t="shared" si="23"/>
        <v>1165.6572862293694</v>
      </c>
      <c r="AA55" s="31">
        <f t="shared" si="21"/>
        <v>0</v>
      </c>
      <c r="AB55" s="31">
        <f t="shared" si="21"/>
        <v>9.9737154259127436E-3</v>
      </c>
      <c r="AC55" s="31">
        <f t="shared" si="21"/>
        <v>1.810618202928449E-2</v>
      </c>
      <c r="AD55" s="31">
        <f t="shared" si="21"/>
        <v>1.2056735738533719E-2</v>
      </c>
      <c r="AE55" s="31">
        <f t="shared" si="21"/>
        <v>5.9146023557878458E-2</v>
      </c>
      <c r="AF55" s="31">
        <f t="shared" si="21"/>
        <v>6.9966962442324254E-2</v>
      </c>
      <c r="AG55" s="31">
        <f t="shared" si="21"/>
        <v>8.0010113854673159E-2</v>
      </c>
      <c r="AH55" s="31">
        <f t="shared" si="21"/>
        <v>7.4320972082967396E-2</v>
      </c>
      <c r="AI55" s="31">
        <f t="shared" si="21"/>
        <v>3.9195593033668263E-2</v>
      </c>
      <c r="AJ55" s="31">
        <f t="shared" si="21"/>
        <v>6.9874275869680647E-2</v>
      </c>
      <c r="AK55" s="31">
        <f t="shared" si="21"/>
        <v>8.9480427690310949E-2</v>
      </c>
      <c r="AL55" s="31">
        <f t="shared" si="21"/>
        <v>7.6626969371658582E-2</v>
      </c>
      <c r="AM55" s="31">
        <f t="shared" si="21"/>
        <v>0.10210998100330659</v>
      </c>
      <c r="AN55" s="31">
        <f t="shared" si="21"/>
        <v>0.10969870000339577</v>
      </c>
      <c r="AO55" s="31">
        <f t="shared" si="21"/>
        <v>0.10613156849230632</v>
      </c>
      <c r="AP55" s="31">
        <f t="shared" si="21"/>
        <v>0.11309348480796433</v>
      </c>
      <c r="AQ55" s="31">
        <f t="shared" si="21"/>
        <v>9.3051289210856591E-2</v>
      </c>
      <c r="AR55" s="31">
        <f t="shared" si="21"/>
        <v>0.12522727709492276</v>
      </c>
      <c r="AS55" s="31">
        <f t="shared" si="21"/>
        <v>5.8093159814208928E-2</v>
      </c>
      <c r="AT55" s="31">
        <f t="shared" si="21"/>
        <v>-6.6613227520011531E-3</v>
      </c>
      <c r="AU55" s="31">
        <f t="shared" si="21"/>
        <v>3.7383629005278252E-2</v>
      </c>
      <c r="AV55" s="31">
        <f t="shared" si="21"/>
        <v>7.7869786127022111E-2</v>
      </c>
      <c r="AW55" s="31">
        <f t="shared" si="21"/>
        <v>0.11284471047615385</v>
      </c>
      <c r="AX55" s="31">
        <f t="shared" si="21"/>
        <v>0.12912325004727965</v>
      </c>
      <c r="AY55" s="31">
        <f t="shared" si="21"/>
        <v>8.5755944415105034E-2</v>
      </c>
      <c r="AZ55" s="31">
        <f t="shared" si="21"/>
        <v>5.3567278786990524E-2</v>
      </c>
      <c r="BA55" s="31">
        <f t="shared" si="22"/>
        <v>4.7953519356287888E-2</v>
      </c>
      <c r="BB55" s="40"/>
      <c r="BC55" s="40"/>
      <c r="BD55" s="40"/>
      <c r="BE55" s="40"/>
      <c r="BF55" s="40"/>
      <c r="BG55" s="40"/>
    </row>
    <row r="56" spans="1:59" ht="14.25" customHeight="1"/>
    <row r="57" spans="1:59" ht="14.25" customHeight="1">
      <c r="X57" s="133" t="s">
        <v>203</v>
      </c>
      <c r="AP57" s="133"/>
    </row>
    <row r="58" spans="1:59" ht="14.25" customHeight="1">
      <c r="X58" s="852" t="s">
        <v>79</v>
      </c>
      <c r="Y58" s="853"/>
      <c r="Z58" s="486" t="s">
        <v>243</v>
      </c>
      <c r="AA58" s="484">
        <v>1990</v>
      </c>
      <c r="AB58" s="484">
        <f t="shared" ref="AB58:AR58" si="24">AA58+1</f>
        <v>1991</v>
      </c>
      <c r="AC58" s="484">
        <f t="shared" si="24"/>
        <v>1992</v>
      </c>
      <c r="AD58" s="484">
        <f t="shared" si="24"/>
        <v>1993</v>
      </c>
      <c r="AE58" s="484">
        <f>AD58+1</f>
        <v>1994</v>
      </c>
      <c r="AF58" s="484">
        <f t="shared" si="24"/>
        <v>1995</v>
      </c>
      <c r="AG58" s="484">
        <f t="shared" si="24"/>
        <v>1996</v>
      </c>
      <c r="AH58" s="484">
        <f t="shared" si="24"/>
        <v>1997</v>
      </c>
      <c r="AI58" s="484">
        <f t="shared" si="24"/>
        <v>1998</v>
      </c>
      <c r="AJ58" s="484">
        <f t="shared" si="24"/>
        <v>1999</v>
      </c>
      <c r="AK58" s="484">
        <f t="shared" si="24"/>
        <v>2000</v>
      </c>
      <c r="AL58" s="484">
        <f t="shared" si="24"/>
        <v>2001</v>
      </c>
      <c r="AM58" s="484">
        <f t="shared" si="24"/>
        <v>2002</v>
      </c>
      <c r="AN58" s="484">
        <f t="shared" si="24"/>
        <v>2003</v>
      </c>
      <c r="AO58" s="484">
        <f t="shared" si="24"/>
        <v>2004</v>
      </c>
      <c r="AP58" s="484">
        <f t="shared" si="24"/>
        <v>2005</v>
      </c>
      <c r="AQ58" s="484">
        <f t="shared" si="24"/>
        <v>2006</v>
      </c>
      <c r="AR58" s="484">
        <f t="shared" si="24"/>
        <v>2007</v>
      </c>
      <c r="AS58" s="486">
        <v>2008</v>
      </c>
      <c r="AT58" s="486">
        <v>2009</v>
      </c>
      <c r="AU58" s="486">
        <v>2010</v>
      </c>
      <c r="AV58" s="486">
        <v>2011</v>
      </c>
      <c r="AW58" s="486">
        <v>2012</v>
      </c>
      <c r="AX58" s="486">
        <v>2013</v>
      </c>
      <c r="AY58" s="484">
        <f t="shared" ref="AY58:BE58" si="25">AX58+1</f>
        <v>2014</v>
      </c>
      <c r="AZ58" s="484">
        <f t="shared" si="25"/>
        <v>2015</v>
      </c>
      <c r="BA58" s="484">
        <f t="shared" si="25"/>
        <v>2016</v>
      </c>
      <c r="BB58" s="484">
        <f t="shared" si="25"/>
        <v>2017</v>
      </c>
      <c r="BC58" s="484">
        <f t="shared" si="25"/>
        <v>2018</v>
      </c>
      <c r="BD58" s="484">
        <f t="shared" si="25"/>
        <v>2019</v>
      </c>
      <c r="BE58" s="484">
        <f t="shared" si="25"/>
        <v>2020</v>
      </c>
      <c r="BF58" s="484" t="s">
        <v>48</v>
      </c>
      <c r="BG58" s="24" t="s">
        <v>9</v>
      </c>
    </row>
    <row r="59" spans="1:59" s="38" customFormat="1" ht="14.25" customHeight="1">
      <c r="A59" s="1"/>
      <c r="B59" s="1"/>
      <c r="C59" s="1"/>
      <c r="D59" s="1"/>
      <c r="E59" s="1"/>
      <c r="F59" s="1"/>
      <c r="G59" s="1"/>
      <c r="H59" s="1"/>
      <c r="I59" s="1"/>
      <c r="J59" s="1"/>
      <c r="K59" s="1"/>
      <c r="L59" s="1"/>
      <c r="M59" s="1"/>
      <c r="N59" s="1"/>
      <c r="O59" s="1"/>
      <c r="P59" s="1"/>
      <c r="Q59" s="1"/>
      <c r="R59" s="1"/>
      <c r="S59" s="1"/>
      <c r="T59" s="1"/>
      <c r="U59" s="1"/>
      <c r="V59" s="1"/>
      <c r="W59" s="1"/>
      <c r="X59" s="850" t="s">
        <v>87</v>
      </c>
      <c r="Y59" s="851"/>
      <c r="Z59" s="159">
        <f>AP35</f>
        <v>100.16369867177993</v>
      </c>
      <c r="AA59" s="162"/>
      <c r="AB59" s="162"/>
      <c r="AC59" s="162"/>
      <c r="AD59" s="162"/>
      <c r="AE59" s="162"/>
      <c r="AF59" s="162"/>
      <c r="AG59" s="162"/>
      <c r="AH59" s="162"/>
      <c r="AI59" s="162"/>
      <c r="AJ59" s="162"/>
      <c r="AK59" s="162"/>
      <c r="AL59" s="162"/>
      <c r="AM59" s="162"/>
      <c r="AN59" s="162"/>
      <c r="AO59" s="162"/>
      <c r="AP59" s="29">
        <f t="shared" ref="AP59:BE67" si="26">AP35/$Z59-1</f>
        <v>0</v>
      </c>
      <c r="AQ59" s="29">
        <f>AQ35/$Z59-1</f>
        <v>8.5804518670671293E-3</v>
      </c>
      <c r="AR59" s="29">
        <f t="shared" si="26"/>
        <v>7.1801864941354765E-2</v>
      </c>
      <c r="AS59" s="29">
        <f t="shared" si="26"/>
        <v>3.955149185234208E-2</v>
      </c>
      <c r="AT59" s="29">
        <f t="shared" si="26"/>
        <v>3.2413958214166927E-2</v>
      </c>
      <c r="AU59" s="29">
        <f t="shared" si="26"/>
        <v>4.9467336544357199E-2</v>
      </c>
      <c r="AV59" s="29">
        <f t="shared" si="26"/>
        <v>7.3328137138088723E-2</v>
      </c>
      <c r="AW59" s="29">
        <f t="shared" si="26"/>
        <v>0.10628301477424795</v>
      </c>
      <c r="AX59" s="29">
        <f t="shared" si="26"/>
        <v>1.2070245954511893E-3</v>
      </c>
      <c r="AY59" s="29">
        <f t="shared" si="26"/>
        <v>-6.1793140730657559E-2</v>
      </c>
      <c r="AZ59" s="29">
        <f t="shared" si="26"/>
        <v>-0.18101401143867391</v>
      </c>
      <c r="BA59" s="29">
        <f t="shared" si="26"/>
        <v>0.12431130248008437</v>
      </c>
      <c r="BB59" s="29">
        <f t="shared" si="26"/>
        <v>-1</v>
      </c>
      <c r="BC59" s="29">
        <f t="shared" si="26"/>
        <v>-1</v>
      </c>
      <c r="BD59" s="29">
        <f t="shared" si="26"/>
        <v>-1</v>
      </c>
      <c r="BE59" s="29">
        <f t="shared" si="26"/>
        <v>-1</v>
      </c>
      <c r="BF59" s="37"/>
      <c r="BG59" s="37"/>
    </row>
    <row r="60" spans="1:59" s="38" customFormat="1" ht="14.25" customHeight="1">
      <c r="A60" s="1"/>
      <c r="B60" s="1"/>
      <c r="C60" s="1"/>
      <c r="D60" s="1"/>
      <c r="E60" s="1"/>
      <c r="F60" s="1"/>
      <c r="G60" s="1"/>
      <c r="H60" s="1"/>
      <c r="I60" s="1"/>
      <c r="J60" s="1"/>
      <c r="K60" s="1"/>
      <c r="L60" s="1"/>
      <c r="M60" s="1"/>
      <c r="N60" s="1"/>
      <c r="O60" s="1"/>
      <c r="P60" s="1"/>
      <c r="Q60" s="1"/>
      <c r="R60" s="1"/>
      <c r="S60" s="1"/>
      <c r="T60" s="1"/>
      <c r="U60" s="1"/>
      <c r="V60" s="1"/>
      <c r="W60" s="1"/>
      <c r="X60" s="850" t="s">
        <v>56</v>
      </c>
      <c r="Y60" s="851"/>
      <c r="Z60" s="159">
        <f t="shared" ref="Z60:Z67" si="27">AP36</f>
        <v>468.42527460444973</v>
      </c>
      <c r="AA60" s="162"/>
      <c r="AB60" s="162"/>
      <c r="AC60" s="162"/>
      <c r="AD60" s="162"/>
      <c r="AE60" s="162"/>
      <c r="AF60" s="162"/>
      <c r="AG60" s="162"/>
      <c r="AH60" s="162"/>
      <c r="AI60" s="162"/>
      <c r="AJ60" s="162"/>
      <c r="AK60" s="162"/>
      <c r="AL60" s="162"/>
      <c r="AM60" s="162"/>
      <c r="AN60" s="162"/>
      <c r="AO60" s="162"/>
      <c r="AP60" s="29">
        <f t="shared" si="26"/>
        <v>0</v>
      </c>
      <c r="AQ60" s="29">
        <f>AQ36/$Z60-1</f>
        <v>-1.5145144493535434E-2</v>
      </c>
      <c r="AR60" s="29">
        <f t="shared" si="26"/>
        <v>9.5563991583855756E-3</v>
      </c>
      <c r="AS60" s="29">
        <f t="shared" si="26"/>
        <v>-9.0953473972732124E-2</v>
      </c>
      <c r="AT60" s="29">
        <f t="shared" si="26"/>
        <v>-0.1520250796607735</v>
      </c>
      <c r="AU60" s="29">
        <f t="shared" si="26"/>
        <v>-9.415258249302505E-2</v>
      </c>
      <c r="AV60" s="29">
        <f t="shared" si="26"/>
        <v>-6.314635927514145E-2</v>
      </c>
      <c r="AW60" s="29">
        <f t="shared" si="26"/>
        <v>-4.2008283279248437E-2</v>
      </c>
      <c r="AX60" s="29">
        <f t="shared" si="26"/>
        <v>-1.2572031882541856E-2</v>
      </c>
      <c r="AY60" s="29">
        <f t="shared" si="26"/>
        <v>-4.9058947119200336E-2</v>
      </c>
      <c r="AZ60" s="29">
        <f t="shared" si="26"/>
        <v>-7.1322863968139472E-2</v>
      </c>
      <c r="BA60" s="29">
        <f t="shared" si="26"/>
        <v>-0.10835064505581005</v>
      </c>
      <c r="BB60" s="29">
        <f t="shared" si="26"/>
        <v>-1</v>
      </c>
      <c r="BC60" s="29">
        <f t="shared" si="26"/>
        <v>-1</v>
      </c>
      <c r="BD60" s="29">
        <f t="shared" si="26"/>
        <v>-1</v>
      </c>
      <c r="BE60" s="29">
        <f t="shared" si="26"/>
        <v>-1</v>
      </c>
      <c r="BF60" s="37"/>
      <c r="BG60" s="37"/>
    </row>
    <row r="61" spans="1:59" s="38" customFormat="1" ht="14.25" customHeight="1">
      <c r="A61" s="1"/>
      <c r="B61" s="1"/>
      <c r="C61" s="1"/>
      <c r="D61" s="1"/>
      <c r="E61" s="1"/>
      <c r="F61" s="1"/>
      <c r="G61" s="1"/>
      <c r="H61" s="1"/>
      <c r="I61" s="1"/>
      <c r="J61" s="1"/>
      <c r="K61" s="1"/>
      <c r="L61" s="1"/>
      <c r="M61" s="1"/>
      <c r="N61" s="1"/>
      <c r="O61" s="1"/>
      <c r="P61" s="1"/>
      <c r="Q61" s="1"/>
      <c r="R61" s="1"/>
      <c r="S61" s="1"/>
      <c r="T61" s="1"/>
      <c r="U61" s="1"/>
      <c r="V61" s="1"/>
      <c r="W61" s="1"/>
      <c r="X61" s="850" t="s">
        <v>57</v>
      </c>
      <c r="Y61" s="851"/>
      <c r="Z61" s="159">
        <f t="shared" si="27"/>
        <v>244.57217196607743</v>
      </c>
      <c r="AA61" s="162"/>
      <c r="AB61" s="162"/>
      <c r="AC61" s="162"/>
      <c r="AD61" s="162"/>
      <c r="AE61" s="162"/>
      <c r="AF61" s="162"/>
      <c r="AG61" s="162"/>
      <c r="AH61" s="162"/>
      <c r="AI61" s="162"/>
      <c r="AJ61" s="162"/>
      <c r="AK61" s="162"/>
      <c r="AL61" s="162"/>
      <c r="AM61" s="162"/>
      <c r="AN61" s="162"/>
      <c r="AO61" s="162"/>
      <c r="AP61" s="29">
        <f t="shared" si="26"/>
        <v>0</v>
      </c>
      <c r="AQ61" s="29">
        <f t="shared" si="26"/>
        <v>-1.7533319866104402E-2</v>
      </c>
      <c r="AR61" s="29">
        <f t="shared" si="26"/>
        <v>-2.0302865787735325E-2</v>
      </c>
      <c r="AS61" s="29">
        <f t="shared" si="26"/>
        <v>-5.2474348077785615E-2</v>
      </c>
      <c r="AT61" s="29">
        <f t="shared" si="26"/>
        <v>-6.8747030816690868E-2</v>
      </c>
      <c r="AU61" s="29">
        <f t="shared" si="26"/>
        <v>-6.6166396554785845E-2</v>
      </c>
      <c r="AV61" s="29">
        <f t="shared" si="26"/>
        <v>-8.0850488836579748E-2</v>
      </c>
      <c r="AW61" s="29">
        <f t="shared" si="26"/>
        <v>-7.3473116650400017E-2</v>
      </c>
      <c r="AX61" s="29">
        <f t="shared" si="26"/>
        <v>-8.4433076874769419E-2</v>
      </c>
      <c r="AY61" s="29">
        <f t="shared" si="26"/>
        <v>-0.10628339793457642</v>
      </c>
      <c r="AZ61" s="29">
        <f t="shared" si="26"/>
        <v>-0.11213728113684596</v>
      </c>
      <c r="BA61" s="29">
        <f t="shared" si="26"/>
        <v>-0.11945647606462384</v>
      </c>
      <c r="BB61" s="29">
        <f t="shared" si="26"/>
        <v>-1</v>
      </c>
      <c r="BC61" s="29">
        <f t="shared" si="26"/>
        <v>-1</v>
      </c>
      <c r="BD61" s="29">
        <f t="shared" si="26"/>
        <v>-1</v>
      </c>
      <c r="BE61" s="29">
        <f t="shared" si="26"/>
        <v>-1</v>
      </c>
      <c r="BF61" s="37"/>
      <c r="BG61" s="37"/>
    </row>
    <row r="62" spans="1:59" s="38" customFormat="1" ht="14.25" customHeight="1">
      <c r="A62" s="1"/>
      <c r="B62" s="1"/>
      <c r="C62" s="1"/>
      <c r="D62" s="1"/>
      <c r="E62" s="1"/>
      <c r="F62" s="1"/>
      <c r="G62" s="1"/>
      <c r="H62" s="1"/>
      <c r="I62" s="1"/>
      <c r="J62" s="1"/>
      <c r="K62" s="1"/>
      <c r="L62" s="1"/>
      <c r="M62" s="1"/>
      <c r="N62" s="1"/>
      <c r="O62" s="1"/>
      <c r="P62" s="1"/>
      <c r="Q62" s="1"/>
      <c r="R62" s="1"/>
      <c r="S62" s="1"/>
      <c r="T62" s="1"/>
      <c r="U62" s="1"/>
      <c r="V62" s="1"/>
      <c r="W62" s="1"/>
      <c r="X62" s="850" t="s">
        <v>58</v>
      </c>
      <c r="Y62" s="851"/>
      <c r="Z62" s="159">
        <f t="shared" si="27"/>
        <v>217.29151234373992</v>
      </c>
      <c r="AA62" s="162"/>
      <c r="AB62" s="162"/>
      <c r="AC62" s="162"/>
      <c r="AD62" s="162"/>
      <c r="AE62" s="162"/>
      <c r="AF62" s="162"/>
      <c r="AG62" s="162"/>
      <c r="AH62" s="162"/>
      <c r="AI62" s="162"/>
      <c r="AJ62" s="162"/>
      <c r="AK62" s="162"/>
      <c r="AL62" s="162"/>
      <c r="AM62" s="162"/>
      <c r="AN62" s="162"/>
      <c r="AO62" s="162"/>
      <c r="AP62" s="29">
        <f t="shared" si="26"/>
        <v>0</v>
      </c>
      <c r="AQ62" s="29">
        <f t="shared" si="26"/>
        <v>-1.1408736074418613E-2</v>
      </c>
      <c r="AR62" s="29">
        <f t="shared" si="26"/>
        <v>3.0026817705315123E-2</v>
      </c>
      <c r="AS62" s="29">
        <f t="shared" si="26"/>
        <v>-9.7940632961650564E-3</v>
      </c>
      <c r="AT62" s="29">
        <f t="shared" si="26"/>
        <v>-0.11751538463865097</v>
      </c>
      <c r="AU62" s="29">
        <f>AU38/$Z62-1</f>
        <v>-8.7550967385662148E-2</v>
      </c>
      <c r="AV62" s="29">
        <f t="shared" si="26"/>
        <v>5.7174932838064407E-3</v>
      </c>
      <c r="AW62" s="29">
        <f t="shared" si="26"/>
        <v>3.3814361880596611E-2</v>
      </c>
      <c r="AX62" s="29">
        <f t="shared" si="26"/>
        <v>0.121898816125104</v>
      </c>
      <c r="AY62" s="29">
        <f t="shared" si="26"/>
        <v>9.3207192304521236E-2</v>
      </c>
      <c r="AZ62" s="29">
        <f t="shared" si="26"/>
        <v>6.4378637478561096E-2</v>
      </c>
      <c r="BA62" s="29">
        <f t="shared" si="26"/>
        <v>7.5695001752043023E-3</v>
      </c>
      <c r="BB62" s="29" t="e">
        <f t="shared" si="26"/>
        <v>#REF!</v>
      </c>
      <c r="BC62" s="29" t="e">
        <f t="shared" si="26"/>
        <v>#REF!</v>
      </c>
      <c r="BD62" s="29" t="e">
        <f t="shared" si="26"/>
        <v>#REF!</v>
      </c>
      <c r="BE62" s="29" t="e">
        <f t="shared" si="26"/>
        <v>#REF!</v>
      </c>
      <c r="BF62" s="37"/>
      <c r="BG62" s="37"/>
    </row>
    <row r="63" spans="1:59" s="38" customFormat="1" ht="14.25" customHeight="1">
      <c r="A63" s="1"/>
      <c r="B63" s="1"/>
      <c r="C63" s="1"/>
      <c r="D63" s="1"/>
      <c r="E63" s="1"/>
      <c r="F63" s="1"/>
      <c r="G63" s="1"/>
      <c r="H63" s="1"/>
      <c r="I63" s="1"/>
      <c r="J63" s="1"/>
      <c r="K63" s="1"/>
      <c r="L63" s="1"/>
      <c r="M63" s="1"/>
      <c r="N63" s="1"/>
      <c r="O63" s="1"/>
      <c r="P63" s="1"/>
      <c r="Q63" s="1"/>
      <c r="R63" s="1"/>
      <c r="S63" s="1"/>
      <c r="T63" s="1"/>
      <c r="U63" s="1"/>
      <c r="V63" s="1"/>
      <c r="W63" s="1"/>
      <c r="X63" s="850" t="s">
        <v>59</v>
      </c>
      <c r="Y63" s="851"/>
      <c r="Z63" s="159">
        <f t="shared" si="27"/>
        <v>175.266570895141</v>
      </c>
      <c r="AA63" s="162"/>
      <c r="AB63" s="162"/>
      <c r="AC63" s="162"/>
      <c r="AD63" s="162"/>
      <c r="AE63" s="162"/>
      <c r="AF63" s="162"/>
      <c r="AG63" s="162"/>
      <c r="AH63" s="162"/>
      <c r="AI63" s="162"/>
      <c r="AJ63" s="162"/>
      <c r="AK63" s="162"/>
      <c r="AL63" s="162"/>
      <c r="AM63" s="162"/>
      <c r="AN63" s="162"/>
      <c r="AO63" s="162"/>
      <c r="AP63" s="29">
        <f t="shared" si="26"/>
        <v>0</v>
      </c>
      <c r="AQ63" s="29">
        <f>AQ39/$Z63-1</f>
        <v>-5.0198170887988169E-2</v>
      </c>
      <c r="AR63" s="29">
        <f t="shared" si="26"/>
        <v>1.5284187683348271E-2</v>
      </c>
      <c r="AS63" s="29">
        <f t="shared" si="26"/>
        <v>-3.0796506065756124E-2</v>
      </c>
      <c r="AT63" s="29">
        <f t="shared" si="26"/>
        <v>-8.3383599647372186E-2</v>
      </c>
      <c r="AU63" s="29">
        <f t="shared" si="26"/>
        <v>-4.1402755692363513E-3</v>
      </c>
      <c r="AV63" s="29">
        <f t="shared" si="26"/>
        <v>7.8499360097572302E-2</v>
      </c>
      <c r="AW63" s="29">
        <f t="shared" si="26"/>
        <v>0.17993500849444288</v>
      </c>
      <c r="AX63" s="29">
        <f t="shared" si="26"/>
        <v>0.16821795867125466</v>
      </c>
      <c r="AY63" s="29">
        <f t="shared" si="26"/>
        <v>8.8235422090918503E-2</v>
      </c>
      <c r="AZ63" s="29">
        <f t="shared" si="26"/>
        <v>5.1660370830495683E-2</v>
      </c>
      <c r="BA63" s="29">
        <f t="shared" si="26"/>
        <v>2.1233599605565256E-2</v>
      </c>
      <c r="BB63" s="29">
        <f t="shared" si="26"/>
        <v>-1</v>
      </c>
      <c r="BC63" s="29">
        <f t="shared" si="26"/>
        <v>-1</v>
      </c>
      <c r="BD63" s="29">
        <f t="shared" si="26"/>
        <v>-1</v>
      </c>
      <c r="BE63" s="29">
        <f t="shared" si="26"/>
        <v>-1</v>
      </c>
      <c r="BF63" s="37"/>
      <c r="BG63" s="37"/>
    </row>
    <row r="64" spans="1:59" s="38" customFormat="1" ht="14.25" customHeight="1">
      <c r="A64" s="1"/>
      <c r="B64" s="1"/>
      <c r="C64" s="1"/>
      <c r="D64" s="1"/>
      <c r="E64" s="1"/>
      <c r="F64" s="1"/>
      <c r="G64" s="1"/>
      <c r="H64" s="1"/>
      <c r="I64" s="1"/>
      <c r="J64" s="1"/>
      <c r="K64" s="1"/>
      <c r="L64" s="1"/>
      <c r="M64" s="1"/>
      <c r="N64" s="1"/>
      <c r="O64" s="1"/>
      <c r="P64" s="1"/>
      <c r="Q64" s="1"/>
      <c r="R64" s="1"/>
      <c r="S64" s="1"/>
      <c r="T64" s="1"/>
      <c r="U64" s="1"/>
      <c r="V64" s="1"/>
      <c r="W64" s="1"/>
      <c r="X64" s="850" t="s">
        <v>88</v>
      </c>
      <c r="Y64" s="851"/>
      <c r="Z64" s="159">
        <f t="shared" si="27"/>
        <v>55.644149587924282</v>
      </c>
      <c r="AA64" s="162"/>
      <c r="AB64" s="162"/>
      <c r="AC64" s="162"/>
      <c r="AD64" s="162"/>
      <c r="AE64" s="162"/>
      <c r="AF64" s="162"/>
      <c r="AG64" s="162"/>
      <c r="AH64" s="162"/>
      <c r="AI64" s="162"/>
      <c r="AJ64" s="162"/>
      <c r="AK64" s="162"/>
      <c r="AL64" s="162"/>
      <c r="AM64" s="162"/>
      <c r="AN64" s="162"/>
      <c r="AO64" s="162"/>
      <c r="AP64" s="29">
        <f t="shared" si="26"/>
        <v>0</v>
      </c>
      <c r="AQ64" s="29">
        <f t="shared" si="26"/>
        <v>4.4806726191228829E-3</v>
      </c>
      <c r="AR64" s="29">
        <f t="shared" si="26"/>
        <v>-9.9112057209689297E-3</v>
      </c>
      <c r="AS64" s="29">
        <f t="shared" si="26"/>
        <v>-8.7177627936339874E-2</v>
      </c>
      <c r="AT64" s="29">
        <f t="shared" si="26"/>
        <v>-0.18707167346939779</v>
      </c>
      <c r="AU64" s="29">
        <f t="shared" si="26"/>
        <v>-0.16763750757333162</v>
      </c>
      <c r="AV64" s="29">
        <f t="shared" si="26"/>
        <v>-0.16924153914102713</v>
      </c>
      <c r="AW64" s="29">
        <f t="shared" si="26"/>
        <v>-0.16812310653990692</v>
      </c>
      <c r="AX64" s="29">
        <f t="shared" si="26"/>
        <v>-0.13656624146902518</v>
      </c>
      <c r="AY64" s="29">
        <f t="shared" si="26"/>
        <v>-0.14727134922453777</v>
      </c>
      <c r="AZ64" s="29">
        <f t="shared" si="26"/>
        <v>-0.17087141140723205</v>
      </c>
      <c r="BA64" s="29">
        <f t="shared" si="26"/>
        <v>-0.17887219438153845</v>
      </c>
      <c r="BB64" s="29">
        <f t="shared" si="26"/>
        <v>-1</v>
      </c>
      <c r="BC64" s="29">
        <f t="shared" si="26"/>
        <v>-1</v>
      </c>
      <c r="BD64" s="29">
        <f t="shared" si="26"/>
        <v>-1</v>
      </c>
      <c r="BE64" s="29">
        <f t="shared" si="26"/>
        <v>-1</v>
      </c>
      <c r="BF64" s="37"/>
      <c r="BG64" s="37"/>
    </row>
    <row r="65" spans="1:59" s="38" customFormat="1" ht="14.25" customHeight="1">
      <c r="A65" s="1"/>
      <c r="B65" s="1"/>
      <c r="C65" s="1"/>
      <c r="D65" s="1"/>
      <c r="E65" s="1"/>
      <c r="F65" s="1"/>
      <c r="G65" s="1"/>
      <c r="H65" s="1"/>
      <c r="I65" s="1"/>
      <c r="J65" s="1"/>
      <c r="K65" s="1"/>
      <c r="L65" s="1"/>
      <c r="M65" s="1"/>
      <c r="N65" s="1"/>
      <c r="O65" s="1"/>
      <c r="P65" s="1"/>
      <c r="Q65" s="1"/>
      <c r="R65" s="1"/>
      <c r="S65" s="1"/>
      <c r="T65" s="1"/>
      <c r="U65" s="1"/>
      <c r="V65" s="1"/>
      <c r="W65" s="1"/>
      <c r="X65" s="850" t="s">
        <v>60</v>
      </c>
      <c r="Y65" s="851"/>
      <c r="Z65" s="159">
        <f t="shared" si="27"/>
        <v>31.657635765383382</v>
      </c>
      <c r="AA65" s="162"/>
      <c r="AB65" s="162"/>
      <c r="AC65" s="162"/>
      <c r="AD65" s="162"/>
      <c r="AE65" s="162"/>
      <c r="AF65" s="162"/>
      <c r="AG65" s="162"/>
      <c r="AH65" s="162"/>
      <c r="AI65" s="162"/>
      <c r="AJ65" s="162"/>
      <c r="AK65" s="162"/>
      <c r="AL65" s="162"/>
      <c r="AM65" s="162"/>
      <c r="AN65" s="162"/>
      <c r="AO65" s="162"/>
      <c r="AP65" s="29">
        <f t="shared" si="26"/>
        <v>0</v>
      </c>
      <c r="AQ65" s="29">
        <f t="shared" si="26"/>
        <v>-5.5151909314629433E-2</v>
      </c>
      <c r="AR65" s="29">
        <f t="shared" si="26"/>
        <v>-3.6941435217661689E-2</v>
      </c>
      <c r="AS65" s="29">
        <f t="shared" si="26"/>
        <v>6.4391341320657602E-3</v>
      </c>
      <c r="AT65" s="29">
        <f t="shared" si="26"/>
        <v>-0.10913192611053624</v>
      </c>
      <c r="AU65" s="29">
        <f t="shared" si="26"/>
        <v>-9.2799247515820804E-2</v>
      </c>
      <c r="AV65" s="29">
        <f t="shared" si="26"/>
        <v>-0.1142852115296068</v>
      </c>
      <c r="AW65" s="29">
        <f t="shared" si="26"/>
        <v>-5.7238973082907485E-2</v>
      </c>
      <c r="AX65" s="29">
        <f t="shared" si="26"/>
        <v>-7.167186171555362E-2</v>
      </c>
      <c r="AY65" s="29">
        <f t="shared" si="26"/>
        <v>-9.8855626863949331E-2</v>
      </c>
      <c r="AZ65" s="29">
        <f>AZ41/$Z65-1</f>
        <v>-8.8697041331616822E-2</v>
      </c>
      <c r="BA65" s="29">
        <f t="shared" si="26"/>
        <v>-8.3709750719523246E-2</v>
      </c>
      <c r="BB65" s="29">
        <f t="shared" si="26"/>
        <v>-1</v>
      </c>
      <c r="BC65" s="29">
        <f t="shared" si="26"/>
        <v>-1</v>
      </c>
      <c r="BD65" s="29">
        <f t="shared" si="26"/>
        <v>-1</v>
      </c>
      <c r="BE65" s="29">
        <f t="shared" si="26"/>
        <v>-1</v>
      </c>
      <c r="BF65" s="37"/>
      <c r="BG65" s="37"/>
    </row>
    <row r="66" spans="1:59" s="38" customFormat="1" ht="14.25" customHeight="1" thickBot="1">
      <c r="A66" s="1"/>
      <c r="B66" s="1"/>
      <c r="C66" s="1"/>
      <c r="D66" s="1"/>
      <c r="E66" s="1"/>
      <c r="F66" s="1"/>
      <c r="G66" s="1"/>
      <c r="H66" s="1"/>
      <c r="I66" s="1"/>
      <c r="J66" s="1"/>
      <c r="K66" s="1"/>
      <c r="L66" s="1"/>
      <c r="M66" s="1"/>
      <c r="N66" s="1"/>
      <c r="O66" s="1"/>
      <c r="P66" s="1"/>
      <c r="Q66" s="1"/>
      <c r="R66" s="1"/>
      <c r="S66" s="1"/>
      <c r="T66" s="1"/>
      <c r="U66" s="1"/>
      <c r="V66" s="1"/>
      <c r="W66" s="1"/>
      <c r="X66" s="854" t="s">
        <v>246</v>
      </c>
      <c r="Y66" s="855"/>
      <c r="Z66" s="160">
        <f t="shared" si="27"/>
        <v>4.464516986347852</v>
      </c>
      <c r="AA66" s="163"/>
      <c r="AB66" s="163"/>
      <c r="AC66" s="163"/>
      <c r="AD66" s="163"/>
      <c r="AE66" s="163"/>
      <c r="AF66" s="163"/>
      <c r="AG66" s="163"/>
      <c r="AH66" s="163"/>
      <c r="AI66" s="163"/>
      <c r="AJ66" s="163"/>
      <c r="AK66" s="163"/>
      <c r="AL66" s="163"/>
      <c r="AM66" s="163"/>
      <c r="AN66" s="163"/>
      <c r="AO66" s="163"/>
      <c r="AP66" s="30">
        <f t="shared" si="26"/>
        <v>0</v>
      </c>
      <c r="AQ66" s="30">
        <f t="shared" si="26"/>
        <v>-1.4673906244319745E-2</v>
      </c>
      <c r="AR66" s="30">
        <f t="shared" si="26"/>
        <v>-9.2822072761908903E-3</v>
      </c>
      <c r="AS66" s="30">
        <f t="shared" si="26"/>
        <v>-0.10340198896457153</v>
      </c>
      <c r="AT66" s="30">
        <f t="shared" si="26"/>
        <v>-0.17919282844433682</v>
      </c>
      <c r="AU66" s="30">
        <f t="shared" si="26"/>
        <v>-0.20272797429109424</v>
      </c>
      <c r="AV66" s="30">
        <f t="shared" si="26"/>
        <v>-0.22753265621702035</v>
      </c>
      <c r="AW66" s="30">
        <f t="shared" si="26"/>
        <v>-0.2252230272949709</v>
      </c>
      <c r="AX66" s="30">
        <f t="shared" si="26"/>
        <v>-0.22379526059772337</v>
      </c>
      <c r="AY66" s="30">
        <f t="shared" si="26"/>
        <v>-0.24546632759575648</v>
      </c>
      <c r="AZ66" s="30">
        <f>AZ42/$Z66-1</f>
        <v>-0.25722085342430034</v>
      </c>
      <c r="BA66" s="30">
        <f t="shared" si="26"/>
        <v>-0.26330488194229784</v>
      </c>
      <c r="BB66" s="30" t="e">
        <f t="shared" si="26"/>
        <v>#REF!</v>
      </c>
      <c r="BC66" s="30" t="e">
        <f t="shared" si="26"/>
        <v>#REF!</v>
      </c>
      <c r="BD66" s="30" t="e">
        <f t="shared" si="26"/>
        <v>#REF!</v>
      </c>
      <c r="BE66" s="30" t="e">
        <f t="shared" si="26"/>
        <v>#REF!</v>
      </c>
      <c r="BF66" s="39"/>
      <c r="BG66" s="39"/>
    </row>
    <row r="67" spans="1:59" s="38" customFormat="1" ht="14.25" customHeight="1" thickTop="1">
      <c r="A67" s="1"/>
      <c r="B67" s="1"/>
      <c r="C67" s="1"/>
      <c r="D67" s="1"/>
      <c r="E67" s="1"/>
      <c r="F67" s="1"/>
      <c r="G67" s="1"/>
      <c r="H67" s="1"/>
      <c r="I67" s="1"/>
      <c r="J67" s="1"/>
      <c r="K67" s="1"/>
      <c r="L67" s="1"/>
      <c r="M67" s="1"/>
      <c r="N67" s="1"/>
      <c r="O67" s="1"/>
      <c r="P67" s="1"/>
      <c r="Q67" s="1"/>
      <c r="R67" s="1"/>
      <c r="S67" s="1"/>
      <c r="T67" s="1"/>
      <c r="U67" s="1"/>
      <c r="V67" s="1"/>
      <c r="W67" s="1"/>
      <c r="X67" s="856" t="s">
        <v>62</v>
      </c>
      <c r="Y67" s="857"/>
      <c r="Z67" s="161">
        <f t="shared" si="27"/>
        <v>1297.4855308208437</v>
      </c>
      <c r="AA67" s="164"/>
      <c r="AB67" s="164"/>
      <c r="AC67" s="164"/>
      <c r="AD67" s="164"/>
      <c r="AE67" s="164"/>
      <c r="AF67" s="164"/>
      <c r="AG67" s="164"/>
      <c r="AH67" s="164"/>
      <c r="AI67" s="164"/>
      <c r="AJ67" s="164"/>
      <c r="AK67" s="164"/>
      <c r="AL67" s="164"/>
      <c r="AM67" s="164"/>
      <c r="AN67" s="164"/>
      <c r="AO67" s="164"/>
      <c r="AP67" s="31">
        <f t="shared" si="26"/>
        <v>0</v>
      </c>
      <c r="AQ67" s="31">
        <f t="shared" si="26"/>
        <v>-1.8005851144268892E-2</v>
      </c>
      <c r="AR67" s="31">
        <f t="shared" si="26"/>
        <v>1.0900964251939538E-2</v>
      </c>
      <c r="AS67" s="31">
        <f t="shared" si="26"/>
        <v>-4.9412134510197436E-2</v>
      </c>
      <c r="AT67" s="31">
        <f t="shared" si="26"/>
        <v>-0.10758737625764314</v>
      </c>
      <c r="AU67" s="31">
        <f t="shared" si="26"/>
        <v>-6.8017517698208518E-2</v>
      </c>
      <c r="AV67" s="31">
        <f t="shared" si="26"/>
        <v>-3.164487005062222E-2</v>
      </c>
      <c r="AW67" s="611">
        <f t="shared" si="26"/>
        <v>-2.2349814746558394E-4</v>
      </c>
      <c r="AX67" s="31">
        <f t="shared" si="26"/>
        <v>1.440109519828936E-2</v>
      </c>
      <c r="AY67" s="31">
        <f t="shared" si="26"/>
        <v>-2.4559968022430545E-2</v>
      </c>
      <c r="AZ67" s="31">
        <f t="shared" si="26"/>
        <v>-5.3478173067596058E-2</v>
      </c>
      <c r="BA67" s="31">
        <f t="shared" si="26"/>
        <v>-5.8521558468123347E-2</v>
      </c>
      <c r="BB67" s="31">
        <f t="shared" si="26"/>
        <v>-1</v>
      </c>
      <c r="BC67" s="31">
        <f t="shared" si="26"/>
        <v>-1</v>
      </c>
      <c r="BD67" s="31">
        <f t="shared" si="26"/>
        <v>-1</v>
      </c>
      <c r="BE67" s="31">
        <f t="shared" si="26"/>
        <v>-1</v>
      </c>
      <c r="BF67" s="40"/>
      <c r="BG67" s="40"/>
    </row>
    <row r="68" spans="1:59" ht="14.25" customHeight="1"/>
    <row r="69" spans="1:59" ht="14.25" customHeight="1">
      <c r="X69" s="133" t="s">
        <v>204</v>
      </c>
      <c r="AX69" s="133"/>
    </row>
    <row r="70" spans="1:59" ht="14.25" customHeight="1">
      <c r="X70" s="852" t="s">
        <v>79</v>
      </c>
      <c r="Y70" s="853"/>
      <c r="Z70" s="486" t="s">
        <v>244</v>
      </c>
      <c r="AA70" s="484">
        <v>1990</v>
      </c>
      <c r="AB70" s="484">
        <f t="shared" ref="AB70:AR70" si="28">AA70+1</f>
        <v>1991</v>
      </c>
      <c r="AC70" s="484">
        <f t="shared" si="28"/>
        <v>1992</v>
      </c>
      <c r="AD70" s="484">
        <f t="shared" si="28"/>
        <v>1993</v>
      </c>
      <c r="AE70" s="484">
        <f>AD70+1</f>
        <v>1994</v>
      </c>
      <c r="AF70" s="484">
        <f t="shared" si="28"/>
        <v>1995</v>
      </c>
      <c r="AG70" s="484">
        <f t="shared" si="28"/>
        <v>1996</v>
      </c>
      <c r="AH70" s="484">
        <f t="shared" si="28"/>
        <v>1997</v>
      </c>
      <c r="AI70" s="484">
        <f t="shared" si="28"/>
        <v>1998</v>
      </c>
      <c r="AJ70" s="484">
        <f t="shared" si="28"/>
        <v>1999</v>
      </c>
      <c r="AK70" s="484">
        <f t="shared" si="28"/>
        <v>2000</v>
      </c>
      <c r="AL70" s="484">
        <f t="shared" si="28"/>
        <v>2001</v>
      </c>
      <c r="AM70" s="484">
        <f t="shared" si="28"/>
        <v>2002</v>
      </c>
      <c r="AN70" s="484">
        <f t="shared" si="28"/>
        <v>2003</v>
      </c>
      <c r="AO70" s="484">
        <f t="shared" si="28"/>
        <v>2004</v>
      </c>
      <c r="AP70" s="484">
        <f t="shared" si="28"/>
        <v>2005</v>
      </c>
      <c r="AQ70" s="484">
        <f t="shared" si="28"/>
        <v>2006</v>
      </c>
      <c r="AR70" s="484">
        <f t="shared" si="28"/>
        <v>2007</v>
      </c>
      <c r="AS70" s="486">
        <v>2008</v>
      </c>
      <c r="AT70" s="486">
        <v>2009</v>
      </c>
      <c r="AU70" s="486">
        <v>2010</v>
      </c>
      <c r="AV70" s="486">
        <v>2011</v>
      </c>
      <c r="AW70" s="486">
        <v>2012</v>
      </c>
      <c r="AX70" s="486">
        <v>2013</v>
      </c>
      <c r="AY70" s="484">
        <f t="shared" ref="AY70:BE70" si="29">AX70+1</f>
        <v>2014</v>
      </c>
      <c r="AZ70" s="484">
        <f t="shared" si="29"/>
        <v>2015</v>
      </c>
      <c r="BA70" s="484">
        <f t="shared" si="29"/>
        <v>2016</v>
      </c>
      <c r="BB70" s="484">
        <f t="shared" si="29"/>
        <v>2017</v>
      </c>
      <c r="BC70" s="484">
        <f t="shared" si="29"/>
        <v>2018</v>
      </c>
      <c r="BD70" s="484">
        <f t="shared" si="29"/>
        <v>2019</v>
      </c>
      <c r="BE70" s="484">
        <f t="shared" si="29"/>
        <v>2020</v>
      </c>
      <c r="BF70" s="484" t="s">
        <v>48</v>
      </c>
      <c r="BG70" s="24" t="s">
        <v>9</v>
      </c>
    </row>
    <row r="71" spans="1:59" s="38" customFormat="1" ht="14.25" customHeight="1">
      <c r="A71" s="1"/>
      <c r="B71" s="1"/>
      <c r="C71" s="1"/>
      <c r="D71" s="1"/>
      <c r="E71" s="1"/>
      <c r="F71" s="1"/>
      <c r="G71" s="1"/>
      <c r="H71" s="1"/>
      <c r="I71" s="1"/>
      <c r="J71" s="1"/>
      <c r="K71" s="1"/>
      <c r="L71" s="1"/>
      <c r="M71" s="1"/>
      <c r="N71" s="1"/>
      <c r="O71" s="1"/>
      <c r="P71" s="1"/>
      <c r="Q71" s="1"/>
      <c r="R71" s="1"/>
      <c r="S71" s="1"/>
      <c r="T71" s="1"/>
      <c r="U71" s="1"/>
      <c r="V71" s="1"/>
      <c r="W71" s="1"/>
      <c r="X71" s="850" t="s">
        <v>87</v>
      </c>
      <c r="Y71" s="851"/>
      <c r="Z71" s="159">
        <f>$AX35</f>
        <v>100.28459871964812</v>
      </c>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29">
        <f>AX35/$Z71-1</f>
        <v>0</v>
      </c>
      <c r="AY71" s="29">
        <f t="shared" ref="AY71:BE71" si="30">AY35/$Z71-1</f>
        <v>-6.2924214251857236E-2</v>
      </c>
      <c r="AZ71" s="29">
        <f t="shared" si="30"/>
        <v>-0.18200135592112276</v>
      </c>
      <c r="BA71" s="29">
        <f t="shared" si="30"/>
        <v>0.12295586712885376</v>
      </c>
      <c r="BB71" s="29">
        <f t="shared" si="30"/>
        <v>-1</v>
      </c>
      <c r="BC71" s="29">
        <f t="shared" si="30"/>
        <v>-1</v>
      </c>
      <c r="BD71" s="29">
        <f t="shared" si="30"/>
        <v>-1</v>
      </c>
      <c r="BE71" s="29">
        <f t="shared" si="30"/>
        <v>-1</v>
      </c>
      <c r="BF71" s="37"/>
      <c r="BG71" s="37"/>
    </row>
    <row r="72" spans="1:59" s="38" customFormat="1" ht="14.25" customHeight="1">
      <c r="A72" s="1"/>
      <c r="B72" s="1"/>
      <c r="C72" s="1"/>
      <c r="D72" s="1"/>
      <c r="E72" s="1"/>
      <c r="F72" s="1"/>
      <c r="G72" s="1"/>
      <c r="H72" s="1"/>
      <c r="I72" s="1"/>
      <c r="J72" s="1"/>
      <c r="K72" s="1"/>
      <c r="L72" s="1"/>
      <c r="M72" s="1"/>
      <c r="N72" s="1"/>
      <c r="O72" s="1"/>
      <c r="P72" s="1"/>
      <c r="Q72" s="1"/>
      <c r="R72" s="1"/>
      <c r="S72" s="1"/>
      <c r="T72" s="1"/>
      <c r="U72" s="1"/>
      <c r="V72" s="1"/>
      <c r="W72" s="1"/>
      <c r="X72" s="850" t="s">
        <v>56</v>
      </c>
      <c r="Y72" s="851"/>
      <c r="Z72" s="159">
        <f t="shared" ref="Z72:Z79" si="31">$AX36</f>
        <v>462.53621711753414</v>
      </c>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29">
        <f t="shared" ref="AX72:BE79" si="32">AX36/$Z72-1</f>
        <v>0</v>
      </c>
      <c r="AY72" s="29">
        <f t="shared" si="32"/>
        <v>-3.6951470299368849E-2</v>
      </c>
      <c r="AZ72" s="29">
        <f t="shared" si="32"/>
        <v>-5.9498853569649901E-2</v>
      </c>
      <c r="BA72" s="29">
        <f t="shared" si="32"/>
        <v>-9.699807607826938E-2</v>
      </c>
      <c r="BB72" s="29">
        <f t="shared" si="32"/>
        <v>-1</v>
      </c>
      <c r="BC72" s="29">
        <f t="shared" si="32"/>
        <v>-1</v>
      </c>
      <c r="BD72" s="29">
        <f t="shared" si="32"/>
        <v>-1</v>
      </c>
      <c r="BE72" s="29">
        <f t="shared" si="32"/>
        <v>-1</v>
      </c>
      <c r="BF72" s="37"/>
      <c r="BG72" s="37"/>
    </row>
    <row r="73" spans="1:59" s="38" customFormat="1" ht="14.25" customHeight="1">
      <c r="A73" s="1"/>
      <c r="B73" s="1"/>
      <c r="C73" s="1"/>
      <c r="D73" s="1"/>
      <c r="E73" s="1"/>
      <c r="F73" s="1"/>
      <c r="G73" s="1"/>
      <c r="H73" s="1"/>
      <c r="I73" s="1"/>
      <c r="J73" s="1"/>
      <c r="K73" s="1"/>
      <c r="L73" s="1"/>
      <c r="M73" s="1"/>
      <c r="N73" s="1"/>
      <c r="O73" s="1"/>
      <c r="P73" s="1"/>
      <c r="Q73" s="1"/>
      <c r="R73" s="1"/>
      <c r="S73" s="1"/>
      <c r="T73" s="1"/>
      <c r="U73" s="1"/>
      <c r="V73" s="1"/>
      <c r="W73" s="1"/>
      <c r="X73" s="850" t="s">
        <v>57</v>
      </c>
      <c r="Y73" s="851"/>
      <c r="Z73" s="159">
        <f t="shared" si="31"/>
        <v>223.92219096903628</v>
      </c>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29">
        <f t="shared" si="32"/>
        <v>0</v>
      </c>
      <c r="AY73" s="29">
        <f t="shared" si="32"/>
        <v>-2.3865345621292389E-2</v>
      </c>
      <c r="AZ73" s="29">
        <f t="shared" si="32"/>
        <v>-3.0259070705077384E-2</v>
      </c>
      <c r="BA73" s="29">
        <f t="shared" si="32"/>
        <v>-3.8253237753832603E-2</v>
      </c>
      <c r="BB73" s="29">
        <f t="shared" si="32"/>
        <v>-1</v>
      </c>
      <c r="BC73" s="29">
        <f t="shared" si="32"/>
        <v>-1</v>
      </c>
      <c r="BD73" s="29">
        <f t="shared" si="32"/>
        <v>-1</v>
      </c>
      <c r="BE73" s="29">
        <f t="shared" si="32"/>
        <v>-1</v>
      </c>
      <c r="BF73" s="37"/>
      <c r="BG73" s="37"/>
    </row>
    <row r="74" spans="1:59" s="38" customFormat="1" ht="14.25" customHeight="1">
      <c r="A74" s="1"/>
      <c r="B74" s="1"/>
      <c r="C74" s="1"/>
      <c r="D74" s="1"/>
      <c r="E74" s="1"/>
      <c r="F74" s="1"/>
      <c r="G74" s="1"/>
      <c r="H74" s="1"/>
      <c r="I74" s="1"/>
      <c r="J74" s="1"/>
      <c r="K74" s="1"/>
      <c r="L74" s="1"/>
      <c r="M74" s="1"/>
      <c r="N74" s="1"/>
      <c r="O74" s="1"/>
      <c r="P74" s="1"/>
      <c r="Q74" s="1"/>
      <c r="R74" s="1"/>
      <c r="S74" s="1"/>
      <c r="T74" s="1"/>
      <c r="U74" s="1"/>
      <c r="V74" s="1"/>
      <c r="W74" s="1"/>
      <c r="X74" s="850" t="s">
        <v>58</v>
      </c>
      <c r="Y74" s="851"/>
      <c r="Z74" s="159">
        <f t="shared" si="31"/>
        <v>243.77909045247523</v>
      </c>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29">
        <f t="shared" si="32"/>
        <v>0</v>
      </c>
      <c r="AY74" s="29">
        <f t="shared" si="32"/>
        <v>-2.5574163559312746E-2</v>
      </c>
      <c r="AZ74" s="29">
        <f t="shared" si="32"/>
        <v>-5.1270380019840189E-2</v>
      </c>
      <c r="BA74" s="29">
        <f t="shared" si="32"/>
        <v>-0.10190697619664013</v>
      </c>
      <c r="BB74" s="29" t="e">
        <f t="shared" si="32"/>
        <v>#REF!</v>
      </c>
      <c r="BC74" s="29" t="e">
        <f t="shared" si="32"/>
        <v>#REF!</v>
      </c>
      <c r="BD74" s="29" t="e">
        <f t="shared" si="32"/>
        <v>#REF!</v>
      </c>
      <c r="BE74" s="29" t="e">
        <f t="shared" si="32"/>
        <v>#REF!</v>
      </c>
      <c r="BF74" s="37"/>
      <c r="BG74" s="37"/>
    </row>
    <row r="75" spans="1:59" s="38" customFormat="1" ht="14.25" customHeight="1">
      <c r="A75" s="1"/>
      <c r="B75" s="1"/>
      <c r="C75" s="1"/>
      <c r="D75" s="1"/>
      <c r="E75" s="1"/>
      <c r="F75" s="1"/>
      <c r="G75" s="1"/>
      <c r="H75" s="1"/>
      <c r="I75" s="1"/>
      <c r="J75" s="1"/>
      <c r="K75" s="1"/>
      <c r="L75" s="1"/>
      <c r="M75" s="1"/>
      <c r="N75" s="1"/>
      <c r="O75" s="1"/>
      <c r="P75" s="1"/>
      <c r="Q75" s="1"/>
      <c r="R75" s="1"/>
      <c r="S75" s="1"/>
      <c r="T75" s="1"/>
      <c r="U75" s="1"/>
      <c r="V75" s="1"/>
      <c r="W75" s="1"/>
      <c r="X75" s="850" t="s">
        <v>59</v>
      </c>
      <c r="Y75" s="851"/>
      <c r="Z75" s="159">
        <f t="shared" si="31"/>
        <v>204.74955567443234</v>
      </c>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29">
        <f t="shared" si="32"/>
        <v>0</v>
      </c>
      <c r="AY75" s="29">
        <f t="shared" si="32"/>
        <v>-6.8465422900456985E-2</v>
      </c>
      <c r="AZ75" s="29">
        <f t="shared" si="32"/>
        <v>-9.977383670195672E-2</v>
      </c>
      <c r="BA75" s="29">
        <f t="shared" si="32"/>
        <v>-0.12581929422902483</v>
      </c>
      <c r="BB75" s="29">
        <f t="shared" si="32"/>
        <v>-1</v>
      </c>
      <c r="BC75" s="29">
        <f t="shared" si="32"/>
        <v>-1</v>
      </c>
      <c r="BD75" s="29">
        <f t="shared" si="32"/>
        <v>-1</v>
      </c>
      <c r="BE75" s="29">
        <f t="shared" si="32"/>
        <v>-1</v>
      </c>
      <c r="BF75" s="37"/>
      <c r="BG75" s="37"/>
    </row>
    <row r="76" spans="1:59" s="38" customFormat="1" ht="14.25" customHeight="1">
      <c r="A76" s="1"/>
      <c r="B76" s="1"/>
      <c r="C76" s="1"/>
      <c r="D76" s="1"/>
      <c r="E76" s="1"/>
      <c r="F76" s="1"/>
      <c r="G76" s="1"/>
      <c r="H76" s="1"/>
      <c r="I76" s="1"/>
      <c r="J76" s="1"/>
      <c r="K76" s="1"/>
      <c r="L76" s="1"/>
      <c r="M76" s="1"/>
      <c r="N76" s="1"/>
      <c r="O76" s="1"/>
      <c r="P76" s="1"/>
      <c r="Q76" s="1"/>
      <c r="R76" s="1"/>
      <c r="S76" s="1"/>
      <c r="T76" s="1"/>
      <c r="U76" s="1"/>
      <c r="V76" s="1"/>
      <c r="W76" s="1"/>
      <c r="X76" s="850" t="s">
        <v>88</v>
      </c>
      <c r="Y76" s="851"/>
      <c r="Z76" s="159">
        <f t="shared" si="31"/>
        <v>48.045037218961255</v>
      </c>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29">
        <f t="shared" si="32"/>
        <v>0</v>
      </c>
      <c r="AY76" s="29">
        <f t="shared" si="32"/>
        <v>-1.2398296510581108E-2</v>
      </c>
      <c r="AZ76" s="29">
        <f t="shared" si="32"/>
        <v>-3.9731096449799219E-2</v>
      </c>
      <c r="BA76" s="29">
        <f t="shared" si="32"/>
        <v>-4.8997334763110967E-2</v>
      </c>
      <c r="BB76" s="29">
        <f t="shared" si="32"/>
        <v>-1</v>
      </c>
      <c r="BC76" s="29">
        <f t="shared" si="32"/>
        <v>-1</v>
      </c>
      <c r="BD76" s="29">
        <f t="shared" si="32"/>
        <v>-1</v>
      </c>
      <c r="BE76" s="29">
        <f t="shared" si="32"/>
        <v>-1</v>
      </c>
      <c r="BF76" s="37"/>
      <c r="BG76" s="37"/>
    </row>
    <row r="77" spans="1:59" s="38" customFormat="1" ht="14.25" customHeight="1">
      <c r="A77" s="1"/>
      <c r="B77" s="1"/>
      <c r="C77" s="1"/>
      <c r="D77" s="1"/>
      <c r="E77" s="1"/>
      <c r="F77" s="1"/>
      <c r="G77" s="1"/>
      <c r="H77" s="1"/>
      <c r="I77" s="1"/>
      <c r="J77" s="1"/>
      <c r="K77" s="1"/>
      <c r="L77" s="1"/>
      <c r="M77" s="1"/>
      <c r="N77" s="1"/>
      <c r="O77" s="1"/>
      <c r="P77" s="1"/>
      <c r="Q77" s="1"/>
      <c r="R77" s="1"/>
      <c r="S77" s="1"/>
      <c r="T77" s="1"/>
      <c r="U77" s="1"/>
      <c r="V77" s="1"/>
      <c r="W77" s="1"/>
      <c r="X77" s="850" t="s">
        <v>60</v>
      </c>
      <c r="Y77" s="851"/>
      <c r="Z77" s="159">
        <f t="shared" si="31"/>
        <v>29.388674072565461</v>
      </c>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29">
        <f t="shared" si="32"/>
        <v>0</v>
      </c>
      <c r="AY77" s="29">
        <f t="shared" si="32"/>
        <v>-2.9282496164159677E-2</v>
      </c>
      <c r="AZ77" s="29">
        <f t="shared" si="32"/>
        <v>-1.8339613886449557E-2</v>
      </c>
      <c r="BA77" s="29">
        <f t="shared" si="32"/>
        <v>-1.2967277956494661E-2</v>
      </c>
      <c r="BB77" s="29">
        <f t="shared" si="32"/>
        <v>-1</v>
      </c>
      <c r="BC77" s="29">
        <f t="shared" si="32"/>
        <v>-1</v>
      </c>
      <c r="BD77" s="29">
        <f t="shared" si="32"/>
        <v>-1</v>
      </c>
      <c r="BE77" s="29">
        <f t="shared" si="32"/>
        <v>-1</v>
      </c>
      <c r="BF77" s="37"/>
      <c r="BG77" s="37"/>
    </row>
    <row r="78" spans="1:59" s="38" customFormat="1" ht="14.25" customHeight="1" thickBot="1">
      <c r="A78" s="1"/>
      <c r="B78" s="1"/>
      <c r="C78" s="1"/>
      <c r="D78" s="1"/>
      <c r="E78" s="1"/>
      <c r="F78" s="1"/>
      <c r="G78" s="1"/>
      <c r="H78" s="1"/>
      <c r="I78" s="1"/>
      <c r="J78" s="1"/>
      <c r="K78" s="1"/>
      <c r="L78" s="1"/>
      <c r="M78" s="1"/>
      <c r="N78" s="1"/>
      <c r="O78" s="1"/>
      <c r="P78" s="1"/>
      <c r="Q78" s="1"/>
      <c r="R78" s="1"/>
      <c r="S78" s="1"/>
      <c r="T78" s="1"/>
      <c r="U78" s="1"/>
      <c r="V78" s="1"/>
      <c r="W78" s="1"/>
      <c r="X78" s="854" t="s">
        <v>246</v>
      </c>
      <c r="Y78" s="855"/>
      <c r="Z78" s="160">
        <f t="shared" si="31"/>
        <v>3.465379243945172</v>
      </c>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30">
        <f t="shared" si="32"/>
        <v>0</v>
      </c>
      <c r="AY78" s="30">
        <f t="shared" si="32"/>
        <v>-2.7919266525892605E-2</v>
      </c>
      <c r="AZ78" s="30">
        <f t="shared" si="32"/>
        <v>-4.306285588041725E-2</v>
      </c>
      <c r="BA78" s="30">
        <f t="shared" si="32"/>
        <v>-5.0901030796332458E-2</v>
      </c>
      <c r="BB78" s="30" t="e">
        <f t="shared" si="32"/>
        <v>#REF!</v>
      </c>
      <c r="BC78" s="30" t="e">
        <f t="shared" si="32"/>
        <v>#REF!</v>
      </c>
      <c r="BD78" s="30" t="e">
        <f t="shared" si="32"/>
        <v>#REF!</v>
      </c>
      <c r="BE78" s="30" t="e">
        <f t="shared" si="32"/>
        <v>#REF!</v>
      </c>
      <c r="BF78" s="39"/>
      <c r="BG78" s="39"/>
    </row>
    <row r="79" spans="1:59" s="38" customFormat="1" ht="14.25" customHeight="1" thickTop="1">
      <c r="A79" s="1"/>
      <c r="B79" s="1"/>
      <c r="C79" s="1"/>
      <c r="D79" s="1"/>
      <c r="E79" s="1"/>
      <c r="F79" s="1"/>
      <c r="G79" s="1"/>
      <c r="H79" s="1"/>
      <c r="I79" s="1"/>
      <c r="J79" s="1"/>
      <c r="K79" s="1"/>
      <c r="L79" s="1"/>
      <c r="M79" s="1"/>
      <c r="N79" s="1"/>
      <c r="O79" s="1"/>
      <c r="P79" s="1"/>
      <c r="Q79" s="1"/>
      <c r="R79" s="1"/>
      <c r="S79" s="1"/>
      <c r="T79" s="1"/>
      <c r="U79" s="1"/>
      <c r="V79" s="1"/>
      <c r="W79" s="1"/>
      <c r="X79" s="856" t="s">
        <v>62</v>
      </c>
      <c r="Y79" s="857"/>
      <c r="Z79" s="161">
        <f t="shared" si="31"/>
        <v>1316.1707434685977</v>
      </c>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31">
        <f>AX43/$Z79-1</f>
        <v>0</v>
      </c>
      <c r="AY79" s="31">
        <f t="shared" si="32"/>
        <v>-3.8407946723582831E-2</v>
      </c>
      <c r="AZ79" s="31">
        <f t="shared" si="32"/>
        <v>-6.6915610193240993E-2</v>
      </c>
      <c r="BA79" s="31">
        <f t="shared" si="32"/>
        <v>-7.1887396426911665E-2</v>
      </c>
      <c r="BB79" s="31">
        <f t="shared" si="32"/>
        <v>-1</v>
      </c>
      <c r="BC79" s="31">
        <f t="shared" si="32"/>
        <v>-1</v>
      </c>
      <c r="BD79" s="31">
        <f t="shared" si="32"/>
        <v>-1</v>
      </c>
      <c r="BE79" s="31">
        <f t="shared" si="32"/>
        <v>-1</v>
      </c>
      <c r="BF79" s="40"/>
      <c r="BG79" s="40"/>
    </row>
    <row r="80" spans="1:59" ht="14.25" customHeight="1"/>
    <row r="81" spans="1:59" ht="14.25" customHeight="1">
      <c r="X81" s="133" t="s">
        <v>245</v>
      </c>
    </row>
    <row r="82" spans="1:59" ht="14.25" customHeight="1">
      <c r="X82" s="852" t="s">
        <v>79</v>
      </c>
      <c r="Y82" s="853"/>
      <c r="Z82" s="486"/>
      <c r="AA82" s="484">
        <v>1990</v>
      </c>
      <c r="AB82" s="484">
        <f t="shared" ref="AB82:BE82" si="33">AA82+1</f>
        <v>1991</v>
      </c>
      <c r="AC82" s="484">
        <f t="shared" si="33"/>
        <v>1992</v>
      </c>
      <c r="AD82" s="484">
        <f t="shared" si="33"/>
        <v>1993</v>
      </c>
      <c r="AE82" s="484">
        <f>AD82+1</f>
        <v>1994</v>
      </c>
      <c r="AF82" s="484">
        <f t="shared" si="33"/>
        <v>1995</v>
      </c>
      <c r="AG82" s="484">
        <f t="shared" si="33"/>
        <v>1996</v>
      </c>
      <c r="AH82" s="484">
        <f t="shared" si="33"/>
        <v>1997</v>
      </c>
      <c r="AI82" s="484">
        <f t="shared" si="33"/>
        <v>1998</v>
      </c>
      <c r="AJ82" s="484">
        <f t="shared" si="33"/>
        <v>1999</v>
      </c>
      <c r="AK82" s="484">
        <f t="shared" si="33"/>
        <v>2000</v>
      </c>
      <c r="AL82" s="484">
        <f t="shared" si="33"/>
        <v>2001</v>
      </c>
      <c r="AM82" s="484">
        <f t="shared" si="33"/>
        <v>2002</v>
      </c>
      <c r="AN82" s="484">
        <f t="shared" si="33"/>
        <v>2003</v>
      </c>
      <c r="AO82" s="484">
        <f t="shared" si="33"/>
        <v>2004</v>
      </c>
      <c r="AP82" s="484">
        <f t="shared" si="33"/>
        <v>2005</v>
      </c>
      <c r="AQ82" s="484">
        <f t="shared" si="33"/>
        <v>2006</v>
      </c>
      <c r="AR82" s="484">
        <f t="shared" si="33"/>
        <v>2007</v>
      </c>
      <c r="AS82" s="486">
        <v>2008</v>
      </c>
      <c r="AT82" s="486">
        <v>2009</v>
      </c>
      <c r="AU82" s="486">
        <v>2010</v>
      </c>
      <c r="AV82" s="486">
        <v>2011</v>
      </c>
      <c r="AW82" s="486">
        <v>2012</v>
      </c>
      <c r="AX82" s="486">
        <v>2013</v>
      </c>
      <c r="AY82" s="484">
        <f t="shared" si="33"/>
        <v>2014</v>
      </c>
      <c r="AZ82" s="484">
        <f t="shared" si="33"/>
        <v>2015</v>
      </c>
      <c r="BA82" s="484">
        <f t="shared" si="33"/>
        <v>2016</v>
      </c>
      <c r="BB82" s="484">
        <f t="shared" si="33"/>
        <v>2017</v>
      </c>
      <c r="BC82" s="484">
        <f t="shared" si="33"/>
        <v>2018</v>
      </c>
      <c r="BD82" s="484">
        <f t="shared" si="33"/>
        <v>2019</v>
      </c>
      <c r="BE82" s="484">
        <f t="shared" si="33"/>
        <v>2020</v>
      </c>
      <c r="BF82" s="484" t="s">
        <v>48</v>
      </c>
      <c r="BG82" s="24" t="s">
        <v>9</v>
      </c>
    </row>
    <row r="83" spans="1:59" s="38" customFormat="1" ht="14.25" customHeight="1">
      <c r="A83" s="1"/>
      <c r="B83" s="1"/>
      <c r="C83" s="1"/>
      <c r="D83" s="1"/>
      <c r="E83" s="1"/>
      <c r="F83" s="1"/>
      <c r="G83" s="1"/>
      <c r="H83" s="1"/>
      <c r="I83" s="1"/>
      <c r="J83" s="1"/>
      <c r="K83" s="1"/>
      <c r="L83" s="1"/>
      <c r="M83" s="1"/>
      <c r="N83" s="1"/>
      <c r="O83" s="1"/>
      <c r="P83" s="1"/>
      <c r="Q83" s="1"/>
      <c r="R83" s="1"/>
      <c r="S83" s="1"/>
      <c r="T83" s="1"/>
      <c r="U83" s="1"/>
      <c r="V83" s="1"/>
      <c r="W83" s="1"/>
      <c r="X83" s="850" t="s">
        <v>87</v>
      </c>
      <c r="Y83" s="851"/>
      <c r="Z83" s="551"/>
      <c r="AA83" s="41"/>
      <c r="AB83" s="29">
        <f>AB35/AA35-1</f>
        <v>-1.3845779602320474E-2</v>
      </c>
      <c r="AC83" s="29">
        <f t="shared" ref="AC83:BE91" si="34">AC35/AB35-1</f>
        <v>-1.7076522367207025E-2</v>
      </c>
      <c r="AD83" s="29">
        <f t="shared" si="34"/>
        <v>1.9480127968436456E-3</v>
      </c>
      <c r="AE83" s="29">
        <f t="shared" ref="AE83:AE91" si="35">AE35/AD35-1</f>
        <v>-2.9772992348809924E-3</v>
      </c>
      <c r="AF83" s="29">
        <f t="shared" si="34"/>
        <v>-9.4221884999131644E-3</v>
      </c>
      <c r="AG83" s="29">
        <f t="shared" si="34"/>
        <v>9.0614618417694803E-3</v>
      </c>
      <c r="AH83" s="29">
        <f t="shared" si="34"/>
        <v>3.0884934126772512E-2</v>
      </c>
      <c r="AI83" s="29">
        <f t="shared" si="34"/>
        <v>-0.1225505481354151</v>
      </c>
      <c r="AJ83" s="29">
        <f t="shared" si="34"/>
        <v>3.6628163728662066E-2</v>
      </c>
      <c r="AK83" s="29">
        <f t="shared" si="34"/>
        <v>-3.9417917786166434E-3</v>
      </c>
      <c r="AL83" s="29">
        <f t="shared" si="34"/>
        <v>-2.5840951653062438E-2</v>
      </c>
      <c r="AM83" s="29">
        <f t="shared" si="34"/>
        <v>6.9267515242402045E-2</v>
      </c>
      <c r="AN83" s="29">
        <f t="shared" si="34"/>
        <v>2.2702658161890321E-2</v>
      </c>
      <c r="AO83" s="29">
        <f t="shared" si="34"/>
        <v>-2.0414660665946105E-3</v>
      </c>
      <c r="AP83" s="29">
        <f t="shared" si="34"/>
        <v>4.4524611629800148E-2</v>
      </c>
      <c r="AQ83" s="29">
        <f t="shared" si="34"/>
        <v>8.5804518670671293E-3</v>
      </c>
      <c r="AR83" s="29">
        <f t="shared" si="34"/>
        <v>6.2683559806511413E-2</v>
      </c>
      <c r="AS83" s="29">
        <f t="shared" si="34"/>
        <v>-3.0089864688542467E-2</v>
      </c>
      <c r="AT83" s="29">
        <f t="shared" si="34"/>
        <v>-6.8659741187586665E-3</v>
      </c>
      <c r="AU83" s="31">
        <f t="shared" si="34"/>
        <v>1.651796568082875E-2</v>
      </c>
      <c r="AV83" s="31">
        <f t="shared" si="34"/>
        <v>2.2736105987156918E-2</v>
      </c>
      <c r="AW83" s="31">
        <f t="shared" si="34"/>
        <v>3.0703450786289554E-2</v>
      </c>
      <c r="AX83" s="29">
        <f t="shared" si="34"/>
        <v>-9.4981111320993294E-2</v>
      </c>
      <c r="AY83" s="29">
        <f t="shared" si="34"/>
        <v>-6.2924214251857236E-2</v>
      </c>
      <c r="AZ83" s="29">
        <f t="shared" si="34"/>
        <v>-0.12707311775663555</v>
      </c>
      <c r="BA83" s="29">
        <f t="shared" si="34"/>
        <v>0.37280895910699141</v>
      </c>
      <c r="BB83" s="29">
        <f t="shared" si="34"/>
        <v>-1</v>
      </c>
      <c r="BC83" s="29" t="e">
        <f t="shared" si="34"/>
        <v>#DIV/0!</v>
      </c>
      <c r="BD83" s="29" t="e">
        <f t="shared" si="34"/>
        <v>#DIV/0!</v>
      </c>
      <c r="BE83" s="29" t="e">
        <f t="shared" si="34"/>
        <v>#DIV/0!</v>
      </c>
      <c r="BF83" s="37"/>
      <c r="BG83" s="37"/>
    </row>
    <row r="84" spans="1:59" s="38" customFormat="1" ht="14.25" customHeight="1">
      <c r="A84" s="1"/>
      <c r="B84" s="1"/>
      <c r="C84" s="1"/>
      <c r="D84" s="1"/>
      <c r="E84" s="1"/>
      <c r="F84" s="1"/>
      <c r="G84" s="1"/>
      <c r="H84" s="1"/>
      <c r="I84" s="1"/>
      <c r="J84" s="1"/>
      <c r="K84" s="1"/>
      <c r="L84" s="1"/>
      <c r="M84" s="1"/>
      <c r="N84" s="1"/>
      <c r="O84" s="1"/>
      <c r="P84" s="1"/>
      <c r="Q84" s="1"/>
      <c r="R84" s="1"/>
      <c r="S84" s="1"/>
      <c r="T84" s="1"/>
      <c r="U84" s="1"/>
      <c r="V84" s="1"/>
      <c r="W84" s="1"/>
      <c r="X84" s="850" t="s">
        <v>56</v>
      </c>
      <c r="Y84" s="851"/>
      <c r="Z84" s="551"/>
      <c r="AA84" s="41"/>
      <c r="AB84" s="29">
        <f t="shared" ref="AB84:AB91" si="36">AB36/AA36-1</f>
        <v>-1.2557283204374659E-2</v>
      </c>
      <c r="AC84" s="29">
        <f t="shared" si="34"/>
        <v>-1.747416443062344E-2</v>
      </c>
      <c r="AD84" s="29">
        <f t="shared" si="34"/>
        <v>-2.5469983519727957E-2</v>
      </c>
      <c r="AE84" s="29">
        <f t="shared" si="35"/>
        <v>3.5607074910625869E-2</v>
      </c>
      <c r="AF84" s="29">
        <f t="shared" si="34"/>
        <v>-6.4583627778438402E-3</v>
      </c>
      <c r="AG84" s="29">
        <f t="shared" si="34"/>
        <v>5.7406576087770667E-3</v>
      </c>
      <c r="AH84" s="29">
        <f t="shared" si="34"/>
        <v>-1.6078643035547735E-2</v>
      </c>
      <c r="AI84" s="29">
        <f t="shared" si="34"/>
        <v>-5.855839295556986E-2</v>
      </c>
      <c r="AJ84" s="29">
        <f t="shared" si="34"/>
        <v>2.2651249199726831E-2</v>
      </c>
      <c r="AK84" s="29">
        <f t="shared" si="34"/>
        <v>2.4249073784286868E-2</v>
      </c>
      <c r="AL84" s="29">
        <f t="shared" si="34"/>
        <v>-2.49378251751875E-2</v>
      </c>
      <c r="AM84" s="29">
        <f t="shared" si="34"/>
        <v>1.9690796334093097E-2</v>
      </c>
      <c r="AN84" s="29">
        <f t="shared" si="34"/>
        <v>3.5053024470943495E-3</v>
      </c>
      <c r="AO84" s="29">
        <f t="shared" si="34"/>
        <v>-6.4100024383264564E-3</v>
      </c>
      <c r="AP84" s="29">
        <f t="shared" si="34"/>
        <v>-8.4037656401927396E-3</v>
      </c>
      <c r="AQ84" s="29">
        <f t="shared" si="34"/>
        <v>-1.5145144493535434E-2</v>
      </c>
      <c r="AR84" s="29">
        <f t="shared" si="34"/>
        <v>2.5081405157126646E-2</v>
      </c>
      <c r="AS84" s="29">
        <f t="shared" si="34"/>
        <v>-9.9558452816412735E-2</v>
      </c>
      <c r="AT84" s="29">
        <f t="shared" si="34"/>
        <v>-6.7182046176379573E-2</v>
      </c>
      <c r="AU84" s="29">
        <f t="shared" si="34"/>
        <v>6.8247887737761248E-2</v>
      </c>
      <c r="AV84" s="29">
        <f t="shared" si="34"/>
        <v>3.4228969050016378E-2</v>
      </c>
      <c r="AW84" s="29">
        <f t="shared" si="34"/>
        <v>2.2562837007857661E-2</v>
      </c>
      <c r="AX84" s="29">
        <f t="shared" si="34"/>
        <v>3.0727041667404142E-2</v>
      </c>
      <c r="AY84" s="29">
        <f t="shared" si="34"/>
        <v>-3.6951470299368849E-2</v>
      </c>
      <c r="AZ84" s="29">
        <f t="shared" si="34"/>
        <v>-2.341250993580779E-2</v>
      </c>
      <c r="BA84" s="29">
        <f t="shared" si="34"/>
        <v>-3.9871533012954652E-2</v>
      </c>
      <c r="BB84" s="29">
        <f t="shared" si="34"/>
        <v>-1</v>
      </c>
      <c r="BC84" s="29" t="e">
        <f t="shared" si="34"/>
        <v>#DIV/0!</v>
      </c>
      <c r="BD84" s="29" t="e">
        <f t="shared" si="34"/>
        <v>#DIV/0!</v>
      </c>
      <c r="BE84" s="29" t="e">
        <f t="shared" si="34"/>
        <v>#DIV/0!</v>
      </c>
      <c r="BF84" s="37"/>
      <c r="BG84" s="37"/>
    </row>
    <row r="85" spans="1:59" s="38" customFormat="1" ht="14.25" customHeight="1">
      <c r="A85" s="1"/>
      <c r="B85" s="1"/>
      <c r="C85" s="1"/>
      <c r="D85" s="1"/>
      <c r="E85" s="1"/>
      <c r="F85" s="1"/>
      <c r="G85" s="1"/>
      <c r="H85" s="1"/>
      <c r="I85" s="1"/>
      <c r="J85" s="1"/>
      <c r="K85" s="1"/>
      <c r="L85" s="1"/>
      <c r="M85" s="1"/>
      <c r="N85" s="1"/>
      <c r="O85" s="1"/>
      <c r="P85" s="1"/>
      <c r="Q85" s="1"/>
      <c r="R85" s="1"/>
      <c r="S85" s="1"/>
      <c r="T85" s="1"/>
      <c r="U85" s="1"/>
      <c r="V85" s="1"/>
      <c r="W85" s="1"/>
      <c r="X85" s="850" t="s">
        <v>57</v>
      </c>
      <c r="Y85" s="851"/>
      <c r="Z85" s="551"/>
      <c r="AA85" s="41"/>
      <c r="AB85" s="29">
        <f t="shared" si="36"/>
        <v>5.7690058311764547E-2</v>
      </c>
      <c r="AC85" s="29">
        <f t="shared" si="34"/>
        <v>3.0740870535687081E-2</v>
      </c>
      <c r="AD85" s="29">
        <f t="shared" si="34"/>
        <v>1.5352773428504607E-2</v>
      </c>
      <c r="AE85" s="29">
        <f t="shared" si="35"/>
        <v>4.2651417291442506E-2</v>
      </c>
      <c r="AF85" s="29">
        <f t="shared" si="34"/>
        <v>3.7938457572508799E-2</v>
      </c>
      <c r="AG85" s="29">
        <f t="shared" si="34"/>
        <v>2.6605248566636597E-2</v>
      </c>
      <c r="AH85" s="29">
        <f t="shared" si="34"/>
        <v>5.9270220335068124E-3</v>
      </c>
      <c r="AI85" s="29">
        <f t="shared" si="34"/>
        <v>-7.9165016791625797E-3</v>
      </c>
      <c r="AJ85" s="29">
        <f t="shared" si="34"/>
        <v>1.7023174356479487E-2</v>
      </c>
      <c r="AK85" s="29">
        <f t="shared" si="34"/>
        <v>-1.2819494496263406E-3</v>
      </c>
      <c r="AL85" s="29">
        <f t="shared" si="34"/>
        <v>1.5930577237395438E-2</v>
      </c>
      <c r="AM85" s="29">
        <f t="shared" si="34"/>
        <v>-1.22030835873157E-2</v>
      </c>
      <c r="AN85" s="29">
        <f t="shared" si="34"/>
        <v>-1.3879280308204844E-2</v>
      </c>
      <c r="AO85" s="29">
        <f t="shared" si="34"/>
        <v>-2.3911404243150192E-2</v>
      </c>
      <c r="AP85" s="29">
        <f t="shared" si="34"/>
        <v>-2.1053719459376619E-2</v>
      </c>
      <c r="AQ85" s="29">
        <f t="shared" si="34"/>
        <v>-1.7533319866104402E-2</v>
      </c>
      <c r="AR85" s="29">
        <f t="shared" si="34"/>
        <v>-2.8189718568912836E-3</v>
      </c>
      <c r="AS85" s="29">
        <f t="shared" si="34"/>
        <v>-3.2838191688616236E-2</v>
      </c>
      <c r="AT85" s="29">
        <f t="shared" si="34"/>
        <v>-1.7173870391681056E-2</v>
      </c>
      <c r="AU85" s="29">
        <f t="shared" si="34"/>
        <v>2.7711420498000017E-3</v>
      </c>
      <c r="AV85" s="29">
        <f t="shared" si="34"/>
        <v>-1.5724527611364114E-2</v>
      </c>
      <c r="AW85" s="29">
        <f t="shared" si="34"/>
        <v>8.0263026815321492E-3</v>
      </c>
      <c r="AX85" s="29">
        <f t="shared" si="34"/>
        <v>-1.1829079567283407E-2</v>
      </c>
      <c r="AY85" s="29">
        <f t="shared" si="34"/>
        <v>-2.3865345621292389E-2</v>
      </c>
      <c r="AZ85" s="29">
        <f t="shared" si="34"/>
        <v>-6.5500441512902352E-3</v>
      </c>
      <c r="BA85" s="29">
        <f t="shared" si="34"/>
        <v>-8.2436110586439071E-3</v>
      </c>
      <c r="BB85" s="29">
        <f t="shared" si="34"/>
        <v>-1</v>
      </c>
      <c r="BC85" s="29" t="e">
        <f t="shared" si="34"/>
        <v>#DIV/0!</v>
      </c>
      <c r="BD85" s="29" t="e">
        <f t="shared" si="34"/>
        <v>#DIV/0!</v>
      </c>
      <c r="BE85" s="29" t="e">
        <f t="shared" si="34"/>
        <v>#DIV/0!</v>
      </c>
      <c r="BF85" s="37"/>
      <c r="BG85" s="37"/>
    </row>
    <row r="86" spans="1:59" s="38" customFormat="1" ht="14.25" customHeight="1">
      <c r="A86" s="1"/>
      <c r="B86" s="1"/>
      <c r="C86" s="1"/>
      <c r="D86" s="1"/>
      <c r="E86" s="1"/>
      <c r="F86" s="1"/>
      <c r="G86" s="1"/>
      <c r="H86" s="1"/>
      <c r="I86" s="1"/>
      <c r="J86" s="1"/>
      <c r="K86" s="1"/>
      <c r="L86" s="1"/>
      <c r="M86" s="1"/>
      <c r="N86" s="1"/>
      <c r="O86" s="1"/>
      <c r="P86" s="1"/>
      <c r="Q86" s="1"/>
      <c r="R86" s="1"/>
      <c r="S86" s="1"/>
      <c r="T86" s="1"/>
      <c r="U86" s="1"/>
      <c r="V86" s="1"/>
      <c r="W86" s="1"/>
      <c r="X86" s="850" t="s">
        <v>58</v>
      </c>
      <c r="Y86" s="851"/>
      <c r="Z86" s="551"/>
      <c r="AA86" s="41"/>
      <c r="AB86" s="29">
        <f t="shared" si="36"/>
        <v>3.2742180500841433E-2</v>
      </c>
      <c r="AC86" s="29">
        <f t="shared" si="34"/>
        <v>3.3693332519364905E-2</v>
      </c>
      <c r="AD86" s="29">
        <f t="shared" si="34"/>
        <v>3.3201610449166363E-2</v>
      </c>
      <c r="AE86" s="29">
        <f t="shared" si="35"/>
        <v>9.7083764410994089E-2</v>
      </c>
      <c r="AF86" s="29">
        <f t="shared" si="34"/>
        <v>3.0335146106948763E-2</v>
      </c>
      <c r="AG86" s="29">
        <f t="shared" si="34"/>
        <v>-1.2706993438868941E-2</v>
      </c>
      <c r="AH86" s="29">
        <f t="shared" si="34"/>
        <v>2.4748534442673442E-2</v>
      </c>
      <c r="AI86" s="29">
        <f t="shared" si="34"/>
        <v>5.378219072385737E-2</v>
      </c>
      <c r="AJ86" s="29">
        <f t="shared" si="34"/>
        <v>6.1875371019652015E-2</v>
      </c>
      <c r="AK86" s="29">
        <f t="shared" si="34"/>
        <v>2.3175092276430886E-2</v>
      </c>
      <c r="AL86" s="29">
        <f t="shared" si="34"/>
        <v>2.8308879946217225E-3</v>
      </c>
      <c r="AM86" s="29">
        <f t="shared" si="34"/>
        <v>5.0342758944456945E-2</v>
      </c>
      <c r="AN86" s="29">
        <f t="shared" si="34"/>
        <v>2.9055453903723327E-2</v>
      </c>
      <c r="AO86" s="29">
        <f t="shared" si="34"/>
        <v>3.969822373917542E-2</v>
      </c>
      <c r="AP86" s="29">
        <f t="shared" si="34"/>
        <v>2.4799568695632601E-2</v>
      </c>
      <c r="AQ86" s="29">
        <f t="shared" si="34"/>
        <v>-1.1408736074418613E-2</v>
      </c>
      <c r="AR86" s="29">
        <f t="shared" si="34"/>
        <v>4.1913736537785962E-2</v>
      </c>
      <c r="AS86" s="29">
        <f t="shared" si="34"/>
        <v>-3.8660042939651529E-2</v>
      </c>
      <c r="AT86" s="29">
        <f t="shared" si="34"/>
        <v>-0.10878678601045866</v>
      </c>
      <c r="AU86" s="29">
        <f t="shared" si="34"/>
        <v>3.3954605815671224E-2</v>
      </c>
      <c r="AV86" s="29">
        <f t="shared" si="34"/>
        <v>0.10221772102956472</v>
      </c>
      <c r="AW86" s="29">
        <f t="shared" si="34"/>
        <v>2.793713819678123E-2</v>
      </c>
      <c r="AX86" s="29">
        <f t="shared" si="34"/>
        <v>8.5203357094279619E-2</v>
      </c>
      <c r="AY86" s="29">
        <f t="shared" si="34"/>
        <v>-2.5574163559312746E-2</v>
      </c>
      <c r="AZ86" s="29">
        <f t="shared" si="34"/>
        <v>-2.6370623088555201E-2</v>
      </c>
      <c r="BA86" s="29">
        <f t="shared" si="34"/>
        <v>-5.3373052880818506E-2</v>
      </c>
      <c r="BB86" s="29" t="e">
        <f t="shared" si="34"/>
        <v>#REF!</v>
      </c>
      <c r="BC86" s="29" t="e">
        <f t="shared" si="34"/>
        <v>#REF!</v>
      </c>
      <c r="BD86" s="29" t="e">
        <f t="shared" si="34"/>
        <v>#REF!</v>
      </c>
      <c r="BE86" s="29" t="e">
        <f t="shared" si="34"/>
        <v>#REF!</v>
      </c>
      <c r="BF86" s="37"/>
      <c r="BG86" s="37"/>
    </row>
    <row r="87" spans="1:59" s="38" customFormat="1" ht="14.25" customHeight="1">
      <c r="A87" s="1"/>
      <c r="B87" s="1"/>
      <c r="C87" s="1"/>
      <c r="D87" s="1"/>
      <c r="E87" s="1"/>
      <c r="F87" s="1"/>
      <c r="G87" s="1"/>
      <c r="H87" s="1"/>
      <c r="I87" s="1"/>
      <c r="J87" s="1"/>
      <c r="K87" s="1"/>
      <c r="L87" s="1"/>
      <c r="M87" s="1"/>
      <c r="N87" s="1"/>
      <c r="O87" s="1"/>
      <c r="P87" s="1"/>
      <c r="Q87" s="1"/>
      <c r="R87" s="1"/>
      <c r="S87" s="1"/>
      <c r="T87" s="1"/>
      <c r="U87" s="1"/>
      <c r="V87" s="1"/>
      <c r="W87" s="1"/>
      <c r="X87" s="850" t="s">
        <v>59</v>
      </c>
      <c r="Y87" s="851"/>
      <c r="Z87" s="551"/>
      <c r="AA87" s="41"/>
      <c r="AB87" s="29">
        <f t="shared" si="36"/>
        <v>1.5106088765624914E-2</v>
      </c>
      <c r="AC87" s="29">
        <f t="shared" si="34"/>
        <v>5.3312558760928219E-2</v>
      </c>
      <c r="AD87" s="29">
        <f t="shared" si="34"/>
        <v>-3.1561058931829367E-3</v>
      </c>
      <c r="AE87" s="29">
        <f t="shared" si="35"/>
        <v>6.8835343491943535E-2</v>
      </c>
      <c r="AF87" s="29">
        <f t="shared" si="34"/>
        <v>1.1881798763587081E-2</v>
      </c>
      <c r="AG87" s="29">
        <f t="shared" si="34"/>
        <v>1.5565816150632683E-2</v>
      </c>
      <c r="AH87" s="29">
        <f t="shared" si="34"/>
        <v>-3.9983477978171922E-2</v>
      </c>
      <c r="AI87" s="128">
        <f>AI39/AH39-1</f>
        <v>-6.7481538883129577E-3</v>
      </c>
      <c r="AJ87" s="29">
        <f t="shared" si="34"/>
        <v>4.7896619103416693E-2</v>
      </c>
      <c r="AK87" s="29">
        <f t="shared" si="34"/>
        <v>3.9167934896889189E-2</v>
      </c>
      <c r="AL87" s="29">
        <f t="shared" si="34"/>
        <v>-2.0914668310410778E-2</v>
      </c>
      <c r="AM87" s="29">
        <f t="shared" si="34"/>
        <v>6.9912359097330512E-2</v>
      </c>
      <c r="AN87" s="29">
        <f t="shared" si="34"/>
        <v>1.8661011173084052E-2</v>
      </c>
      <c r="AO87" s="29">
        <f t="shared" si="34"/>
        <v>-1.1292810872640446E-2</v>
      </c>
      <c r="AP87" s="29">
        <f t="shared" si="34"/>
        <v>4.6715533951110055E-2</v>
      </c>
      <c r="AQ87" s="29">
        <f t="shared" si="34"/>
        <v>-5.0198170887988169E-2</v>
      </c>
      <c r="AR87" s="29">
        <f t="shared" si="34"/>
        <v>6.8943180107956969E-2</v>
      </c>
      <c r="AS87" s="29">
        <f t="shared" si="34"/>
        <v>-4.538699046840311E-2</v>
      </c>
      <c r="AT87" s="29">
        <f t="shared" si="34"/>
        <v>-5.4258052009440894E-2</v>
      </c>
      <c r="AU87" s="29">
        <f t="shared" si="34"/>
        <v>8.6452003310927505E-2</v>
      </c>
      <c r="AV87" s="29">
        <f t="shared" si="34"/>
        <v>8.2983209019770188E-2</v>
      </c>
      <c r="AW87" s="29">
        <f t="shared" si="34"/>
        <v>9.4052580974821831E-2</v>
      </c>
      <c r="AX87" s="29">
        <f t="shared" si="34"/>
        <v>-9.9302501738115501E-3</v>
      </c>
      <c r="AY87" s="29">
        <f t="shared" si="34"/>
        <v>-6.8465422900456985E-2</v>
      </c>
      <c r="AZ87" s="29">
        <f t="shared" si="34"/>
        <v>-3.3609502611253173E-2</v>
      </c>
      <c r="BA87" s="29">
        <f t="shared" si="34"/>
        <v>-2.8932126824273374E-2</v>
      </c>
      <c r="BB87" s="29">
        <f t="shared" si="34"/>
        <v>-1</v>
      </c>
      <c r="BC87" s="29" t="e">
        <f t="shared" si="34"/>
        <v>#DIV/0!</v>
      </c>
      <c r="BD87" s="29" t="e">
        <f t="shared" si="34"/>
        <v>#DIV/0!</v>
      </c>
      <c r="BE87" s="29" t="e">
        <f t="shared" si="34"/>
        <v>#DIV/0!</v>
      </c>
      <c r="BF87" s="37"/>
      <c r="BG87" s="37"/>
    </row>
    <row r="88" spans="1:59" s="38" customFormat="1" ht="14.25" customHeight="1">
      <c r="A88" s="1"/>
      <c r="B88" s="1"/>
      <c r="C88" s="1"/>
      <c r="D88" s="1"/>
      <c r="E88" s="1"/>
      <c r="F88" s="1"/>
      <c r="G88" s="1"/>
      <c r="H88" s="1"/>
      <c r="I88" s="1"/>
      <c r="J88" s="1"/>
      <c r="K88" s="1"/>
      <c r="L88" s="1"/>
      <c r="M88" s="1"/>
      <c r="N88" s="1"/>
      <c r="O88" s="1"/>
      <c r="P88" s="1"/>
      <c r="Q88" s="1"/>
      <c r="R88" s="1"/>
      <c r="S88" s="1"/>
      <c r="T88" s="1"/>
      <c r="U88" s="1"/>
      <c r="V88" s="1"/>
      <c r="W88" s="1"/>
      <c r="X88" s="850" t="s">
        <v>88</v>
      </c>
      <c r="Y88" s="851"/>
      <c r="Z88" s="551"/>
      <c r="AA88" s="41"/>
      <c r="AB88" s="29">
        <f t="shared" si="36"/>
        <v>1.7258161279448458E-2</v>
      </c>
      <c r="AC88" s="29">
        <f t="shared" si="34"/>
        <v>-1.0778887780785729E-3</v>
      </c>
      <c r="AD88" s="29">
        <f t="shared" si="34"/>
        <v>-1.9440872732513936E-2</v>
      </c>
      <c r="AE88" s="29">
        <f t="shared" si="35"/>
        <v>2.4300985399221098E-2</v>
      </c>
      <c r="AF88" s="29">
        <f t="shared" si="34"/>
        <v>5.0320136246757574E-3</v>
      </c>
      <c r="AG88" s="29">
        <f t="shared" si="34"/>
        <v>7.841190841120893E-3</v>
      </c>
      <c r="AH88" s="29">
        <f t="shared" si="34"/>
        <v>-3.8721662239949217E-2</v>
      </c>
      <c r="AI88" s="29">
        <f t="shared" si="34"/>
        <v>-9.4012757245430678E-2</v>
      </c>
      <c r="AJ88" s="29">
        <f t="shared" si="34"/>
        <v>4.9330992616991587E-3</v>
      </c>
      <c r="AK88" s="29">
        <f t="shared" si="34"/>
        <v>7.7820484883548424E-3</v>
      </c>
      <c r="AL88" s="29">
        <f t="shared" si="34"/>
        <v>-2.2177990399376402E-2</v>
      </c>
      <c r="AM88" s="29">
        <f t="shared" si="34"/>
        <v>-4.6345583058453821E-2</v>
      </c>
      <c r="AN88" s="29">
        <f t="shared" si="34"/>
        <v>-1.4276204839774098E-2</v>
      </c>
      <c r="AO88" s="128">
        <f t="shared" si="34"/>
        <v>-3.2292149318324803E-4</v>
      </c>
      <c r="AP88" s="29">
        <f t="shared" si="34"/>
        <v>2.0184275987290334E-2</v>
      </c>
      <c r="AQ88" s="29">
        <f t="shared" si="34"/>
        <v>4.4806726191228829E-3</v>
      </c>
      <c r="AR88" s="29">
        <f t="shared" si="34"/>
        <v>-1.4327680693512868E-2</v>
      </c>
      <c r="AS88" s="29">
        <f t="shared" si="34"/>
        <v>-7.8039891635815706E-2</v>
      </c>
      <c r="AT88" s="29">
        <f t="shared" si="34"/>
        <v>-0.1094342651870186</v>
      </c>
      <c r="AU88" s="29">
        <f t="shared" si="34"/>
        <v>2.390637066247514E-2</v>
      </c>
      <c r="AV88" s="29">
        <f t="shared" si="34"/>
        <v>-1.9270829503850173E-3</v>
      </c>
      <c r="AW88" s="29">
        <f t="shared" si="34"/>
        <v>1.3462789171760914E-3</v>
      </c>
      <c r="AX88" s="29">
        <f t="shared" si="34"/>
        <v>3.7934537332350526E-2</v>
      </c>
      <c r="AY88" s="29">
        <f t="shared" si="34"/>
        <v>-1.2398296510581108E-2</v>
      </c>
      <c r="AZ88" s="29">
        <f t="shared" si="34"/>
        <v>-2.7675934379867151E-2</v>
      </c>
      <c r="BA88" s="29">
        <f t="shared" si="34"/>
        <v>-9.6496286394920361E-3</v>
      </c>
      <c r="BB88" s="29">
        <f t="shared" si="34"/>
        <v>-1</v>
      </c>
      <c r="BC88" s="29" t="e">
        <f t="shared" si="34"/>
        <v>#DIV/0!</v>
      </c>
      <c r="BD88" s="29" t="e">
        <f t="shared" si="34"/>
        <v>#DIV/0!</v>
      </c>
      <c r="BE88" s="29" t="e">
        <f t="shared" si="34"/>
        <v>#DIV/0!</v>
      </c>
      <c r="BF88" s="37"/>
      <c r="BG88" s="37"/>
    </row>
    <row r="89" spans="1:59" s="38" customFormat="1" ht="14.25" customHeight="1">
      <c r="A89" s="1"/>
      <c r="B89" s="1"/>
      <c r="C89" s="1"/>
      <c r="D89" s="1"/>
      <c r="E89" s="1"/>
      <c r="F89" s="1"/>
      <c r="G89" s="1"/>
      <c r="H89" s="1"/>
      <c r="I89" s="1"/>
      <c r="J89" s="1"/>
      <c r="K89" s="1"/>
      <c r="L89" s="1"/>
      <c r="M89" s="1"/>
      <c r="N89" s="1"/>
      <c r="O89" s="1"/>
      <c r="P89" s="1"/>
      <c r="Q89" s="1"/>
      <c r="R89" s="1"/>
      <c r="S89" s="1"/>
      <c r="T89" s="1"/>
      <c r="U89" s="1"/>
      <c r="V89" s="1"/>
      <c r="W89" s="1"/>
      <c r="X89" s="850" t="s">
        <v>60</v>
      </c>
      <c r="Y89" s="851"/>
      <c r="Z89" s="551"/>
      <c r="AA89" s="41"/>
      <c r="AB89" s="29">
        <f t="shared" si="36"/>
        <v>7.8531654968936326E-3</v>
      </c>
      <c r="AC89" s="29">
        <f t="shared" si="34"/>
        <v>7.4586004128726957E-2</v>
      </c>
      <c r="AD89" s="29">
        <f t="shared" si="34"/>
        <v>-3.7617373393597275E-2</v>
      </c>
      <c r="AE89" s="29">
        <f t="shared" si="35"/>
        <v>0.14303144423199798</v>
      </c>
      <c r="AF89" s="29">
        <f t="shared" si="34"/>
        <v>1.8925137975685402E-2</v>
      </c>
      <c r="AG89" s="29">
        <f t="shared" si="34"/>
        <v>1.7509402918368222E-2</v>
      </c>
      <c r="AH89" s="29">
        <f t="shared" si="34"/>
        <v>5.2520582602042731E-2</v>
      </c>
      <c r="AI89" s="29">
        <f t="shared" si="34"/>
        <v>7.7152993019675709E-3</v>
      </c>
      <c r="AJ89" s="29">
        <f t="shared" si="34"/>
        <v>-2.6131702326843698E-3</v>
      </c>
      <c r="AK89" s="29">
        <f t="shared" si="34"/>
        <v>4.7529274460494708E-2</v>
      </c>
      <c r="AL89" s="29">
        <f t="shared" si="34"/>
        <v>-1.016405144827115E-2</v>
      </c>
      <c r="AM89" s="29">
        <f t="shared" si="34"/>
        <v>7.538793016429679E-3</v>
      </c>
      <c r="AN89" s="29">
        <f t="shared" si="34"/>
        <v>2.2828164400182427E-2</v>
      </c>
      <c r="AO89" s="29">
        <f t="shared" si="34"/>
        <v>-2.4231835346301911E-2</v>
      </c>
      <c r="AP89" s="29">
        <f t="shared" si="34"/>
        <v>-3.1983182313573666E-2</v>
      </c>
      <c r="AQ89" s="29">
        <f t="shared" si="34"/>
        <v>-5.5151909314629433E-2</v>
      </c>
      <c r="AR89" s="29">
        <f t="shared" si="34"/>
        <v>1.9273441176939077E-2</v>
      </c>
      <c r="AS89" s="29">
        <f t="shared" si="34"/>
        <v>4.5044580813766055E-2</v>
      </c>
      <c r="AT89" s="29">
        <f t="shared" si="34"/>
        <v>-0.11483164388502076</v>
      </c>
      <c r="AU89" s="29">
        <f t="shared" si="34"/>
        <v>1.8333442485381823E-2</v>
      </c>
      <c r="AV89" s="29">
        <f t="shared" si="34"/>
        <v>-2.3683803121802072E-2</v>
      </c>
      <c r="AW89" s="29">
        <f t="shared" si="34"/>
        <v>6.4407006848351989E-2</v>
      </c>
      <c r="AX89" s="29">
        <f t="shared" si="34"/>
        <v>-1.5309169790188371E-2</v>
      </c>
      <c r="AY89" s="29">
        <f t="shared" si="34"/>
        <v>-2.9282496164159677E-2</v>
      </c>
      <c r="AZ89" s="29">
        <f t="shared" si="34"/>
        <v>1.1272983370000711E-2</v>
      </c>
      <c r="BA89" s="29">
        <f t="shared" si="34"/>
        <v>5.4727031934376225E-3</v>
      </c>
      <c r="BB89" s="29">
        <f t="shared" si="34"/>
        <v>-1</v>
      </c>
      <c r="BC89" s="29" t="e">
        <f t="shared" si="34"/>
        <v>#DIV/0!</v>
      </c>
      <c r="BD89" s="29" t="e">
        <f t="shared" si="34"/>
        <v>#DIV/0!</v>
      </c>
      <c r="BE89" s="29" t="e">
        <f t="shared" si="34"/>
        <v>#DIV/0!</v>
      </c>
      <c r="BF89" s="37"/>
      <c r="BG89" s="37"/>
    </row>
    <row r="90" spans="1:59" s="38" customFormat="1" ht="14.25" customHeight="1" thickBot="1">
      <c r="A90" s="1"/>
      <c r="B90" s="1"/>
      <c r="C90" s="1"/>
      <c r="D90" s="1"/>
      <c r="E90" s="1"/>
      <c r="F90" s="1"/>
      <c r="G90" s="1"/>
      <c r="H90" s="1"/>
      <c r="I90" s="1"/>
      <c r="J90" s="1"/>
      <c r="K90" s="1"/>
      <c r="L90" s="1"/>
      <c r="M90" s="1"/>
      <c r="N90" s="1"/>
      <c r="O90" s="1"/>
      <c r="P90" s="1"/>
      <c r="Q90" s="1"/>
      <c r="R90" s="1"/>
      <c r="S90" s="1"/>
      <c r="T90" s="1"/>
      <c r="U90" s="1"/>
      <c r="V90" s="1"/>
      <c r="W90" s="1"/>
      <c r="X90" s="854" t="s">
        <v>246</v>
      </c>
      <c r="Y90" s="855"/>
      <c r="Z90" s="552"/>
      <c r="AA90" s="42"/>
      <c r="AB90" s="30">
        <f t="shared" si="36"/>
        <v>-3.2110830468960461E-2</v>
      </c>
      <c r="AC90" s="30">
        <f t="shared" si="34"/>
        <v>-4.08777092014182E-2</v>
      </c>
      <c r="AD90" s="30">
        <f t="shared" si="34"/>
        <v>-3.6816295955481415E-2</v>
      </c>
      <c r="AE90" s="30">
        <f t="shared" si="35"/>
        <v>-3.4539585811076079E-2</v>
      </c>
      <c r="AF90" s="30">
        <f t="shared" si="34"/>
        <v>3.3608722596419893E-2</v>
      </c>
      <c r="AG90" s="30">
        <f t="shared" si="34"/>
        <v>1.9188889572159695E-2</v>
      </c>
      <c r="AH90" s="30">
        <f t="shared" si="34"/>
        <v>-6.5712784334436281E-3</v>
      </c>
      <c r="AI90" s="30">
        <f t="shared" si="34"/>
        <v>-7.1797799106226967E-2</v>
      </c>
      <c r="AJ90" s="30">
        <f t="shared" si="34"/>
        <v>3.4514850523252871E-3</v>
      </c>
      <c r="AK90" s="30">
        <f t="shared" si="34"/>
        <v>1.2584057592626152E-2</v>
      </c>
      <c r="AL90" s="30">
        <f t="shared" si="34"/>
        <v>-8.1679457791592802E-2</v>
      </c>
      <c r="AM90" s="30">
        <f t="shared" si="34"/>
        <v>-4.7701987451972294E-2</v>
      </c>
      <c r="AN90" s="30">
        <f t="shared" si="34"/>
        <v>-3.3914785263373104E-2</v>
      </c>
      <c r="AO90" s="30">
        <f t="shared" si="34"/>
        <v>-3.1628897249512899E-2</v>
      </c>
      <c r="AP90" s="30">
        <f t="shared" si="34"/>
        <v>-1.3299716331088507E-2</v>
      </c>
      <c r="AQ90" s="30">
        <f t="shared" si="34"/>
        <v>-1.4673906244319745E-2</v>
      </c>
      <c r="AR90" s="30">
        <f t="shared" si="34"/>
        <v>5.4719945024268579E-3</v>
      </c>
      <c r="AS90" s="30">
        <f t="shared" si="34"/>
        <v>-9.5001606289531138E-2</v>
      </c>
      <c r="AT90" s="30">
        <f t="shared" si="34"/>
        <v>-8.4531572172727554E-2</v>
      </c>
      <c r="AU90" s="30">
        <f t="shared" si="34"/>
        <v>-2.8673172777171962E-2</v>
      </c>
      <c r="AV90" s="30">
        <f t="shared" si="34"/>
        <v>-3.1111943133675934E-2</v>
      </c>
      <c r="AW90" s="30">
        <f t="shared" si="34"/>
        <v>2.9899372972048699E-3</v>
      </c>
      <c r="AX90" s="30">
        <f t="shared" si="34"/>
        <v>1.8428099279494958E-3</v>
      </c>
      <c r="AY90" s="30">
        <f t="shared" si="34"/>
        <v>-2.7919266525892605E-2</v>
      </c>
      <c r="AZ90" s="30">
        <f t="shared" si="34"/>
        <v>-1.5578530499625431E-2</v>
      </c>
      <c r="BA90" s="30">
        <f t="shared" si="34"/>
        <v>-8.1908983929415147E-3</v>
      </c>
      <c r="BB90" s="30" t="e">
        <f t="shared" si="34"/>
        <v>#REF!</v>
      </c>
      <c r="BC90" s="30" t="e">
        <f t="shared" si="34"/>
        <v>#REF!</v>
      </c>
      <c r="BD90" s="30" t="e">
        <f t="shared" si="34"/>
        <v>#REF!</v>
      </c>
      <c r="BE90" s="30" t="e">
        <f t="shared" si="34"/>
        <v>#REF!</v>
      </c>
      <c r="BF90" s="39"/>
      <c r="BG90" s="39"/>
    </row>
    <row r="91" spans="1:59" s="38" customFormat="1" ht="14.25" customHeight="1" thickTop="1">
      <c r="A91" s="1"/>
      <c r="B91" s="1"/>
      <c r="C91" s="1"/>
      <c r="D91" s="1"/>
      <c r="E91" s="1"/>
      <c r="F91" s="1"/>
      <c r="G91" s="1"/>
      <c r="H91" s="1"/>
      <c r="I91" s="1"/>
      <c r="J91" s="1"/>
      <c r="K91" s="1"/>
      <c r="L91" s="1"/>
      <c r="M91" s="1"/>
      <c r="N91" s="1"/>
      <c r="O91" s="1"/>
      <c r="P91" s="1"/>
      <c r="Q91" s="1"/>
      <c r="R91" s="1"/>
      <c r="S91" s="1"/>
      <c r="T91" s="1"/>
      <c r="U91" s="1"/>
      <c r="V91" s="1"/>
      <c r="W91" s="1"/>
      <c r="X91" s="856" t="s">
        <v>62</v>
      </c>
      <c r="Y91" s="857"/>
      <c r="Z91" s="553"/>
      <c r="AA91" s="43"/>
      <c r="AB91" s="31">
        <f t="shared" si="36"/>
        <v>9.9737154259127436E-3</v>
      </c>
      <c r="AC91" s="31">
        <f t="shared" si="34"/>
        <v>8.0521566840403569E-3</v>
      </c>
      <c r="AD91" s="31">
        <f t="shared" si="34"/>
        <v>-5.94186185835055E-3</v>
      </c>
      <c r="AE91" s="31">
        <f t="shared" si="35"/>
        <v>4.6528308301789112E-2</v>
      </c>
      <c r="AF91" s="31">
        <f t="shared" si="34"/>
        <v>1.021666384404285E-2</v>
      </c>
      <c r="AG91" s="31">
        <f t="shared" si="34"/>
        <v>9.3864126322407149E-3</v>
      </c>
      <c r="AH91" s="31">
        <f t="shared" si="34"/>
        <v>-5.2676745326027952E-3</v>
      </c>
      <c r="AI91" s="31">
        <f t="shared" si="34"/>
        <v>-3.2695423399578316E-2</v>
      </c>
      <c r="AJ91" s="31">
        <f t="shared" si="34"/>
        <v>2.9521567490922163E-2</v>
      </c>
      <c r="AK91" s="31">
        <f t="shared" si="34"/>
        <v>1.8325659624532031E-2</v>
      </c>
      <c r="AL91" s="31">
        <f t="shared" si="34"/>
        <v>-1.1797787268103321E-2</v>
      </c>
      <c r="AM91" s="31">
        <f t="shared" si="34"/>
        <v>2.3669304556359627E-2</v>
      </c>
      <c r="AN91" s="31">
        <f t="shared" si="34"/>
        <v>6.8856276877020672E-3</v>
      </c>
      <c r="AO91" s="31">
        <f t="shared" si="34"/>
        <v>-3.2145045417089069E-3</v>
      </c>
      <c r="AP91" s="31">
        <f t="shared" si="34"/>
        <v>6.2939314941958813E-3</v>
      </c>
      <c r="AQ91" s="31">
        <f t="shared" si="34"/>
        <v>-1.8005851144268892E-2</v>
      </c>
      <c r="AR91" s="31">
        <f t="shared" si="34"/>
        <v>2.9436850952617277E-2</v>
      </c>
      <c r="AS91" s="31">
        <f t="shared" si="34"/>
        <v>-5.9662717610293514E-2</v>
      </c>
      <c r="AT91" s="31">
        <f t="shared" si="34"/>
        <v>-6.1199226141467888E-2</v>
      </c>
      <c r="AU91" s="31">
        <f t="shared" si="34"/>
        <v>4.4340316919204259E-2</v>
      </c>
      <c r="AV91" s="31">
        <f t="shared" si="34"/>
        <v>3.9027179521393895E-2</v>
      </c>
      <c r="AW91" s="31">
        <f t="shared" si="34"/>
        <v>3.2448190680622879E-2</v>
      </c>
      <c r="AX91" s="31">
        <f t="shared" si="34"/>
        <v>1.4627862645957723E-2</v>
      </c>
      <c r="AY91" s="31">
        <f t="shared" si="34"/>
        <v>-3.8407946723582831E-2</v>
      </c>
      <c r="AZ91" s="31">
        <f t="shared" ref="AZ91:BE91" si="37">AZ43/AY43-1</f>
        <v>-2.9646317658849619E-2</v>
      </c>
      <c r="BA91" s="31">
        <f t="shared" si="37"/>
        <v>-5.3283350230521886E-3</v>
      </c>
      <c r="BB91" s="31">
        <f t="shared" si="37"/>
        <v>-1</v>
      </c>
      <c r="BC91" s="31" t="e">
        <f t="shared" si="37"/>
        <v>#DIV/0!</v>
      </c>
      <c r="BD91" s="31" t="e">
        <f t="shared" si="37"/>
        <v>#DIV/0!</v>
      </c>
      <c r="BE91" s="31" t="e">
        <f t="shared" si="37"/>
        <v>#DIV/0!</v>
      </c>
      <c r="BF91" s="40"/>
      <c r="BG91" s="40"/>
    </row>
  </sheetData>
  <mergeCells count="50">
    <mergeCell ref="X90:Y90"/>
    <mergeCell ref="X91:Y91"/>
    <mergeCell ref="X84:Y84"/>
    <mergeCell ref="X85:Y85"/>
    <mergeCell ref="X86:Y86"/>
    <mergeCell ref="X87:Y87"/>
    <mergeCell ref="X88:Y88"/>
    <mergeCell ref="X89:Y89"/>
    <mergeCell ref="X83:Y83"/>
    <mergeCell ref="X70:Y70"/>
    <mergeCell ref="X71:Y71"/>
    <mergeCell ref="X72:Y72"/>
    <mergeCell ref="X73:Y73"/>
    <mergeCell ref="X74:Y74"/>
    <mergeCell ref="X75:Y75"/>
    <mergeCell ref="X76:Y76"/>
    <mergeCell ref="X77:Y77"/>
    <mergeCell ref="X78:Y78"/>
    <mergeCell ref="X79:Y79"/>
    <mergeCell ref="X82:Y82"/>
    <mergeCell ref="X67:Y67"/>
    <mergeCell ref="X54:Y54"/>
    <mergeCell ref="X55:Y55"/>
    <mergeCell ref="X58:Y58"/>
    <mergeCell ref="X59:Y59"/>
    <mergeCell ref="X60:Y60"/>
    <mergeCell ref="X61:Y61"/>
    <mergeCell ref="X62:Y62"/>
    <mergeCell ref="X63:Y63"/>
    <mergeCell ref="X64:Y64"/>
    <mergeCell ref="X65:Y65"/>
    <mergeCell ref="X66:Y66"/>
    <mergeCell ref="X53:Y53"/>
    <mergeCell ref="X40:Y40"/>
    <mergeCell ref="X41:Y41"/>
    <mergeCell ref="X42:Y42"/>
    <mergeCell ref="X43:Y43"/>
    <mergeCell ref="X46:Y46"/>
    <mergeCell ref="X47:Y47"/>
    <mergeCell ref="X48:Y48"/>
    <mergeCell ref="X49:Y49"/>
    <mergeCell ref="X50:Y50"/>
    <mergeCell ref="X51:Y51"/>
    <mergeCell ref="X52:Y52"/>
    <mergeCell ref="X39:Y39"/>
    <mergeCell ref="X34:Y34"/>
    <mergeCell ref="X35:Y35"/>
    <mergeCell ref="X36:Y36"/>
    <mergeCell ref="X37:Y37"/>
    <mergeCell ref="X38:Y38"/>
  </mergeCells>
  <phoneticPr fontId="9"/>
  <pageMargins left="0.19685039370078741" right="0.19685039370078741" top="0.2" bottom="0.27559055118110237" header="0.51181102362204722" footer="0.27559055118110237"/>
  <pageSetup paperSize="9" scale="45" orientation="landscape"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75" zoomScaleNormal="75" workbookViewId="0"/>
  </sheetViews>
  <sheetFormatPr defaultRowHeight="15.75"/>
  <cols>
    <col min="1" max="1" width="2.75" style="375" customWidth="1"/>
    <col min="2" max="2" width="26.875" style="375" customWidth="1"/>
    <col min="3" max="3" width="11" style="375" customWidth="1"/>
    <col min="4" max="4" width="9.125" style="375" customWidth="1"/>
    <col min="5" max="5" width="11.125" style="375" customWidth="1"/>
    <col min="6" max="6" width="9.25" style="376" customWidth="1"/>
    <col min="7" max="7" width="11.125" style="375" customWidth="1"/>
    <col min="8" max="8" width="9.125" style="375" bestFit="1" customWidth="1"/>
    <col min="9" max="9" width="10.125" style="375" bestFit="1" customWidth="1"/>
    <col min="10" max="10" width="9.125" style="375" bestFit="1" customWidth="1"/>
    <col min="11" max="16384" width="9" style="375"/>
  </cols>
  <sheetData>
    <row r="1" spans="1:10" s="374" customFormat="1" ht="30" customHeight="1">
      <c r="A1" s="386" t="s">
        <v>326</v>
      </c>
    </row>
    <row r="2" spans="1:10" s="374" customFormat="1" ht="15" customHeight="1" thickBot="1">
      <c r="A2" s="373"/>
      <c r="B2" s="387" t="s">
        <v>64</v>
      </c>
    </row>
    <row r="3" spans="1:10" ht="8.25" customHeight="1" thickBot="1">
      <c r="F3" s="375"/>
    </row>
    <row r="4" spans="1:10" ht="18.75" thickBot="1">
      <c r="B4" s="371" t="s">
        <v>49</v>
      </c>
      <c r="C4" s="858" t="s">
        <v>51</v>
      </c>
      <c r="D4" s="859"/>
      <c r="E4" s="858" t="s">
        <v>52</v>
      </c>
      <c r="F4" s="859"/>
      <c r="G4" s="858" t="s">
        <v>53</v>
      </c>
      <c r="H4" s="859"/>
      <c r="I4" s="858" t="s">
        <v>63</v>
      </c>
      <c r="J4" s="859"/>
    </row>
    <row r="5" spans="1:10" ht="32.25">
      <c r="B5" s="569"/>
      <c r="C5" s="566" t="s">
        <v>54</v>
      </c>
      <c r="D5" s="567" t="s">
        <v>55</v>
      </c>
      <c r="E5" s="566" t="s">
        <v>54</v>
      </c>
      <c r="F5" s="567" t="s">
        <v>55</v>
      </c>
      <c r="G5" s="566" t="s">
        <v>54</v>
      </c>
      <c r="H5" s="567" t="s">
        <v>55</v>
      </c>
      <c r="I5" s="566" t="s">
        <v>54</v>
      </c>
      <c r="J5" s="568" t="s">
        <v>55</v>
      </c>
    </row>
    <row r="6" spans="1:10" ht="15.75" customHeight="1">
      <c r="B6" s="372" t="s">
        <v>10</v>
      </c>
      <c r="C6" s="380">
        <f>'2) CO2-Sector'!AA40*1000</f>
        <v>347948.04725593422</v>
      </c>
      <c r="D6" s="609">
        <f t="shared" ref="D6:D14" si="0">C6/C$14</f>
        <v>0.29849944007253215</v>
      </c>
      <c r="E6" s="380">
        <f>'2) CO2-Sector'!AP40*1000</f>
        <v>424300.0229542196</v>
      </c>
      <c r="F6" s="608">
        <f t="shared" ref="F6:F14" si="1">E6/E$14</f>
        <v>0.32701715192599451</v>
      </c>
      <c r="G6" s="363">
        <f>'2) CO2-Sector'!AX40*1000</f>
        <v>532872.21956466045</v>
      </c>
      <c r="H6" s="608">
        <f>G6/G14</f>
        <v>0.40486557098233672</v>
      </c>
      <c r="I6" s="363">
        <f>'2) CO2-Sector'!BA40*1000</f>
        <v>500456.07647761452</v>
      </c>
      <c r="J6" s="364">
        <f>I6/I14</f>
        <v>0.4096878303706678</v>
      </c>
    </row>
    <row r="7" spans="1:10" ht="15.75" customHeight="1">
      <c r="B7" s="377" t="s">
        <v>56</v>
      </c>
      <c r="C7" s="380">
        <f>'2) CO2-Sector'!AA41*1000</f>
        <v>382840.57902039721</v>
      </c>
      <c r="D7" s="609">
        <f t="shared" si="0"/>
        <v>0.3284332226488263</v>
      </c>
      <c r="E7" s="380">
        <f>'2) CO2-Sector'!AP41*1000</f>
        <v>368676.80639334378</v>
      </c>
      <c r="F7" s="608">
        <f t="shared" si="1"/>
        <v>0.28414714278941</v>
      </c>
      <c r="G7" s="363">
        <f>'2) CO2-Sector'!AX41*1000</f>
        <v>333581.55574000184</v>
      </c>
      <c r="H7" s="608">
        <f>G7/G14</f>
        <v>0.25344854183651794</v>
      </c>
      <c r="I7" s="363">
        <f>'2) CO2-Sector'!BA41*1000</f>
        <v>297826.63033494086</v>
      </c>
      <c r="J7" s="364">
        <f>I7/I14</f>
        <v>0.24380950046069955</v>
      </c>
    </row>
    <row r="8" spans="1:10" ht="15.75" customHeight="1">
      <c r="B8" s="377" t="s">
        <v>57</v>
      </c>
      <c r="C8" s="380">
        <f>'2) CO2-Sector'!AA42*1000</f>
        <v>200792.55751233449</v>
      </c>
      <c r="D8" s="609">
        <f t="shared" si="0"/>
        <v>0.17225694025544311</v>
      </c>
      <c r="E8" s="380">
        <f>'2) CO2-Sector'!AP42*1000</f>
        <v>237399.76031937703</v>
      </c>
      <c r="F8" s="608">
        <f t="shared" si="1"/>
        <v>0.18296910037153782</v>
      </c>
      <c r="G8" s="363">
        <f>'2) CO2-Sector'!AX42*1000</f>
        <v>214807.81649059153</v>
      </c>
      <c r="H8" s="608">
        <f>G8/G14</f>
        <v>0.16320664895231854</v>
      </c>
      <c r="I8" s="363">
        <f>'2) CO2-Sector'!BA42*1000</f>
        <v>207210.64657438977</v>
      </c>
      <c r="J8" s="364">
        <f>I8/I14</f>
        <v>0.16962863319047383</v>
      </c>
    </row>
    <row r="9" spans="1:10" ht="15.75" customHeight="1">
      <c r="B9" s="377" t="s">
        <v>58</v>
      </c>
      <c r="C9" s="380">
        <f>'2) CO2-Sector'!AA43*1000</f>
        <v>80427.254001335968</v>
      </c>
      <c r="D9" s="609">
        <f t="shared" si="0"/>
        <v>6.8997341629888007E-2</v>
      </c>
      <c r="E9" s="380">
        <f>'2) CO2-Sector'!AP43*1000</f>
        <v>105121.10786265566</v>
      </c>
      <c r="F9" s="608">
        <f t="shared" si="1"/>
        <v>8.1019098375726489E-2</v>
      </c>
      <c r="G9" s="363">
        <f>'2) CO2-Sector'!AX43*1000</f>
        <v>93668.389634096689</v>
      </c>
      <c r="H9" s="608">
        <f>G9/G14</f>
        <v>7.116735431092E-2</v>
      </c>
      <c r="I9" s="363">
        <f>'2) CO2-Sector'!BA43*1000</f>
        <v>82340.975706535755</v>
      </c>
      <c r="J9" s="364">
        <f>I9/I14</f>
        <v>6.7406706149412562E-2</v>
      </c>
    </row>
    <row r="10" spans="1:10" ht="15.75" customHeight="1">
      <c r="B10" s="377" t="s">
        <v>59</v>
      </c>
      <c r="C10" s="380">
        <f>'2) CO2-Sector'!AA44*1000</f>
        <v>58055.737255392742</v>
      </c>
      <c r="D10" s="609">
        <f t="shared" si="0"/>
        <v>4.9805151086207811E-2</v>
      </c>
      <c r="E10" s="380">
        <f>'2) CO2-Sector'!AP44*1000</f>
        <v>70221.530951592227</v>
      </c>
      <c r="F10" s="608">
        <f t="shared" si="1"/>
        <v>5.4121243962672268E-2</v>
      </c>
      <c r="G10" s="363">
        <f>'2) CO2-Sector'!AX44*1000</f>
        <v>60341.671503775586</v>
      </c>
      <c r="H10" s="608">
        <f>G10/G14</f>
        <v>4.5846385663271101E-2</v>
      </c>
      <c r="I10" s="363">
        <f>'2) CO2-Sector'!BA44*1000</f>
        <v>55732.797091827226</v>
      </c>
      <c r="J10" s="364">
        <f>I10/I14</f>
        <v>4.5624480936961281E-2</v>
      </c>
    </row>
    <row r="11" spans="1:10" ht="15.75" customHeight="1">
      <c r="B11" s="381" t="s">
        <v>37</v>
      </c>
      <c r="C11" s="380">
        <f>'2) CO2-Sector'!AA45*1000</f>
        <v>65097.435974124746</v>
      </c>
      <c r="D11" s="609">
        <f t="shared" si="0"/>
        <v>5.5846119389601913E-2</v>
      </c>
      <c r="E11" s="380">
        <f>'2) CO2-Sector'!AP45*1000</f>
        <v>55644.149587924279</v>
      </c>
      <c r="F11" s="608">
        <f t="shared" si="1"/>
        <v>4.2886142670678917E-2</v>
      </c>
      <c r="G11" s="363">
        <f>'2) CO2-Sector'!AX45*1000</f>
        <v>48045.037218961254</v>
      </c>
      <c r="H11" s="608">
        <f>G11/G14</f>
        <v>3.6503650804716091E-2</v>
      </c>
      <c r="I11" s="363">
        <f>'2) CO2-Sector'!BA45*1000</f>
        <v>45690.958446637684</v>
      </c>
      <c r="J11" s="364">
        <f>I11/I14</f>
        <v>3.7403941151659965E-2</v>
      </c>
    </row>
    <row r="12" spans="1:10" ht="15.75" customHeight="1">
      <c r="B12" s="381" t="s">
        <v>7</v>
      </c>
      <c r="C12" s="380">
        <f>'2) CO2-Sector'!AA46*1000</f>
        <v>24004.789495147605</v>
      </c>
      <c r="D12" s="609">
        <f t="shared" si="0"/>
        <v>2.0593350874850633E-2</v>
      </c>
      <c r="E12" s="380">
        <f>'2) CO2-Sector'!AP46*1000</f>
        <v>31657.635765383384</v>
      </c>
      <c r="F12" s="608">
        <f t="shared" si="1"/>
        <v>2.4399220656707771E-2</v>
      </c>
      <c r="G12" s="363">
        <f>'2) CO2-Sector'!AX46*1000</f>
        <v>29388.67407256546</v>
      </c>
      <c r="H12" s="608">
        <f>G12/G14</f>
        <v>2.2328922154214892E-2</v>
      </c>
      <c r="I12" s="363">
        <f>'2) CO2-Sector'!BA46*1000</f>
        <v>29007.582967093676</v>
      </c>
      <c r="J12" s="364">
        <f>I12/I14</f>
        <v>2.3746447068301951E-2</v>
      </c>
    </row>
    <row r="13" spans="1:10" ht="15.75" customHeight="1" thickBot="1">
      <c r="B13" s="378" t="s">
        <v>61</v>
      </c>
      <c r="C13" s="365">
        <f>'2) CO2-Sector'!AA47*1000</f>
        <v>6490.8857147027129</v>
      </c>
      <c r="D13" s="366">
        <f t="shared" si="0"/>
        <v>5.5684340426500646E-3</v>
      </c>
      <c r="E13" s="365">
        <f>'2) CO2-Sector'!AP47*1000</f>
        <v>4464.5169863478523</v>
      </c>
      <c r="F13" s="366">
        <f t="shared" si="1"/>
        <v>3.4408992472720759E-3</v>
      </c>
      <c r="G13" s="365">
        <f>'2) CO2-Sector'!AX47*1000</f>
        <v>3465.3792439451722</v>
      </c>
      <c r="H13" s="366">
        <f>G13/G14</f>
        <v>2.632925295704882E-3</v>
      </c>
      <c r="I13" s="365">
        <f>'2) CO2-Sector'!BA47*1000</f>
        <v>3288.9878683281477</v>
      </c>
      <c r="J13" s="367">
        <f>I13/I14</f>
        <v>2.6924606718229716E-3</v>
      </c>
    </row>
    <row r="14" spans="1:10" ht="15.75" customHeight="1" thickTop="1" thickBot="1">
      <c r="B14" s="564" t="s">
        <v>8</v>
      </c>
      <c r="C14" s="368">
        <f>'2) CO2-Sector'!AA48*1000</f>
        <v>1165657.2862293697</v>
      </c>
      <c r="D14" s="369">
        <f t="shared" si="0"/>
        <v>1</v>
      </c>
      <c r="E14" s="368">
        <f>'2) CO2-Sector'!AP48*1000</f>
        <v>1297485.530820844</v>
      </c>
      <c r="F14" s="369">
        <f t="shared" si="1"/>
        <v>1</v>
      </c>
      <c r="G14" s="368">
        <f>'2) CO2-Sector'!AX48*1000</f>
        <v>1316170.7434685978</v>
      </c>
      <c r="H14" s="369">
        <f>G14/G14</f>
        <v>1</v>
      </c>
      <c r="I14" s="368">
        <f>'2) CO2-Sector'!BA48*1000</f>
        <v>1221554.6554673677</v>
      </c>
      <c r="J14" s="370">
        <f>I14/I14</f>
        <v>1</v>
      </c>
    </row>
    <row r="16" spans="1:10" ht="16.5" thickBot="1"/>
    <row r="17" spans="1:10" ht="18.75" thickBot="1">
      <c r="B17" s="371" t="s">
        <v>50</v>
      </c>
      <c r="C17" s="858" t="s">
        <v>51</v>
      </c>
      <c r="D17" s="859"/>
      <c r="E17" s="858" t="s">
        <v>52</v>
      </c>
      <c r="F17" s="859"/>
      <c r="G17" s="858" t="s">
        <v>53</v>
      </c>
      <c r="H17" s="859"/>
      <c r="I17" s="858" t="s">
        <v>63</v>
      </c>
      <c r="J17" s="859"/>
    </row>
    <row r="18" spans="1:10" ht="32.25">
      <c r="B18" s="565"/>
      <c r="C18" s="566" t="s">
        <v>54</v>
      </c>
      <c r="D18" s="567" t="s">
        <v>55</v>
      </c>
      <c r="E18" s="566" t="s">
        <v>54</v>
      </c>
      <c r="F18" s="567" t="s">
        <v>55</v>
      </c>
      <c r="G18" s="566" t="s">
        <v>54</v>
      </c>
      <c r="H18" s="567" t="s">
        <v>55</v>
      </c>
      <c r="I18" s="566" t="s">
        <v>54</v>
      </c>
      <c r="J18" s="568" t="s">
        <v>55</v>
      </c>
    </row>
    <row r="19" spans="1:10" ht="15.75" customHeight="1">
      <c r="A19" s="828" t="s">
        <v>335</v>
      </c>
      <c r="B19" s="372" t="s">
        <v>10</v>
      </c>
      <c r="C19" s="363">
        <f>'3) Allocated_CO2-Sector'!AA35*1000</f>
        <v>99782.07561205684</v>
      </c>
      <c r="D19" s="609">
        <f>C19/C$27</f>
        <v>8.5601554411270125E-2</v>
      </c>
      <c r="E19" s="363">
        <f>'3) Allocated_CO2-Sector'!AP35*1000</f>
        <v>100163.69867177993</v>
      </c>
      <c r="F19" s="609">
        <f t="shared" ref="F19:F27" si="2">E19/E$27</f>
        <v>7.7198316507169198E-2</v>
      </c>
      <c r="G19" s="363">
        <f>'3) Allocated_CO2-Sector'!AX35*1000</f>
        <v>100284.59871964811</v>
      </c>
      <c r="H19" s="609">
        <f t="shared" ref="H19:H27" si="3">G19/G$27</f>
        <v>7.619421660700422E-2</v>
      </c>
      <c r="I19" s="363">
        <f>'3) Allocated_CO2-Sector'!BA35*1000</f>
        <v>112615.1785148916</v>
      </c>
      <c r="J19" s="839">
        <f t="shared" ref="J19:J27" si="4">I19/I$27</f>
        <v>9.2190044883259797E-2</v>
      </c>
    </row>
    <row r="20" spans="1:10" ht="15.75" customHeight="1">
      <c r="A20" s="829" t="s">
        <v>336</v>
      </c>
      <c r="B20" s="377" t="s">
        <v>56</v>
      </c>
      <c r="C20" s="363">
        <f>'3) Allocated_CO2-Sector'!AA36*1000</f>
        <v>501964.09454122366</v>
      </c>
      <c r="D20" s="609">
        <f t="shared" ref="D20:D27" si="5">C20/C$27</f>
        <v>0.43062750987896359</v>
      </c>
      <c r="E20" s="363">
        <f>'3) Allocated_CO2-Sector'!AP36*1000</f>
        <v>468425.27460444975</v>
      </c>
      <c r="F20" s="609">
        <f t="shared" si="2"/>
        <v>0.36102543225133638</v>
      </c>
      <c r="G20" s="363">
        <f>'3) Allocated_CO2-Sector'!AX36*1000</f>
        <v>462536.21711753414</v>
      </c>
      <c r="H20" s="609">
        <f t="shared" si="3"/>
        <v>0.35142569413036773</v>
      </c>
      <c r="I20" s="363">
        <f>'3) Allocated_CO2-Sector'!BA36*1000</f>
        <v>417671.09394061263</v>
      </c>
      <c r="J20" s="839">
        <f t="shared" si="4"/>
        <v>0.34191764737764546</v>
      </c>
    </row>
    <row r="21" spans="1:10" ht="15.75" customHeight="1">
      <c r="A21" s="828" t="s">
        <v>334</v>
      </c>
      <c r="B21" s="377" t="s">
        <v>57</v>
      </c>
      <c r="C21" s="363">
        <f>'3) Allocated_CO2-Sector'!AA37*1000</f>
        <v>207476.83285266953</v>
      </c>
      <c r="D21" s="609">
        <f t="shared" si="5"/>
        <v>0.17799128037350401</v>
      </c>
      <c r="E21" s="363">
        <f>'3) Allocated_CO2-Sector'!AP37*1000</f>
        <v>244572.17196607744</v>
      </c>
      <c r="F21" s="609">
        <f t="shared" si="2"/>
        <v>0.18849703226466874</v>
      </c>
      <c r="G21" s="363">
        <f>'3) Allocated_CO2-Sector'!AX37*1000</f>
        <v>223922.19096903628</v>
      </c>
      <c r="H21" s="609">
        <f t="shared" si="3"/>
        <v>0.17013156695682075</v>
      </c>
      <c r="I21" s="363">
        <f>'3) Allocated_CO2-Sector'!BA37*1000</f>
        <v>215356.44215953862</v>
      </c>
      <c r="J21" s="839">
        <f t="shared" si="4"/>
        <v>0.17629701724409791</v>
      </c>
    </row>
    <row r="22" spans="1:10" ht="15.75" customHeight="1">
      <c r="A22" s="828" t="s">
        <v>332</v>
      </c>
      <c r="B22" s="377" t="s">
        <v>58</v>
      </c>
      <c r="C22" s="363">
        <f>'3) Allocated_CO2-Sector'!AA38*1000</f>
        <v>130278.95439213264</v>
      </c>
      <c r="D22" s="609">
        <f t="shared" si="5"/>
        <v>0.11176437185371593</v>
      </c>
      <c r="E22" s="363">
        <f>'3) Allocated_CO2-Sector'!AP38*1000</f>
        <v>217291.51234373992</v>
      </c>
      <c r="F22" s="609">
        <f t="shared" si="2"/>
        <v>0.16747124124480386</v>
      </c>
      <c r="G22" s="363">
        <f>'3) Allocated_CO2-Sector'!AX38*1000</f>
        <v>243779.09045247524</v>
      </c>
      <c r="H22" s="609">
        <f t="shared" si="3"/>
        <v>0.18521843891623588</v>
      </c>
      <c r="I22" s="363">
        <f>'3) Allocated_CO2-Sector'!BA38*1000</f>
        <v>218936.30048449626</v>
      </c>
      <c r="J22" s="839">
        <f t="shared" si="4"/>
        <v>0.17922759289123338</v>
      </c>
    </row>
    <row r="23" spans="1:10" ht="15.75" customHeight="1">
      <c r="A23" s="830" t="s">
        <v>170</v>
      </c>
      <c r="B23" s="377" t="s">
        <v>59</v>
      </c>
      <c r="C23" s="363">
        <f>'3) Allocated_CO2-Sector'!AA39*1000</f>
        <v>130562.2176473118</v>
      </c>
      <c r="D23" s="609">
        <f t="shared" si="5"/>
        <v>0.11200737917544379</v>
      </c>
      <c r="E23" s="363">
        <f>'3) Allocated_CO2-Sector'!AP39*1000</f>
        <v>175266.57089514099</v>
      </c>
      <c r="F23" s="609">
        <f t="shared" si="2"/>
        <v>0.13508171515736289</v>
      </c>
      <c r="G23" s="363">
        <f>'3) Allocated_CO2-Sector'!AX39*1000</f>
        <v>204749.55567443234</v>
      </c>
      <c r="H23" s="609">
        <f t="shared" si="3"/>
        <v>0.15556458513493573</v>
      </c>
      <c r="I23" s="363">
        <f>'3) Allocated_CO2-Sector'!BA39*1000</f>
        <v>178988.11108576885</v>
      </c>
      <c r="J23" s="839">
        <f t="shared" si="4"/>
        <v>0.14652484871197832</v>
      </c>
    </row>
    <row r="24" spans="1:10" ht="15.75" customHeight="1">
      <c r="A24" s="828" t="s">
        <v>333</v>
      </c>
      <c r="B24" s="381" t="s">
        <v>37</v>
      </c>
      <c r="C24" s="363">
        <f>'3) Allocated_CO2-Sector'!AA40*1000</f>
        <v>65097.435974124746</v>
      </c>
      <c r="D24" s="609">
        <f t="shared" si="5"/>
        <v>5.584611938960192E-2</v>
      </c>
      <c r="E24" s="363">
        <f>'3) Allocated_CO2-Sector'!AP40*1000</f>
        <v>55644.149587924279</v>
      </c>
      <c r="F24" s="609">
        <f t="shared" si="2"/>
        <v>4.2886142670678924E-2</v>
      </c>
      <c r="G24" s="363">
        <f>'3) Allocated_CO2-Sector'!AX40*1000</f>
        <v>48045.037218961254</v>
      </c>
      <c r="H24" s="609">
        <f t="shared" si="3"/>
        <v>3.6503650804716091E-2</v>
      </c>
      <c r="I24" s="363">
        <f>'3) Allocated_CO2-Sector'!BA40*1000</f>
        <v>45690.958446637684</v>
      </c>
      <c r="J24" s="839">
        <f t="shared" si="4"/>
        <v>3.7403941151659965E-2</v>
      </c>
    </row>
    <row r="25" spans="1:10" ht="15.75" customHeight="1">
      <c r="A25" s="830" t="s">
        <v>237</v>
      </c>
      <c r="B25" s="377" t="s">
        <v>60</v>
      </c>
      <c r="C25" s="363">
        <f>'3) Allocated_CO2-Sector'!AA41*1000</f>
        <v>24004.789495147605</v>
      </c>
      <c r="D25" s="609">
        <f t="shared" si="5"/>
        <v>2.0593350874850636E-2</v>
      </c>
      <c r="E25" s="363">
        <f>'3) Allocated_CO2-Sector'!AP41*1000</f>
        <v>31657.635765383384</v>
      </c>
      <c r="F25" s="609">
        <f t="shared" si="2"/>
        <v>2.4399220656707774E-2</v>
      </c>
      <c r="G25" s="363">
        <f>'3) Allocated_CO2-Sector'!AX41*1000</f>
        <v>29388.67407256546</v>
      </c>
      <c r="H25" s="609">
        <f t="shared" si="3"/>
        <v>2.2328922154214892E-2</v>
      </c>
      <c r="I25" s="363">
        <f>'3) Allocated_CO2-Sector'!BA41*1000</f>
        <v>29007.582967093676</v>
      </c>
      <c r="J25" s="839">
        <f t="shared" si="4"/>
        <v>2.3746447068301951E-2</v>
      </c>
    </row>
    <row r="26" spans="1:10" ht="15.75" customHeight="1" thickBot="1">
      <c r="A26" s="831" t="s">
        <v>339</v>
      </c>
      <c r="B26" s="378" t="s">
        <v>61</v>
      </c>
      <c r="C26" s="365">
        <f>'3) Allocated_CO2-Sector'!AA42*1000</f>
        <v>6490.8857147027129</v>
      </c>
      <c r="D26" s="382">
        <f t="shared" si="5"/>
        <v>5.5684340426500663E-3</v>
      </c>
      <c r="E26" s="365">
        <f>'3) Allocated_CO2-Sector'!AP42*1000</f>
        <v>4464.5169863478523</v>
      </c>
      <c r="F26" s="382">
        <f t="shared" si="2"/>
        <v>3.4408992472720768E-3</v>
      </c>
      <c r="G26" s="365">
        <f>'3) Allocated_CO2-Sector'!AX42*1000</f>
        <v>3465.3792439451722</v>
      </c>
      <c r="H26" s="382">
        <f t="shared" si="3"/>
        <v>2.632925295704882E-3</v>
      </c>
      <c r="I26" s="365">
        <f>'3) Allocated_CO2-Sector'!BA42*1000</f>
        <v>3288.9878683281477</v>
      </c>
      <c r="J26" s="385">
        <f t="shared" si="4"/>
        <v>2.6924606718229716E-3</v>
      </c>
    </row>
    <row r="27" spans="1:10" ht="15.75" customHeight="1" thickTop="1" thickBot="1">
      <c r="B27" s="379" t="s">
        <v>62</v>
      </c>
      <c r="C27" s="383">
        <f>'3) Allocated_CO2-Sector'!AA43*1000</f>
        <v>1165657.2862293695</v>
      </c>
      <c r="D27" s="384">
        <f t="shared" si="5"/>
        <v>1</v>
      </c>
      <c r="E27" s="383">
        <f>'3) Allocated_CO2-Sector'!AP43*1000</f>
        <v>1297485.5308208438</v>
      </c>
      <c r="F27" s="384">
        <f t="shared" si="2"/>
        <v>1</v>
      </c>
      <c r="G27" s="383">
        <f>'3) Allocated_CO2-Sector'!AX43*1000</f>
        <v>1316170.7434685978</v>
      </c>
      <c r="H27" s="384">
        <f t="shared" si="3"/>
        <v>1</v>
      </c>
      <c r="I27" s="383">
        <f>'3) Allocated_CO2-Sector'!BA43*1000</f>
        <v>1221554.6554673677</v>
      </c>
      <c r="J27" s="384">
        <f t="shared" si="4"/>
        <v>1</v>
      </c>
    </row>
  </sheetData>
  <mergeCells count="8">
    <mergeCell ref="E4:F4"/>
    <mergeCell ref="G4:H4"/>
    <mergeCell ref="I4:J4"/>
    <mergeCell ref="C4:D4"/>
    <mergeCell ref="C17:D17"/>
    <mergeCell ref="E17:F17"/>
    <mergeCell ref="G17:H17"/>
    <mergeCell ref="I17:J17"/>
  </mergeCells>
  <phoneticPr fontId="9"/>
  <pageMargins left="0.78700000000000003" right="0.78700000000000003" top="0.98399999999999999" bottom="0.98399999999999999" header="0.51200000000000001" footer="0.51200000000000001"/>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57"/>
  <sheetViews>
    <sheetView topLeftCell="B1" zoomScale="75" zoomScaleNormal="75" workbookViewId="0">
      <pane xSplit="25" ySplit="4" topLeftCell="AU5" activePane="bottomRight" state="frozen"/>
      <selection activeCell="X1" sqref="X1"/>
      <selection pane="topRight" activeCell="AA1" sqref="AA1"/>
      <selection pane="bottomLeft" activeCell="X5" sqref="X5"/>
      <selection pane="bottomRight" activeCell="B1" sqref="B1"/>
    </sheetView>
  </sheetViews>
  <sheetFormatPr defaultColWidth="9.625" defaultRowHeight="14.25"/>
  <cols>
    <col min="1" max="1" width="2.625" style="23" customWidth="1"/>
    <col min="2" max="2" width="1.625" style="23" customWidth="1"/>
    <col min="3" max="22" width="1.625" style="23" hidden="1" customWidth="1"/>
    <col min="23" max="23" width="2" style="23" hidden="1" customWidth="1"/>
    <col min="24" max="24" width="1" style="506" customWidth="1"/>
    <col min="25" max="25" width="30.875" style="23" customWidth="1"/>
    <col min="26" max="26" width="10.375" style="23" hidden="1" customWidth="1"/>
    <col min="27" max="51" width="9.625" style="23" customWidth="1"/>
    <col min="52" max="53" width="9.875" style="23" customWidth="1"/>
    <col min="54" max="57" width="9.625" style="23" hidden="1" customWidth="1"/>
    <col min="58" max="58" width="3.125" style="23" hidden="1" customWidth="1"/>
    <col min="59" max="63" width="9.625" style="23" customWidth="1"/>
    <col min="64" max="64" width="16.625" style="23" bestFit="1" customWidth="1"/>
    <col min="65" max="65" width="9.125" style="23" customWidth="1"/>
    <col min="66" max="66" width="9" style="23" customWidth="1"/>
    <col min="67" max="16384" width="9.625" style="23"/>
  </cols>
  <sheetData>
    <row r="1" spans="2:66" s="132" customFormat="1" ht="30" customHeight="1">
      <c r="B1" s="825" t="s">
        <v>142</v>
      </c>
      <c r="BG1" s="434"/>
    </row>
    <row r="2" spans="2:66" s="133" customFormat="1" ht="7.5" customHeight="1">
      <c r="X2" s="505"/>
      <c r="Z2" s="465"/>
    </row>
    <row r="3" spans="2:66" s="133" customFormat="1" ht="15" customHeight="1">
      <c r="X3" s="505"/>
      <c r="Y3" s="477" t="s">
        <v>149</v>
      </c>
      <c r="BG3" s="134"/>
    </row>
    <row r="4" spans="2:66" s="376" customFormat="1" ht="16.5" customHeight="1">
      <c r="X4" s="811"/>
      <c r="Y4" s="812"/>
      <c r="Z4" s="813"/>
      <c r="AA4" s="812">
        <v>1990</v>
      </c>
      <c r="AB4" s="812">
        <f t="shared" ref="AB4:AR4" si="0">AA4+1</f>
        <v>1991</v>
      </c>
      <c r="AC4" s="812">
        <f t="shared" si="0"/>
        <v>1992</v>
      </c>
      <c r="AD4" s="812">
        <f t="shared" si="0"/>
        <v>1993</v>
      </c>
      <c r="AE4" s="812">
        <f t="shared" si="0"/>
        <v>1994</v>
      </c>
      <c r="AF4" s="812">
        <f t="shared" si="0"/>
        <v>1995</v>
      </c>
      <c r="AG4" s="812">
        <f t="shared" si="0"/>
        <v>1996</v>
      </c>
      <c r="AH4" s="812">
        <f t="shared" si="0"/>
        <v>1997</v>
      </c>
      <c r="AI4" s="812">
        <f t="shared" si="0"/>
        <v>1998</v>
      </c>
      <c r="AJ4" s="812">
        <f t="shared" si="0"/>
        <v>1999</v>
      </c>
      <c r="AK4" s="812">
        <f t="shared" si="0"/>
        <v>2000</v>
      </c>
      <c r="AL4" s="812">
        <f t="shared" si="0"/>
        <v>2001</v>
      </c>
      <c r="AM4" s="812">
        <f t="shared" si="0"/>
        <v>2002</v>
      </c>
      <c r="AN4" s="812">
        <f t="shared" si="0"/>
        <v>2003</v>
      </c>
      <c r="AO4" s="812">
        <f t="shared" si="0"/>
        <v>2004</v>
      </c>
      <c r="AP4" s="812">
        <f t="shared" si="0"/>
        <v>2005</v>
      </c>
      <c r="AQ4" s="812">
        <f t="shared" si="0"/>
        <v>2006</v>
      </c>
      <c r="AR4" s="812">
        <f t="shared" si="0"/>
        <v>2007</v>
      </c>
      <c r="AS4" s="813">
        <v>2008</v>
      </c>
      <c r="AT4" s="813">
        <v>2009</v>
      </c>
      <c r="AU4" s="813">
        <v>2010</v>
      </c>
      <c r="AV4" s="813">
        <v>2011</v>
      </c>
      <c r="AW4" s="813">
        <v>2012</v>
      </c>
      <c r="AX4" s="813">
        <v>2013</v>
      </c>
      <c r="AY4" s="813">
        <v>2014</v>
      </c>
      <c r="AZ4" s="813">
        <f>AY4+1</f>
        <v>2015</v>
      </c>
      <c r="BA4" s="813">
        <f>AZ4+1</f>
        <v>2016</v>
      </c>
      <c r="BB4" s="814"/>
      <c r="BC4" s="814"/>
      <c r="BD4" s="814"/>
      <c r="BE4" s="814"/>
    </row>
    <row r="5" spans="2:66" ht="16.5" customHeight="1">
      <c r="X5" s="832" t="s">
        <v>340</v>
      </c>
      <c r="Y5" s="439" t="s">
        <v>139</v>
      </c>
      <c r="Z5" s="595"/>
      <c r="AA5" s="595">
        <v>25479.178904576249</v>
      </c>
      <c r="AB5" s="595">
        <v>24906.741446592547</v>
      </c>
      <c r="AC5" s="595">
        <v>26257.730371468711</v>
      </c>
      <c r="AD5" s="595">
        <v>22984.523911777978</v>
      </c>
      <c r="AE5" s="595">
        <v>26967.950329402618</v>
      </c>
      <c r="AF5" s="595">
        <v>26014.985043693599</v>
      </c>
      <c r="AG5" s="595">
        <v>25406.820347767905</v>
      </c>
      <c r="AH5" s="595">
        <v>25168.213841703884</v>
      </c>
      <c r="AI5" s="595">
        <v>23926.451549390244</v>
      </c>
      <c r="AJ5" s="595">
        <v>24153.990562895928</v>
      </c>
      <c r="AK5" s="595">
        <v>24562.743687076312</v>
      </c>
      <c r="AL5" s="595">
        <v>24338.687774556434</v>
      </c>
      <c r="AM5" s="595">
        <v>24484.634508730484</v>
      </c>
      <c r="AN5" s="595">
        <v>23369.22830938677</v>
      </c>
      <c r="AO5" s="595">
        <v>24657.933847750643</v>
      </c>
      <c r="AP5" s="595">
        <v>24703.862817336052</v>
      </c>
      <c r="AQ5" s="595">
        <v>24486.121050073776</v>
      </c>
      <c r="AR5" s="595">
        <v>25078.76524136795</v>
      </c>
      <c r="AS5" s="595">
        <v>25183.736158551546</v>
      </c>
      <c r="AT5" s="595">
        <v>24742.188202347337</v>
      </c>
      <c r="AU5" s="595">
        <v>25591.274284301464</v>
      </c>
      <c r="AV5" s="595">
        <v>25190.424317309738</v>
      </c>
      <c r="AW5" s="595">
        <v>24593.092977982855</v>
      </c>
      <c r="AX5" s="595">
        <v>24564.311059712261</v>
      </c>
      <c r="AY5" s="595">
        <v>24198.463384546914</v>
      </c>
      <c r="AZ5" s="595">
        <v>23648.415073575718</v>
      </c>
      <c r="BA5" s="595">
        <v>23458.11818962454</v>
      </c>
      <c r="BB5" s="133"/>
      <c r="BC5" s="133"/>
      <c r="BD5" s="133"/>
      <c r="BE5" s="133"/>
    </row>
    <row r="6" spans="2:66" ht="16.5" customHeight="1">
      <c r="X6" s="833" t="s">
        <v>224</v>
      </c>
      <c r="Y6" s="439" t="s">
        <v>60</v>
      </c>
      <c r="Z6" s="595"/>
      <c r="AA6" s="595">
        <v>12349.8780567506</v>
      </c>
      <c r="AB6" s="595">
        <v>12207.858710232378</v>
      </c>
      <c r="AC6" s="595">
        <v>12162.053067471314</v>
      </c>
      <c r="AD6" s="595">
        <v>11968.357067451692</v>
      </c>
      <c r="AE6" s="595">
        <v>11795.851940075241</v>
      </c>
      <c r="AF6" s="595">
        <v>11515.638036462464</v>
      </c>
      <c r="AG6" s="595">
        <v>11249.312034815282</v>
      </c>
      <c r="AH6" s="595">
        <v>10950.430826933365</v>
      </c>
      <c r="AI6" s="595">
        <v>10576.30350001883</v>
      </c>
      <c r="AJ6" s="595">
        <v>10253.459000367142</v>
      </c>
      <c r="AK6" s="595">
        <v>9954.0324324484463</v>
      </c>
      <c r="AL6" s="595">
        <v>9405.9939397887701</v>
      </c>
      <c r="AM6" s="595">
        <v>9100.9375356015826</v>
      </c>
      <c r="AN6" s="595">
        <v>8809.2384321872942</v>
      </c>
      <c r="AO6" s="595">
        <v>8468.3999079348578</v>
      </c>
      <c r="AP6" s="595">
        <v>8149.3763570391902</v>
      </c>
      <c r="AQ6" s="595">
        <v>7804.1304307659739</v>
      </c>
      <c r="AR6" s="595">
        <v>7446.2545990582212</v>
      </c>
      <c r="AS6" s="595">
        <v>7121.1954245312354</v>
      </c>
      <c r="AT6" s="595">
        <v>6762.4648575553347</v>
      </c>
      <c r="AU6" s="595">
        <v>6374.1289865748986</v>
      </c>
      <c r="AV6" s="595">
        <v>6132.0044118518672</v>
      </c>
      <c r="AW6" s="595">
        <v>5890.8569097111567</v>
      </c>
      <c r="AX6" s="595">
        <v>5676.08709375526</v>
      </c>
      <c r="AY6" s="595">
        <v>5450.9472811933092</v>
      </c>
      <c r="AZ6" s="595">
        <v>5241.2382448689041</v>
      </c>
      <c r="BA6" s="595">
        <v>5070.3209135222605</v>
      </c>
      <c r="BB6" s="133"/>
      <c r="BC6" s="133"/>
      <c r="BD6" s="133"/>
      <c r="BE6" s="133"/>
    </row>
    <row r="7" spans="2:66" ht="16.5" customHeight="1">
      <c r="X7" s="833" t="s">
        <v>328</v>
      </c>
      <c r="Y7" s="439" t="s">
        <v>143</v>
      </c>
      <c r="Z7" s="595"/>
      <c r="AA7" s="595">
        <v>1342.2732947544209</v>
      </c>
      <c r="AB7" s="595">
        <v>1338.1339453585997</v>
      </c>
      <c r="AC7" s="595">
        <v>1330.4843518504258</v>
      </c>
      <c r="AD7" s="595">
        <v>1348.9251124652399</v>
      </c>
      <c r="AE7" s="595">
        <v>1343.4249286654128</v>
      </c>
      <c r="AF7" s="595">
        <v>1374.2121959380877</v>
      </c>
      <c r="AG7" s="595">
        <v>1381.8765909351232</v>
      </c>
      <c r="AH7" s="595">
        <v>1305.3223641223606</v>
      </c>
      <c r="AI7" s="595">
        <v>1253.6704838267724</v>
      </c>
      <c r="AJ7" s="595">
        <v>1258.6896085916801</v>
      </c>
      <c r="AK7" s="595">
        <v>1255.6620193640429</v>
      </c>
      <c r="AL7" s="595">
        <v>1207.0904797034848</v>
      </c>
      <c r="AM7" s="595">
        <v>1317.300885437304</v>
      </c>
      <c r="AN7" s="595">
        <v>1331.7826147101703</v>
      </c>
      <c r="AO7" s="595">
        <v>1505.7759782827834</v>
      </c>
      <c r="AP7" s="595">
        <v>1604.5164195783882</v>
      </c>
      <c r="AQ7" s="595">
        <v>1669.4585288105222</v>
      </c>
      <c r="AR7" s="595">
        <v>1732.3243925751015</v>
      </c>
      <c r="AS7" s="595">
        <v>1654.4218751593621</v>
      </c>
      <c r="AT7" s="595">
        <v>1555.0400624470631</v>
      </c>
      <c r="AU7" s="595">
        <v>1684.078051457479</v>
      </c>
      <c r="AV7" s="595">
        <v>1390.9092034332939</v>
      </c>
      <c r="AW7" s="595">
        <v>1415.1376200960278</v>
      </c>
      <c r="AX7" s="595">
        <v>1357.6418442622785</v>
      </c>
      <c r="AY7" s="595">
        <v>1303.4181345834384</v>
      </c>
      <c r="AZ7" s="595">
        <v>1380.4871391677427</v>
      </c>
      <c r="BA7" s="595">
        <v>1293.225107087598</v>
      </c>
      <c r="BB7" s="133"/>
      <c r="BC7" s="133"/>
      <c r="BD7" s="133"/>
      <c r="BE7" s="133"/>
    </row>
    <row r="8" spans="2:66" ht="16.5" customHeight="1">
      <c r="X8" s="834" t="s">
        <v>337</v>
      </c>
      <c r="Y8" s="439" t="s">
        <v>144</v>
      </c>
      <c r="Z8" s="595"/>
      <c r="AA8" s="595">
        <v>4973.1554413475014</v>
      </c>
      <c r="AB8" s="595">
        <v>4469.1383713048381</v>
      </c>
      <c r="AC8" s="595">
        <v>4004.6718473634087</v>
      </c>
      <c r="AD8" s="595">
        <v>3365.418309347679</v>
      </c>
      <c r="AE8" s="595">
        <v>2936.957422793821</v>
      </c>
      <c r="AF8" s="595">
        <v>2647.0529167297291</v>
      </c>
      <c r="AG8" s="595">
        <v>2313.4316835402283</v>
      </c>
      <c r="AH8" s="595">
        <v>2196.1781156648808</v>
      </c>
      <c r="AI8" s="595">
        <v>2007.8789741506102</v>
      </c>
      <c r="AJ8" s="595">
        <v>1953.6058277560687</v>
      </c>
      <c r="AK8" s="595">
        <v>1835.7798583464601</v>
      </c>
      <c r="AL8" s="595">
        <v>1600.273317045584</v>
      </c>
      <c r="AM8" s="595">
        <v>1057.9497834583499</v>
      </c>
      <c r="AN8" s="595">
        <v>1017.627937056025</v>
      </c>
      <c r="AO8" s="595">
        <v>976.59735180134157</v>
      </c>
      <c r="AP8" s="595">
        <v>976.43524050312931</v>
      </c>
      <c r="AQ8" s="595">
        <v>982.40040188222656</v>
      </c>
      <c r="AR8" s="595">
        <v>975.08173609407174</v>
      </c>
      <c r="AS8" s="595">
        <v>946.85008535724864</v>
      </c>
      <c r="AT8" s="595">
        <v>916.4375664455855</v>
      </c>
      <c r="AU8" s="595">
        <v>884.73617762780952</v>
      </c>
      <c r="AV8" s="595">
        <v>867.1545498072287</v>
      </c>
      <c r="AW8" s="595">
        <v>850.54542635013172</v>
      </c>
      <c r="AX8" s="595">
        <v>815.82911917961246</v>
      </c>
      <c r="AY8" s="595">
        <v>805.64274334469883</v>
      </c>
      <c r="AZ8" s="595">
        <v>787.16682151518728</v>
      </c>
      <c r="BA8" s="595">
        <v>792.25832810957058</v>
      </c>
      <c r="BB8" s="133"/>
      <c r="BC8" s="133"/>
      <c r="BD8" s="133"/>
      <c r="BE8" s="133"/>
    </row>
    <row r="9" spans="2:66" ht="16.5" customHeight="1" thickBot="1">
      <c r="X9" s="833" t="s">
        <v>223</v>
      </c>
      <c r="Y9" s="513" t="s">
        <v>173</v>
      </c>
      <c r="Z9" s="596"/>
      <c r="AA9" s="596">
        <v>60.533688957800003</v>
      </c>
      <c r="AB9" s="596">
        <v>58.257360136799996</v>
      </c>
      <c r="AC9" s="596">
        <v>54.891544841200002</v>
      </c>
      <c r="AD9" s="596">
        <v>52.149962422400009</v>
      </c>
      <c r="AE9" s="596">
        <v>55.762489736599996</v>
      </c>
      <c r="AF9" s="596">
        <v>58.432232907199996</v>
      </c>
      <c r="AG9" s="596">
        <v>55.533115812799991</v>
      </c>
      <c r="AH9" s="596">
        <v>55.0172602986</v>
      </c>
      <c r="AI9" s="596">
        <v>52.613575124800008</v>
      </c>
      <c r="AJ9" s="596">
        <v>51.980534407599997</v>
      </c>
      <c r="AK9" s="596">
        <v>54.18914351099999</v>
      </c>
      <c r="AL9" s="596">
        <v>51.790044354200006</v>
      </c>
      <c r="AM9" s="596">
        <v>52.873253192400007</v>
      </c>
      <c r="AN9" s="596">
        <v>50.183866741199999</v>
      </c>
      <c r="AO9" s="596">
        <v>53.674694951199996</v>
      </c>
      <c r="AP9" s="596">
        <v>53.792058405599995</v>
      </c>
      <c r="AQ9" s="596">
        <v>54.584801918800011</v>
      </c>
      <c r="AR9" s="596">
        <v>50.89279293900001</v>
      </c>
      <c r="AS9" s="596">
        <v>49.625457674999993</v>
      </c>
      <c r="AT9" s="596">
        <v>51.258287602200006</v>
      </c>
      <c r="AU9" s="596">
        <v>53.925703079999998</v>
      </c>
      <c r="AV9" s="596">
        <v>53.672004523999995</v>
      </c>
      <c r="AW9" s="596">
        <v>46.139193489999997</v>
      </c>
      <c r="AX9" s="596">
        <v>46.358037320000001</v>
      </c>
      <c r="AY9" s="596">
        <v>42.906234251400001</v>
      </c>
      <c r="AZ9" s="596">
        <v>48.474278537000004</v>
      </c>
      <c r="BA9" s="596">
        <v>43.248724310000007</v>
      </c>
      <c r="BB9" s="133"/>
      <c r="BC9" s="133"/>
      <c r="BD9" s="133"/>
      <c r="BE9" s="133"/>
      <c r="BL9" s="7"/>
      <c r="BM9" s="7"/>
      <c r="BN9" s="7"/>
    </row>
    <row r="10" spans="2:66" ht="16.5" customHeight="1" thickTop="1">
      <c r="Y10" s="466" t="s">
        <v>141</v>
      </c>
      <c r="Z10" s="467"/>
      <c r="AA10" s="467">
        <f>SUM(AA5:AA9)</f>
        <v>44205.019386386572</v>
      </c>
      <c r="AB10" s="467">
        <f>SUM(AB5:AB9)</f>
        <v>42980.129833625157</v>
      </c>
      <c r="AC10" s="467">
        <f t="shared" ref="AC10:BA10" si="1">SUM(AC5:AC9)</f>
        <v>43809.831182995062</v>
      </c>
      <c r="AD10" s="467">
        <f t="shared" si="1"/>
        <v>39719.374363464987</v>
      </c>
      <c r="AE10" s="467">
        <f t="shared" si="1"/>
        <v>43099.947110673696</v>
      </c>
      <c r="AF10" s="467">
        <f t="shared" si="1"/>
        <v>41610.320425731079</v>
      </c>
      <c r="AG10" s="467">
        <f t="shared" si="1"/>
        <v>40406.973772871337</v>
      </c>
      <c r="AH10" s="467">
        <f t="shared" si="1"/>
        <v>39675.162408723088</v>
      </c>
      <c r="AI10" s="467">
        <f>SUM(AI5:AI9)</f>
        <v>37816.918082511256</v>
      </c>
      <c r="AJ10" s="467">
        <f t="shared" si="1"/>
        <v>37671.72553401842</v>
      </c>
      <c r="AK10" s="467">
        <f t="shared" si="1"/>
        <v>37662.407140746262</v>
      </c>
      <c r="AL10" s="467">
        <f t="shared" si="1"/>
        <v>36603.835555448473</v>
      </c>
      <c r="AM10" s="467">
        <f t="shared" si="1"/>
        <v>36013.695966420128</v>
      </c>
      <c r="AN10" s="467">
        <f t="shared" si="1"/>
        <v>34578.061160081459</v>
      </c>
      <c r="AO10" s="467">
        <f t="shared" si="1"/>
        <v>35662.381780720825</v>
      </c>
      <c r="AP10" s="467">
        <f t="shared" si="1"/>
        <v>35487.982892862361</v>
      </c>
      <c r="AQ10" s="467">
        <f t="shared" si="1"/>
        <v>34996.69521345129</v>
      </c>
      <c r="AR10" s="467">
        <f t="shared" si="1"/>
        <v>35283.318762034345</v>
      </c>
      <c r="AS10" s="467">
        <f t="shared" si="1"/>
        <v>34955.829001274396</v>
      </c>
      <c r="AT10" s="467">
        <f t="shared" si="1"/>
        <v>34027.388976397524</v>
      </c>
      <c r="AU10" s="467">
        <f t="shared" si="1"/>
        <v>34588.143203041654</v>
      </c>
      <c r="AV10" s="467">
        <f t="shared" si="1"/>
        <v>33634.164486926129</v>
      </c>
      <c r="AW10" s="467">
        <f t="shared" si="1"/>
        <v>32795.772127630175</v>
      </c>
      <c r="AX10" s="467">
        <f t="shared" si="1"/>
        <v>32460.227154229411</v>
      </c>
      <c r="AY10" s="467">
        <f t="shared" si="1"/>
        <v>31801.377777919759</v>
      </c>
      <c r="AZ10" s="467">
        <f t="shared" si="1"/>
        <v>31105.781557664555</v>
      </c>
      <c r="BA10" s="467">
        <f t="shared" si="1"/>
        <v>30657.17126265397</v>
      </c>
      <c r="BB10" s="133"/>
      <c r="BC10" s="133"/>
      <c r="BD10" s="133"/>
      <c r="BE10" s="133"/>
      <c r="BL10" s="71"/>
      <c r="BM10" s="76"/>
      <c r="BN10" s="76"/>
    </row>
    <row r="11" spans="2:66" ht="15" customHeight="1">
      <c r="Z11" s="212"/>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133"/>
      <c r="BC11" s="133"/>
      <c r="BD11" s="133"/>
      <c r="BE11" s="133"/>
      <c r="BL11" s="71"/>
      <c r="BM11" s="76"/>
      <c r="BN11" s="76"/>
    </row>
    <row r="12" spans="2:66" ht="15" customHeight="1">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L12" s="71"/>
      <c r="BM12" s="76"/>
      <c r="BN12" s="76"/>
    </row>
    <row r="13" spans="2:66" ht="15" customHeight="1">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L13" s="71"/>
      <c r="BM13" s="76"/>
      <c r="BN13" s="76"/>
    </row>
    <row r="14" spans="2:66" ht="15" customHeight="1">
      <c r="Y14" s="23" t="s">
        <v>146</v>
      </c>
      <c r="BL14" s="71"/>
      <c r="BM14" s="76"/>
      <c r="BN14" s="76"/>
    </row>
    <row r="15" spans="2:66" ht="15" customHeight="1">
      <c r="Y15" s="484"/>
      <c r="Z15" s="485"/>
      <c r="AA15" s="484">
        <v>1990</v>
      </c>
      <c r="AB15" s="484">
        <f t="shared" ref="AB15:AP15" si="2">AA15+1</f>
        <v>1991</v>
      </c>
      <c r="AC15" s="484">
        <f t="shared" si="2"/>
        <v>1992</v>
      </c>
      <c r="AD15" s="484">
        <f t="shared" si="2"/>
        <v>1993</v>
      </c>
      <c r="AE15" s="484">
        <f t="shared" si="2"/>
        <v>1994</v>
      </c>
      <c r="AF15" s="484">
        <f t="shared" si="2"/>
        <v>1995</v>
      </c>
      <c r="AG15" s="484">
        <f t="shared" si="2"/>
        <v>1996</v>
      </c>
      <c r="AH15" s="484">
        <f t="shared" si="2"/>
        <v>1997</v>
      </c>
      <c r="AI15" s="484">
        <f t="shared" si="2"/>
        <v>1998</v>
      </c>
      <c r="AJ15" s="484">
        <f t="shared" si="2"/>
        <v>1999</v>
      </c>
      <c r="AK15" s="484">
        <f t="shared" si="2"/>
        <v>2000</v>
      </c>
      <c r="AL15" s="484">
        <f t="shared" si="2"/>
        <v>2001</v>
      </c>
      <c r="AM15" s="484">
        <f t="shared" si="2"/>
        <v>2002</v>
      </c>
      <c r="AN15" s="484">
        <f t="shared" si="2"/>
        <v>2003</v>
      </c>
      <c r="AO15" s="484">
        <f t="shared" si="2"/>
        <v>2004</v>
      </c>
      <c r="AP15" s="484">
        <f t="shared" si="2"/>
        <v>2005</v>
      </c>
      <c r="AQ15" s="484">
        <f>AP15+1</f>
        <v>2006</v>
      </c>
      <c r="AR15" s="484">
        <f>AQ15+1</f>
        <v>2007</v>
      </c>
      <c r="AS15" s="486">
        <v>2008</v>
      </c>
      <c r="AT15" s="486">
        <v>2009</v>
      </c>
      <c r="AU15" s="486">
        <v>2010</v>
      </c>
      <c r="AV15" s="486">
        <v>2011</v>
      </c>
      <c r="AW15" s="486">
        <v>2012</v>
      </c>
      <c r="AX15" s="486">
        <v>2013</v>
      </c>
      <c r="AY15" s="486">
        <v>2014</v>
      </c>
      <c r="AZ15" s="486">
        <f>AY15+1</f>
        <v>2015</v>
      </c>
      <c r="BA15" s="486">
        <f>AZ15+1</f>
        <v>2016</v>
      </c>
      <c r="BL15" s="71"/>
      <c r="BM15" s="76"/>
      <c r="BN15" s="76"/>
    </row>
    <row r="16" spans="2:66" ht="15" customHeight="1">
      <c r="Y16" s="469" t="s">
        <v>139</v>
      </c>
      <c r="Z16" s="124"/>
      <c r="AA16" s="124">
        <f t="shared" ref="AA16:BA16" si="3">AA5/AA$10</f>
        <v>0.57638655650997961</v>
      </c>
      <c r="AB16" s="124">
        <f t="shared" si="3"/>
        <v>0.57949432779765497</v>
      </c>
      <c r="AC16" s="124">
        <f t="shared" si="3"/>
        <v>0.59935703157104925</v>
      </c>
      <c r="AD16" s="124">
        <f t="shared" si="3"/>
        <v>0.57867285877795194</v>
      </c>
      <c r="AE16" s="124">
        <f t="shared" si="3"/>
        <v>0.62570727198697673</v>
      </c>
      <c r="AF16" s="124">
        <f t="shared" si="3"/>
        <v>0.62520511203769524</v>
      </c>
      <c r="AG16" s="124">
        <f t="shared" si="3"/>
        <v>0.62877315412384782</v>
      </c>
      <c r="AH16" s="124">
        <f t="shared" si="3"/>
        <v>0.63435692039335756</v>
      </c>
      <c r="AI16" s="124">
        <f t="shared" si="3"/>
        <v>0.63269173593644135</v>
      </c>
      <c r="AJ16" s="124">
        <f t="shared" si="3"/>
        <v>0.6411702734743151</v>
      </c>
      <c r="AK16" s="124">
        <f t="shared" si="3"/>
        <v>0.65218199132318166</v>
      </c>
      <c r="AL16" s="124">
        <f t="shared" si="3"/>
        <v>0.6649217877095841</v>
      </c>
      <c r="AM16" s="124">
        <f t="shared" si="3"/>
        <v>0.67987008419131523</v>
      </c>
      <c r="AN16" s="124">
        <f t="shared" si="3"/>
        <v>0.67583975287675491</v>
      </c>
      <c r="AO16" s="124">
        <f t="shared" si="3"/>
        <v>0.69142700561522186</v>
      </c>
      <c r="AP16" s="124">
        <f t="shared" si="3"/>
        <v>0.69611910296272994</v>
      </c>
      <c r="AQ16" s="124">
        <f t="shared" si="3"/>
        <v>0.69966952310006458</v>
      </c>
      <c r="AR16" s="124">
        <f t="shared" si="3"/>
        <v>0.71078249216038236</v>
      </c>
      <c r="AS16" s="124">
        <f t="shared" si="3"/>
        <v>0.72044454038361994</v>
      </c>
      <c r="AT16" s="124">
        <f t="shared" si="3"/>
        <v>0.72712567571697329</v>
      </c>
      <c r="AU16" s="124">
        <f t="shared" si="3"/>
        <v>0.73988575027210446</v>
      </c>
      <c r="AV16" s="124">
        <f t="shared" si="3"/>
        <v>0.74895347339760621</v>
      </c>
      <c r="AW16" s="124">
        <f t="shared" si="3"/>
        <v>0.7498860792871338</v>
      </c>
      <c r="AX16" s="124">
        <f t="shared" si="3"/>
        <v>0.75675105238786511</v>
      </c>
      <c r="AY16" s="124">
        <f t="shared" si="3"/>
        <v>0.76092499996488583</v>
      </c>
      <c r="AZ16" s="124">
        <f t="shared" si="3"/>
        <v>0.76025786491606984</v>
      </c>
      <c r="BA16" s="124">
        <f t="shared" si="3"/>
        <v>0.76517556002307396</v>
      </c>
    </row>
    <row r="17" spans="19:68" ht="15" customHeight="1">
      <c r="S17" s="71"/>
      <c r="Y17" s="507" t="s">
        <v>171</v>
      </c>
      <c r="Z17" s="124"/>
      <c r="AA17" s="124">
        <f>AA6/AA$10</f>
        <v>0.2793772795076272</v>
      </c>
      <c r="AB17" s="124">
        <f t="shared" ref="AB17:AP17" si="4">AB6/AB$10</f>
        <v>0.28403494259995599</v>
      </c>
      <c r="AC17" s="124">
        <f t="shared" si="4"/>
        <v>0.27761013313815408</v>
      </c>
      <c r="AD17" s="124">
        <f t="shared" si="4"/>
        <v>0.30132289995132772</v>
      </c>
      <c r="AE17" s="124">
        <f t="shared" si="4"/>
        <v>0.27368599571097851</v>
      </c>
      <c r="AF17" s="124">
        <f t="shared" si="4"/>
        <v>0.27674956401781031</v>
      </c>
      <c r="AG17" s="124">
        <f t="shared" si="4"/>
        <v>0.27840026075815433</v>
      </c>
      <c r="AH17" s="124">
        <f t="shared" si="4"/>
        <v>0.27600216765655317</v>
      </c>
      <c r="AI17" s="124">
        <f t="shared" si="4"/>
        <v>0.27967121691256824</v>
      </c>
      <c r="AJ17" s="124">
        <f t="shared" si="4"/>
        <v>0.27217917031987388</v>
      </c>
      <c r="AK17" s="124">
        <f t="shared" si="4"/>
        <v>0.26429623564021648</v>
      </c>
      <c r="AL17" s="124">
        <f t="shared" si="4"/>
        <v>0.25696744062627858</v>
      </c>
      <c r="AM17" s="124">
        <f t="shared" si="4"/>
        <v>0.2527076794363865</v>
      </c>
      <c r="AN17" s="124">
        <f t="shared" si="4"/>
        <v>0.25476380504402291</v>
      </c>
      <c r="AO17" s="124">
        <f t="shared" si="4"/>
        <v>0.23746030088525652</v>
      </c>
      <c r="AP17" s="124">
        <f t="shared" si="4"/>
        <v>0.22963763203003179</v>
      </c>
      <c r="AQ17" s="124">
        <f t="shared" ref="AQ17:BA17" si="5">AQ6/AQ$10</f>
        <v>0.22299621101841602</v>
      </c>
      <c r="AR17" s="124">
        <f t="shared" si="5"/>
        <v>0.21104178575940993</v>
      </c>
      <c r="AS17" s="124">
        <f t="shared" si="5"/>
        <v>0.20371982664955868</v>
      </c>
      <c r="AT17" s="124">
        <f t="shared" si="5"/>
        <v>0.19873593187670069</v>
      </c>
      <c r="AU17" s="124">
        <f t="shared" si="5"/>
        <v>0.18428653279122431</v>
      </c>
      <c r="AV17" s="124">
        <f t="shared" si="5"/>
        <v>0.18231475362604671</v>
      </c>
      <c r="AW17" s="124">
        <f t="shared" si="5"/>
        <v>0.17962244910063138</v>
      </c>
      <c r="AX17" s="124">
        <f t="shared" si="5"/>
        <v>0.17486282726199878</v>
      </c>
      <c r="AY17" s="124">
        <f t="shared" si="5"/>
        <v>0.17140601011878157</v>
      </c>
      <c r="AZ17" s="124">
        <f t="shared" si="5"/>
        <v>0.16849723692531518</v>
      </c>
      <c r="BA17" s="124">
        <f t="shared" si="5"/>
        <v>0.16538776099342331</v>
      </c>
    </row>
    <row r="18" spans="19:68" ht="15" customHeight="1">
      <c r="Y18" s="507" t="s">
        <v>172</v>
      </c>
      <c r="Z18" s="239"/>
      <c r="AA18" s="124">
        <f>AA7/AA$10</f>
        <v>3.0364725847576237E-2</v>
      </c>
      <c r="AB18" s="124">
        <f t="shared" ref="AB18:AP18" si="6">AB7/AB$10</f>
        <v>3.113378090151141E-2</v>
      </c>
      <c r="AC18" s="124">
        <f t="shared" si="6"/>
        <v>3.0369538432890787E-2</v>
      </c>
      <c r="AD18" s="124">
        <f t="shared" si="6"/>
        <v>3.3961388719808729E-2</v>
      </c>
      <c r="AE18" s="124">
        <f t="shared" si="6"/>
        <v>3.116999019083979E-2</v>
      </c>
      <c r="AF18" s="124">
        <f t="shared" si="6"/>
        <v>3.302575375238638E-2</v>
      </c>
      <c r="AG18" s="124">
        <f t="shared" si="6"/>
        <v>3.4198962750902555E-2</v>
      </c>
      <c r="AH18" s="124">
        <f t="shared" si="6"/>
        <v>3.2900239970671645E-2</v>
      </c>
      <c r="AI18" s="124">
        <f t="shared" si="6"/>
        <v>3.3151048456445807E-2</v>
      </c>
      <c r="AJ18" s="124">
        <f t="shared" si="6"/>
        <v>3.3412050835182873E-2</v>
      </c>
      <c r="AK18" s="124">
        <f t="shared" si="6"/>
        <v>3.3339930044077433E-2</v>
      </c>
      <c r="AL18" s="124">
        <f t="shared" si="6"/>
        <v>3.2977158305581164E-2</v>
      </c>
      <c r="AM18" s="124">
        <f t="shared" si="6"/>
        <v>3.6577775484792817E-2</v>
      </c>
      <c r="AN18" s="124">
        <f t="shared" si="6"/>
        <v>3.8515248398242836E-2</v>
      </c>
      <c r="AO18" s="124">
        <f t="shared" si="6"/>
        <v>4.2223090637676076E-2</v>
      </c>
      <c r="AP18" s="124">
        <f t="shared" si="6"/>
        <v>4.5212950660577046E-2</v>
      </c>
      <c r="AQ18" s="124">
        <f t="shared" ref="AQ18:BA18" si="7">AQ7/AQ$10</f>
        <v>4.7703319374249119E-2</v>
      </c>
      <c r="AR18" s="124">
        <f t="shared" si="7"/>
        <v>4.9097546754562155E-2</v>
      </c>
      <c r="AS18" s="124">
        <f t="shared" si="7"/>
        <v>4.7328926889390791E-2</v>
      </c>
      <c r="AT18" s="124">
        <f t="shared" si="7"/>
        <v>4.5699658693345177E-2</v>
      </c>
      <c r="AU18" s="124">
        <f t="shared" si="7"/>
        <v>4.8689461055237637E-2</v>
      </c>
      <c r="AV18" s="124">
        <f t="shared" si="7"/>
        <v>4.1354058429902474E-2</v>
      </c>
      <c r="AW18" s="124">
        <f t="shared" si="7"/>
        <v>4.315000160962168E-2</v>
      </c>
      <c r="AX18" s="124">
        <f t="shared" si="7"/>
        <v>4.1824779531322048E-2</v>
      </c>
      <c r="AY18" s="124">
        <f t="shared" si="7"/>
        <v>4.0986215870446464E-2</v>
      </c>
      <c r="AZ18" s="124">
        <f t="shared" si="7"/>
        <v>4.4380403578947743E-2</v>
      </c>
      <c r="BA18" s="124">
        <f t="shared" si="7"/>
        <v>4.2183445302501933E-2</v>
      </c>
    </row>
    <row r="19" spans="19:68" ht="15" customHeight="1">
      <c r="Y19" s="469" t="s">
        <v>144</v>
      </c>
      <c r="Z19" s="124"/>
      <c r="AA19" s="124">
        <f>AA8/AA$10</f>
        <v>0.11250205316908062</v>
      </c>
      <c r="AB19" s="124">
        <f t="shared" ref="AB19:AP19" si="8">AB8/AB$10</f>
        <v>0.10398150002349327</v>
      </c>
      <c r="AC19" s="124">
        <f t="shared" si="8"/>
        <v>9.1410346473050005E-2</v>
      </c>
      <c r="AD19" s="124">
        <f t="shared" si="8"/>
        <v>8.4729892232222243E-2</v>
      </c>
      <c r="AE19" s="124">
        <f t="shared" si="8"/>
        <v>6.8142947258199388E-2</v>
      </c>
      <c r="AF19" s="124">
        <f t="shared" si="8"/>
        <v>6.3615297590759207E-2</v>
      </c>
      <c r="AG19" s="124">
        <f t="shared" si="8"/>
        <v>5.725327752937126E-2</v>
      </c>
      <c r="AH19" s="124">
        <f t="shared" si="8"/>
        <v>5.535397922358657E-2</v>
      </c>
      <c r="AI19" s="124">
        <f t="shared" si="8"/>
        <v>5.3094727861474525E-2</v>
      </c>
      <c r="AJ19" s="124">
        <f t="shared" si="8"/>
        <v>5.1858676502405457E-2</v>
      </c>
      <c r="AK19" s="124">
        <f t="shared" si="8"/>
        <v>4.8743030457030025E-2</v>
      </c>
      <c r="AL19" s="124">
        <f t="shared" si="8"/>
        <v>4.3718733098924753E-2</v>
      </c>
      <c r="AM19" s="124">
        <f t="shared" si="8"/>
        <v>2.9376317955391272E-2</v>
      </c>
      <c r="AN19" s="124">
        <f t="shared" si="8"/>
        <v>2.9429872668246145E-2</v>
      </c>
      <c r="AO19" s="124">
        <f t="shared" si="8"/>
        <v>2.738452405692355E-2</v>
      </c>
      <c r="AP19" s="124">
        <f t="shared" si="8"/>
        <v>2.7514531988221798E-2</v>
      </c>
      <c r="AQ19" s="124">
        <f t="shared" ref="AQ19:BA19" si="9">AQ8/AQ$10</f>
        <v>2.8071233466199753E-2</v>
      </c>
      <c r="AR19" s="124">
        <f t="shared" si="9"/>
        <v>2.7635771529045672E-2</v>
      </c>
      <c r="AS19" s="124">
        <f t="shared" si="9"/>
        <v>2.7087044204350839E-2</v>
      </c>
      <c r="AT19" s="124">
        <f t="shared" si="9"/>
        <v>2.693235049804308E-2</v>
      </c>
      <c r="AU19" s="124">
        <f t="shared" si="9"/>
        <v>2.5579175280794099E-2</v>
      </c>
      <c r="AV19" s="124">
        <f t="shared" si="9"/>
        <v>2.5781956027012314E-2</v>
      </c>
      <c r="AW19" s="124">
        <f t="shared" si="9"/>
        <v>2.5934605931523535E-2</v>
      </c>
      <c r="AX19" s="124">
        <f t="shared" si="9"/>
        <v>2.5133191930645928E-2</v>
      </c>
      <c r="AY19" s="124">
        <f t="shared" si="9"/>
        <v>2.5333579852130507E-2</v>
      </c>
      <c r="AZ19" s="124">
        <f t="shared" si="9"/>
        <v>2.5306125809953395E-2</v>
      </c>
      <c r="BA19" s="124">
        <f t="shared" si="9"/>
        <v>2.5842512387132265E-2</v>
      </c>
      <c r="BL19" s="71"/>
      <c r="BM19" s="76"/>
      <c r="BN19" s="76"/>
      <c r="BP19" s="72"/>
    </row>
    <row r="20" spans="19:68" ht="15" customHeight="1" thickBot="1">
      <c r="Y20" s="470" t="s">
        <v>145</v>
      </c>
      <c r="Z20" s="125"/>
      <c r="AA20" s="594">
        <f>AA9/AA$10</f>
        <v>1.3693849657363125E-3</v>
      </c>
      <c r="AB20" s="594">
        <f t="shared" ref="AB20:AP20" si="10">AB9/AB$10</f>
        <v>1.3554486773844695E-3</v>
      </c>
      <c r="AC20" s="594">
        <f t="shared" si="10"/>
        <v>1.2529503848557706E-3</v>
      </c>
      <c r="AD20" s="594">
        <f t="shared" si="10"/>
        <v>1.3129603186894361E-3</v>
      </c>
      <c r="AE20" s="594">
        <f t="shared" si="10"/>
        <v>1.2937948530055254E-3</v>
      </c>
      <c r="AF20" s="594">
        <f t="shared" si="10"/>
        <v>1.4042726013488362E-3</v>
      </c>
      <c r="AG20" s="594">
        <f t="shared" si="10"/>
        <v>1.374344837724129E-3</v>
      </c>
      <c r="AH20" s="594">
        <f t="shared" si="10"/>
        <v>1.3866927558311333E-3</v>
      </c>
      <c r="AI20" s="594">
        <f t="shared" si="10"/>
        <v>1.3912708330701222E-3</v>
      </c>
      <c r="AJ20" s="594">
        <f t="shared" si="10"/>
        <v>1.379828868222678E-3</v>
      </c>
      <c r="AK20" s="594">
        <f t="shared" si="10"/>
        <v>1.4388125354944123E-3</v>
      </c>
      <c r="AL20" s="594">
        <f t="shared" si="10"/>
        <v>1.4148802596314547E-3</v>
      </c>
      <c r="AM20" s="594">
        <f t="shared" si="10"/>
        <v>1.4681429321139396E-3</v>
      </c>
      <c r="AN20" s="594">
        <f t="shared" si="10"/>
        <v>1.4513210127332014E-3</v>
      </c>
      <c r="AO20" s="594">
        <f t="shared" si="10"/>
        <v>1.5050788049220166E-3</v>
      </c>
      <c r="AP20" s="594">
        <f t="shared" si="10"/>
        <v>1.5157823584394001E-3</v>
      </c>
      <c r="AQ20" s="594">
        <f t="shared" ref="AQ20:BA20" si="11">AQ9/AQ$10</f>
        <v>1.5597130410707997E-3</v>
      </c>
      <c r="AR20" s="594">
        <f t="shared" si="11"/>
        <v>1.4424037965998203E-3</v>
      </c>
      <c r="AS20" s="594">
        <f t="shared" si="11"/>
        <v>1.4196618730796166E-3</v>
      </c>
      <c r="AT20" s="594">
        <f t="shared" si="11"/>
        <v>1.5063832149376604E-3</v>
      </c>
      <c r="AU20" s="594">
        <f t="shared" si="11"/>
        <v>1.5590806006394067E-3</v>
      </c>
      <c r="AV20" s="594">
        <f t="shared" si="11"/>
        <v>1.5957585194323093E-3</v>
      </c>
      <c r="AW20" s="594">
        <f t="shared" si="11"/>
        <v>1.406864071089459E-3</v>
      </c>
      <c r="AX20" s="594">
        <f t="shared" si="11"/>
        <v>1.4281488881682017E-3</v>
      </c>
      <c r="AY20" s="594">
        <f t="shared" si="11"/>
        <v>1.3491941937556723E-3</v>
      </c>
      <c r="AZ20" s="594">
        <f t="shared" si="11"/>
        <v>1.558368769713674E-3</v>
      </c>
      <c r="BA20" s="594">
        <f t="shared" si="11"/>
        <v>1.4107212938685196E-3</v>
      </c>
      <c r="BL20" s="73"/>
      <c r="BM20" s="73"/>
      <c r="BN20" s="73"/>
    </row>
    <row r="21" spans="19:68" ht="15" customHeight="1" thickTop="1">
      <c r="Y21" s="427" t="s">
        <v>141</v>
      </c>
      <c r="Z21" s="126"/>
      <c r="AA21" s="468">
        <f t="shared" ref="AA21:AW21" si="12">SUM(AA16:AA20)</f>
        <v>0.99999999999999989</v>
      </c>
      <c r="AB21" s="468">
        <f t="shared" si="12"/>
        <v>1.0000000000000002</v>
      </c>
      <c r="AC21" s="468">
        <f t="shared" si="12"/>
        <v>0.99999999999999989</v>
      </c>
      <c r="AD21" s="468">
        <f t="shared" si="12"/>
        <v>1</v>
      </c>
      <c r="AE21" s="468">
        <f t="shared" si="12"/>
        <v>0.99999999999999989</v>
      </c>
      <c r="AF21" s="468">
        <f t="shared" si="12"/>
        <v>0.99999999999999989</v>
      </c>
      <c r="AG21" s="468">
        <f t="shared" si="12"/>
        <v>1</v>
      </c>
      <c r="AH21" s="468">
        <f t="shared" si="12"/>
        <v>1</v>
      </c>
      <c r="AI21" s="468">
        <f t="shared" si="12"/>
        <v>1</v>
      </c>
      <c r="AJ21" s="468">
        <f t="shared" si="12"/>
        <v>0.99999999999999989</v>
      </c>
      <c r="AK21" s="468">
        <f t="shared" si="12"/>
        <v>1</v>
      </c>
      <c r="AL21" s="468">
        <f t="shared" si="12"/>
        <v>0.99999999999999989</v>
      </c>
      <c r="AM21" s="468">
        <f t="shared" si="12"/>
        <v>0.99999999999999978</v>
      </c>
      <c r="AN21" s="468">
        <f t="shared" si="12"/>
        <v>1</v>
      </c>
      <c r="AO21" s="468">
        <f t="shared" si="12"/>
        <v>1</v>
      </c>
      <c r="AP21" s="468">
        <f t="shared" si="12"/>
        <v>1</v>
      </c>
      <c r="AQ21" s="468">
        <f t="shared" si="12"/>
        <v>1.0000000000000002</v>
      </c>
      <c r="AR21" s="468">
        <f t="shared" si="12"/>
        <v>0.99999999999999989</v>
      </c>
      <c r="AS21" s="468">
        <f t="shared" si="12"/>
        <v>0.99999999999999989</v>
      </c>
      <c r="AT21" s="468">
        <f t="shared" si="12"/>
        <v>0.99999999999999989</v>
      </c>
      <c r="AU21" s="468">
        <f t="shared" si="12"/>
        <v>0.99999999999999989</v>
      </c>
      <c r="AV21" s="468">
        <f t="shared" si="12"/>
        <v>1</v>
      </c>
      <c r="AW21" s="468">
        <f t="shared" si="12"/>
        <v>0.99999999999999989</v>
      </c>
      <c r="AX21" s="468">
        <f>SUM(AX16:AX20)</f>
        <v>1</v>
      </c>
      <c r="AY21" s="468">
        <f>SUM(AY16:AY20)</f>
        <v>1</v>
      </c>
      <c r="AZ21" s="468">
        <f>SUM(AZ16:AZ20)</f>
        <v>0.99999999999999989</v>
      </c>
      <c r="BA21" s="468">
        <f>SUM(BA16:BA20)</f>
        <v>1</v>
      </c>
    </row>
    <row r="22" spans="19:68" ht="15" customHeight="1"/>
    <row r="23" spans="19:68" ht="15" customHeight="1">
      <c r="X23" s="1"/>
      <c r="Y23" s="475" t="s">
        <v>202</v>
      </c>
      <c r="AA23" s="477"/>
    </row>
    <row r="24" spans="19:68" ht="15" customHeight="1">
      <c r="Y24" s="484"/>
      <c r="Z24" s="484" t="s">
        <v>215</v>
      </c>
      <c r="AA24" s="484">
        <v>1990</v>
      </c>
      <c r="AB24" s="484">
        <f t="shared" ref="AB24:AP24" si="13">AA24+1</f>
        <v>1991</v>
      </c>
      <c r="AC24" s="484">
        <f t="shared" si="13"/>
        <v>1992</v>
      </c>
      <c r="AD24" s="484">
        <f t="shared" si="13"/>
        <v>1993</v>
      </c>
      <c r="AE24" s="484">
        <f t="shared" si="13"/>
        <v>1994</v>
      </c>
      <c r="AF24" s="484">
        <f t="shared" si="13"/>
        <v>1995</v>
      </c>
      <c r="AG24" s="484">
        <f t="shared" si="13"/>
        <v>1996</v>
      </c>
      <c r="AH24" s="484">
        <f t="shared" si="13"/>
        <v>1997</v>
      </c>
      <c r="AI24" s="484">
        <f t="shared" si="13"/>
        <v>1998</v>
      </c>
      <c r="AJ24" s="484">
        <f t="shared" si="13"/>
        <v>1999</v>
      </c>
      <c r="AK24" s="484">
        <f t="shared" si="13"/>
        <v>2000</v>
      </c>
      <c r="AL24" s="484">
        <f t="shared" si="13"/>
        <v>2001</v>
      </c>
      <c r="AM24" s="484">
        <f t="shared" si="13"/>
        <v>2002</v>
      </c>
      <c r="AN24" s="484">
        <f t="shared" si="13"/>
        <v>2003</v>
      </c>
      <c r="AO24" s="484">
        <f t="shared" si="13"/>
        <v>2004</v>
      </c>
      <c r="AP24" s="484">
        <f t="shared" si="13"/>
        <v>2005</v>
      </c>
      <c r="AQ24" s="484">
        <f>AP24+1</f>
        <v>2006</v>
      </c>
      <c r="AR24" s="484">
        <f>AQ24+1</f>
        <v>2007</v>
      </c>
      <c r="AS24" s="486">
        <v>2008</v>
      </c>
      <c r="AT24" s="486">
        <v>2009</v>
      </c>
      <c r="AU24" s="486">
        <v>2010</v>
      </c>
      <c r="AV24" s="486">
        <v>2011</v>
      </c>
      <c r="AW24" s="486">
        <v>2012</v>
      </c>
      <c r="AX24" s="486">
        <v>2013</v>
      </c>
      <c r="AY24" s="486">
        <v>2014</v>
      </c>
      <c r="AZ24" s="486">
        <f>AY24+1</f>
        <v>2015</v>
      </c>
      <c r="BA24" s="486">
        <f>AZ24+1</f>
        <v>2016</v>
      </c>
    </row>
    <row r="25" spans="19:68" ht="15" customHeight="1">
      <c r="Y25" s="469" t="s">
        <v>139</v>
      </c>
      <c r="Z25" s="47">
        <f>AA$5</f>
        <v>25479.178904576249</v>
      </c>
      <c r="AA25" s="29">
        <f t="shared" ref="AA25:AB29" si="14">AA5/$Z25-1</f>
        <v>0</v>
      </c>
      <c r="AB25" s="29">
        <f t="shared" si="14"/>
        <v>-2.2466872269611859E-2</v>
      </c>
      <c r="AC25" s="29">
        <f t="shared" ref="AC25:AL25" si="15">AC5/$Z25-1</f>
        <v>3.0556379772215925E-2</v>
      </c>
      <c r="AD25" s="29">
        <f t="shared" si="15"/>
        <v>-9.7909552036239744E-2</v>
      </c>
      <c r="AE25" s="29">
        <f t="shared" si="15"/>
        <v>5.8430902754051273E-2</v>
      </c>
      <c r="AF25" s="29">
        <f t="shared" si="15"/>
        <v>2.1029176062699495E-2</v>
      </c>
      <c r="AG25" s="29">
        <f t="shared" si="15"/>
        <v>-2.8399092874750176E-3</v>
      </c>
      <c r="AH25" s="29">
        <f t="shared" si="15"/>
        <v>-1.2204673629279017E-2</v>
      </c>
      <c r="AI25" s="29">
        <f t="shared" si="15"/>
        <v>-6.0941028005699338E-2</v>
      </c>
      <c r="AJ25" s="29">
        <f t="shared" si="15"/>
        <v>-5.2010637652153968E-2</v>
      </c>
      <c r="AK25" s="29">
        <f t="shared" si="15"/>
        <v>-3.5968004343159499E-2</v>
      </c>
      <c r="AL25" s="29">
        <f t="shared" si="15"/>
        <v>-4.4761690880665506E-2</v>
      </c>
      <c r="AM25" s="29">
        <f t="shared" ref="AM25:BA25" si="16">AM5/$Z25-1</f>
        <v>-3.90336124869054E-2</v>
      </c>
      <c r="AN25" s="29">
        <f t="shared" si="16"/>
        <v>-8.2810776716612189E-2</v>
      </c>
      <c r="AO25" s="29">
        <f t="shared" si="16"/>
        <v>-3.2232006372784006E-2</v>
      </c>
      <c r="AP25" s="29">
        <f t="shared" si="16"/>
        <v>-3.0429398456829571E-2</v>
      </c>
      <c r="AQ25" s="29">
        <f t="shared" si="16"/>
        <v>-3.8975269109795097E-2</v>
      </c>
      <c r="AR25" s="29">
        <f t="shared" si="16"/>
        <v>-1.5715328374902304E-2</v>
      </c>
      <c r="AS25" s="29">
        <f t="shared" si="16"/>
        <v>-1.1595457888622929E-2</v>
      </c>
      <c r="AT25" s="29">
        <f t="shared" si="16"/>
        <v>-2.8925213994888344E-2</v>
      </c>
      <c r="AU25" s="29">
        <f t="shared" si="16"/>
        <v>4.399489486887731E-3</v>
      </c>
      <c r="AV25" s="29">
        <f t="shared" si="16"/>
        <v>-1.1332962822230064E-2</v>
      </c>
      <c r="AW25" s="29">
        <f t="shared" si="16"/>
        <v>-3.4776863489672571E-2</v>
      </c>
      <c r="AX25" s="29">
        <f t="shared" si="16"/>
        <v>-3.5906488521090907E-2</v>
      </c>
      <c r="AY25" s="29">
        <f t="shared" si="16"/>
        <v>-5.026518024092641E-2</v>
      </c>
      <c r="AZ25" s="29">
        <f t="shared" si="16"/>
        <v>-7.1853329255901266E-2</v>
      </c>
      <c r="BA25" s="29">
        <f t="shared" si="16"/>
        <v>-7.9322050467988681E-2</v>
      </c>
    </row>
    <row r="26" spans="19:68" ht="15" customHeight="1">
      <c r="Y26" s="469" t="s">
        <v>60</v>
      </c>
      <c r="Z26" s="47">
        <f>AA$6</f>
        <v>12349.8780567506</v>
      </c>
      <c r="AA26" s="29">
        <f t="shared" si="14"/>
        <v>0</v>
      </c>
      <c r="AB26" s="29">
        <f t="shared" si="14"/>
        <v>-1.1499655775191409E-2</v>
      </c>
      <c r="AC26" s="29">
        <f t="shared" ref="AC26:AL26" si="17">AC6/$Z26-1</f>
        <v>-1.5208651325639533E-2</v>
      </c>
      <c r="AD26" s="29">
        <f t="shared" si="17"/>
        <v>-3.0892692830303936E-2</v>
      </c>
      <c r="AE26" s="29">
        <f t="shared" si="17"/>
        <v>-4.4860857259438336E-2</v>
      </c>
      <c r="AF26" s="29">
        <f t="shared" si="17"/>
        <v>-6.7550466203359028E-2</v>
      </c>
      <c r="AG26" s="29">
        <f t="shared" si="17"/>
        <v>-8.9115537568707714E-2</v>
      </c>
      <c r="AH26" s="29">
        <f t="shared" si="17"/>
        <v>-0.11331668405035622</v>
      </c>
      <c r="AI26" s="29">
        <f t="shared" si="17"/>
        <v>-0.14361069385315195</v>
      </c>
      <c r="AJ26" s="29">
        <f t="shared" si="17"/>
        <v>-0.16975220700560112</v>
      </c>
      <c r="AK26" s="29">
        <f t="shared" si="17"/>
        <v>-0.19399751263070608</v>
      </c>
      <c r="AL26" s="29">
        <f t="shared" si="17"/>
        <v>-0.23837353724741162</v>
      </c>
      <c r="AM26" s="29">
        <f t="shared" ref="AM26:BA26" si="18">AM6/$Z26-1</f>
        <v>-0.26307470456140292</v>
      </c>
      <c r="AN26" s="29">
        <f t="shared" si="18"/>
        <v>-0.2866942983803753</v>
      </c>
      <c r="AO26" s="29">
        <f t="shared" si="18"/>
        <v>-0.31429283195991375</v>
      </c>
      <c r="AP26" s="29">
        <f t="shared" si="18"/>
        <v>-0.3401249534942058</v>
      </c>
      <c r="AQ26" s="29">
        <f t="shared" si="18"/>
        <v>-0.36808036525509358</v>
      </c>
      <c r="AR26" s="29">
        <f t="shared" si="18"/>
        <v>-0.39705845152147035</v>
      </c>
      <c r="AS26" s="29">
        <f t="shared" si="18"/>
        <v>-0.42337929234542526</v>
      </c>
      <c r="AT26" s="29">
        <f t="shared" si="18"/>
        <v>-0.45242658862863139</v>
      </c>
      <c r="AU26" s="29">
        <f t="shared" si="18"/>
        <v>-0.4838710991894597</v>
      </c>
      <c r="AV26" s="29">
        <f t="shared" si="18"/>
        <v>-0.50347652149487931</v>
      </c>
      <c r="AW26" s="29">
        <f t="shared" si="18"/>
        <v>-0.52300282783026031</v>
      </c>
      <c r="AX26" s="29">
        <f t="shared" si="18"/>
        <v>-0.54039326804100396</v>
      </c>
      <c r="AY26" s="29">
        <f t="shared" si="18"/>
        <v>-0.55862339238129133</v>
      </c>
      <c r="AZ26" s="29">
        <f t="shared" si="18"/>
        <v>-0.57560404881860538</v>
      </c>
      <c r="BA26" s="29">
        <f t="shared" si="18"/>
        <v>-0.58944364549812223</v>
      </c>
    </row>
    <row r="27" spans="19:68" ht="15" customHeight="1">
      <c r="Y27" s="469" t="s">
        <v>143</v>
      </c>
      <c r="Z27" s="47">
        <f>AA$7</f>
        <v>1342.2732947544209</v>
      </c>
      <c r="AA27" s="29">
        <f t="shared" si="14"/>
        <v>0</v>
      </c>
      <c r="AB27" s="29">
        <f t="shared" si="14"/>
        <v>-3.0838350222698319E-3</v>
      </c>
      <c r="AC27" s="29">
        <f t="shared" ref="AC27:AL27" si="19">AC7/$Z27-1</f>
        <v>-8.7828186331845304E-3</v>
      </c>
      <c r="AD27" s="29">
        <f t="shared" si="19"/>
        <v>4.9556358878732887E-3</v>
      </c>
      <c r="AE27" s="29">
        <f t="shared" si="19"/>
        <v>8.5797275077470481E-4</v>
      </c>
      <c r="AF27" s="29">
        <f t="shared" si="19"/>
        <v>2.3794633558220424E-2</v>
      </c>
      <c r="AG27" s="29">
        <f t="shared" si="19"/>
        <v>2.9504644348860465E-2</v>
      </c>
      <c r="AH27" s="29">
        <f t="shared" si="19"/>
        <v>-2.7528619377636399E-2</v>
      </c>
      <c r="AI27" s="29">
        <f t="shared" si="19"/>
        <v>-6.6009516298883852E-2</v>
      </c>
      <c r="AJ27" s="29">
        <f t="shared" si="19"/>
        <v>-6.2270244434858624E-2</v>
      </c>
      <c r="AK27" s="29">
        <f t="shared" si="19"/>
        <v>-6.4525812834728469E-2</v>
      </c>
      <c r="AL27" s="29">
        <f t="shared" si="19"/>
        <v>-0.10071184130625865</v>
      </c>
      <c r="AM27" s="29">
        <f t="shared" ref="AM27:BA27" si="20">AM7/$Z27-1</f>
        <v>-1.8604563925028295E-2</v>
      </c>
      <c r="AN27" s="29">
        <f t="shared" si="20"/>
        <v>-7.8156066169594585E-3</v>
      </c>
      <c r="AO27" s="29">
        <f t="shared" si="20"/>
        <v>0.12181027825505275</v>
      </c>
      <c r="AP27" s="29">
        <f t="shared" si="20"/>
        <v>0.19537237747991298</v>
      </c>
      <c r="AQ27" s="29">
        <f t="shared" si="20"/>
        <v>0.24375455828163695</v>
      </c>
      <c r="AR27" s="29">
        <f t="shared" si="20"/>
        <v>0.29058992631753378</v>
      </c>
      <c r="AS27" s="29">
        <f t="shared" si="20"/>
        <v>0.23255217966774122</v>
      </c>
      <c r="AT27" s="29">
        <f t="shared" si="20"/>
        <v>0.15851225568155947</v>
      </c>
      <c r="AU27" s="29">
        <f t="shared" si="20"/>
        <v>0.25464617230993469</v>
      </c>
      <c r="AV27" s="29">
        <f t="shared" si="20"/>
        <v>3.6233983696867922E-2</v>
      </c>
      <c r="AW27" s="29">
        <f t="shared" si="20"/>
        <v>5.428426954954646E-2</v>
      </c>
      <c r="AX27" s="29">
        <f t="shared" si="20"/>
        <v>1.1449642608489352E-2</v>
      </c>
      <c r="AY27" s="29">
        <f t="shared" si="20"/>
        <v>-2.894727945704334E-2</v>
      </c>
      <c r="AZ27" s="29">
        <f t="shared" si="20"/>
        <v>2.8469496161966923E-2</v>
      </c>
      <c r="BA27" s="29">
        <f t="shared" si="20"/>
        <v>-3.6541133507239087E-2</v>
      </c>
    </row>
    <row r="28" spans="19:68" ht="15" customHeight="1">
      <c r="Y28" s="469" t="s">
        <v>144</v>
      </c>
      <c r="Z28" s="47">
        <f>AA$8</f>
        <v>4973.1554413475014</v>
      </c>
      <c r="AA28" s="29">
        <f t="shared" si="14"/>
        <v>0</v>
      </c>
      <c r="AB28" s="29">
        <f t="shared" si="14"/>
        <v>-0.10134754000492241</v>
      </c>
      <c r="AC28" s="29">
        <f t="shared" ref="AC28:AL28" si="21">AC8/$Z28-1</f>
        <v>-0.19474227287005474</v>
      </c>
      <c r="AD28" s="29">
        <f t="shared" si="21"/>
        <v>-0.32328310485388689</v>
      </c>
      <c r="AE28" s="29">
        <f t="shared" si="21"/>
        <v>-0.40943783932922118</v>
      </c>
      <c r="AF28" s="29">
        <f t="shared" si="21"/>
        <v>-0.46773171521610502</v>
      </c>
      <c r="AG28" s="29">
        <f t="shared" si="21"/>
        <v>-0.53481613216710711</v>
      </c>
      <c r="AH28" s="29">
        <f t="shared" si="21"/>
        <v>-0.55839343017401943</v>
      </c>
      <c r="AI28" s="29">
        <f t="shared" si="21"/>
        <v>-0.59625654218309232</v>
      </c>
      <c r="AJ28" s="29">
        <f t="shared" si="21"/>
        <v>-0.60716976358439956</v>
      </c>
      <c r="AK28" s="29">
        <f t="shared" si="21"/>
        <v>-0.63086215985055838</v>
      </c>
      <c r="AL28" s="29">
        <f t="shared" si="21"/>
        <v>-0.67821771591117175</v>
      </c>
      <c r="AM28" s="29">
        <f t="shared" ref="AM28:BA28" si="22">AM8/$Z28-1</f>
        <v>-0.78726790345976139</v>
      </c>
      <c r="AN28" s="29">
        <f t="shared" si="22"/>
        <v>-0.79537580333899771</v>
      </c>
      <c r="AO28" s="29">
        <f t="shared" si="22"/>
        <v>-0.80362621612793839</v>
      </c>
      <c r="AP28" s="29">
        <f t="shared" si="22"/>
        <v>-0.80365881339945422</v>
      </c>
      <c r="AQ28" s="29">
        <f t="shared" si="22"/>
        <v>-0.80245934126361429</v>
      </c>
      <c r="AR28" s="29">
        <f t="shared" si="22"/>
        <v>-0.80393097549553594</v>
      </c>
      <c r="AS28" s="29">
        <f t="shared" si="22"/>
        <v>-0.80960778392627619</v>
      </c>
      <c r="AT28" s="29">
        <f t="shared" si="22"/>
        <v>-0.81572312041039441</v>
      </c>
      <c r="AU28" s="29">
        <f t="shared" si="22"/>
        <v>-0.82209762231198513</v>
      </c>
      <c r="AV28" s="29">
        <f t="shared" si="22"/>
        <v>-0.8256329286236288</v>
      </c>
      <c r="AW28" s="29">
        <f t="shared" si="22"/>
        <v>-0.82897268416776604</v>
      </c>
      <c r="AX28" s="29">
        <f t="shared" si="22"/>
        <v>-0.83595342458096189</v>
      </c>
      <c r="AY28" s="29">
        <f t="shared" si="22"/>
        <v>-0.83800169674036851</v>
      </c>
      <c r="AZ28" s="29">
        <f t="shared" si="22"/>
        <v>-0.84171682731439001</v>
      </c>
      <c r="BA28" s="29">
        <f t="shared" si="22"/>
        <v>-0.84069302931442169</v>
      </c>
    </row>
    <row r="29" spans="19:68" ht="15" customHeight="1" thickBot="1">
      <c r="Y29" s="470" t="s">
        <v>145</v>
      </c>
      <c r="Z29" s="182">
        <f>AA$9</f>
        <v>60.533688957800003</v>
      </c>
      <c r="AA29" s="30">
        <f t="shared" si="14"/>
        <v>0</v>
      </c>
      <c r="AB29" s="30">
        <f t="shared" si="14"/>
        <v>-3.7604330087778193E-2</v>
      </c>
      <c r="AC29" s="30">
        <f t="shared" ref="AC29:AL29" si="23">AC9/$Z29-1</f>
        <v>-9.3206679020228278E-2</v>
      </c>
      <c r="AD29" s="30">
        <f t="shared" si="23"/>
        <v>-0.13849687140733424</v>
      </c>
      <c r="AE29" s="30">
        <f t="shared" si="23"/>
        <v>-7.8818907344737621E-2</v>
      </c>
      <c r="AF29" s="30">
        <f t="shared" si="23"/>
        <v>-3.4715479706928121E-2</v>
      </c>
      <c r="AG29" s="30">
        <f t="shared" si="23"/>
        <v>-8.2608101886638252E-2</v>
      </c>
      <c r="AH29" s="30">
        <f t="shared" si="23"/>
        <v>-9.1129894017291546E-2</v>
      </c>
      <c r="AI29" s="30">
        <f t="shared" si="23"/>
        <v>-0.13083811625161923</v>
      </c>
      <c r="AJ29" s="30">
        <f t="shared" si="23"/>
        <v>-0.14129577591351961</v>
      </c>
      <c r="AK29" s="30">
        <f t="shared" si="23"/>
        <v>-0.10481015705523911</v>
      </c>
      <c r="AL29" s="30">
        <f t="shared" si="23"/>
        <v>-0.14444261954191284</v>
      </c>
      <c r="AM29" s="30">
        <f t="shared" ref="AM29:BA29" si="24">AM9/$Z29-1</f>
        <v>-0.12654830553512664</v>
      </c>
      <c r="AN29" s="30">
        <f t="shared" si="24"/>
        <v>-0.1709762348006777</v>
      </c>
      <c r="AO29" s="30">
        <f t="shared" si="24"/>
        <v>-0.11330870668367221</v>
      </c>
      <c r="AP29" s="30">
        <f t="shared" si="24"/>
        <v>-0.11136989448800683</v>
      </c>
      <c r="AQ29" s="30">
        <f t="shared" si="24"/>
        <v>-9.8273988276960211E-2</v>
      </c>
      <c r="AR29" s="30">
        <f t="shared" si="24"/>
        <v>-0.15926496773591603</v>
      </c>
      <c r="AS29" s="30">
        <f t="shared" si="24"/>
        <v>-0.18020099998208416</v>
      </c>
      <c r="AT29" s="30">
        <f t="shared" si="24"/>
        <v>-0.15322709577581139</v>
      </c>
      <c r="AU29" s="30">
        <f t="shared" si="24"/>
        <v>-0.10916212098698708</v>
      </c>
      <c r="AV29" s="30">
        <f t="shared" si="24"/>
        <v>-0.1133531518058235</v>
      </c>
      <c r="AW29" s="30">
        <f t="shared" si="24"/>
        <v>-0.23779313165326621</v>
      </c>
      <c r="AX29" s="30">
        <f t="shared" si="24"/>
        <v>-0.23417789138346268</v>
      </c>
      <c r="AY29" s="30">
        <f t="shared" si="24"/>
        <v>-0.29120073482864517</v>
      </c>
      <c r="AZ29" s="30">
        <f t="shared" si="24"/>
        <v>-0.19921816476783705</v>
      </c>
      <c r="BA29" s="30">
        <f t="shared" si="24"/>
        <v>-0.28554289265023824</v>
      </c>
    </row>
    <row r="30" spans="19:68" ht="15" customHeight="1" thickTop="1">
      <c r="Y30" s="427" t="s">
        <v>141</v>
      </c>
      <c r="Z30" s="471">
        <f>AA$10</f>
        <v>44205.019386386572</v>
      </c>
      <c r="AA30" s="472">
        <f>AA$10/$Z30-1</f>
        <v>0</v>
      </c>
      <c r="AB30" s="472">
        <f>AB$10/$Z30-1</f>
        <v>-2.770928663224681E-2</v>
      </c>
      <c r="AC30" s="472">
        <f t="shared" ref="AC30:BA30" si="25">AC$10/$Z30-1</f>
        <v>-8.939894357635203E-3</v>
      </c>
      <c r="AD30" s="472">
        <f t="shared" si="25"/>
        <v>-0.10147365808650655</v>
      </c>
      <c r="AE30" s="472">
        <f t="shared" si="25"/>
        <v>-2.4998796314365967E-2</v>
      </c>
      <c r="AF30" s="472">
        <f t="shared" si="25"/>
        <v>-5.8696930725802621E-2</v>
      </c>
      <c r="AG30" s="472">
        <f t="shared" si="25"/>
        <v>-8.5918876775447961E-2</v>
      </c>
      <c r="AH30" s="472">
        <f t="shared" si="25"/>
        <v>-0.10247381497718566</v>
      </c>
      <c r="AI30" s="472">
        <f t="shared" si="25"/>
        <v>-0.14451076806546093</v>
      </c>
      <c r="AJ30" s="472">
        <f t="shared" si="25"/>
        <v>-0.14779529435926797</v>
      </c>
      <c r="AK30" s="472">
        <f t="shared" si="25"/>
        <v>-0.14800609379791785</v>
      </c>
      <c r="AL30" s="472">
        <f t="shared" si="25"/>
        <v>-0.17195295775119523</v>
      </c>
      <c r="AM30" s="472">
        <f t="shared" si="25"/>
        <v>-0.18530301612058686</v>
      </c>
      <c r="AN30" s="472">
        <f t="shared" si="25"/>
        <v>-0.21777975351979695</v>
      </c>
      <c r="AO30" s="472">
        <f t="shared" si="25"/>
        <v>-0.19325039835400559</v>
      </c>
      <c r="AP30" s="472">
        <f t="shared" si="25"/>
        <v>-0.19719562652671785</v>
      </c>
      <c r="AQ30" s="472">
        <f t="shared" si="25"/>
        <v>-0.2083094702990016</v>
      </c>
      <c r="AR30" s="472">
        <f t="shared" si="25"/>
        <v>-0.20182551095316936</v>
      </c>
      <c r="AS30" s="472">
        <f t="shared" si="25"/>
        <v>-0.20923394025160336</v>
      </c>
      <c r="AT30" s="472">
        <f t="shared" si="25"/>
        <v>-0.23023698555651717</v>
      </c>
      <c r="AU30" s="472">
        <f t="shared" si="25"/>
        <v>-0.21755167890066673</v>
      </c>
      <c r="AV30" s="472">
        <f t="shared" si="25"/>
        <v>-0.23913245704210362</v>
      </c>
      <c r="AW30" s="472">
        <f t="shared" si="25"/>
        <v>-0.25809845617373495</v>
      </c>
      <c r="AX30" s="472">
        <f t="shared" si="25"/>
        <v>-0.26568910940855961</v>
      </c>
      <c r="AY30" s="472">
        <f t="shared" si="25"/>
        <v>-0.28059351133972477</v>
      </c>
      <c r="AZ30" s="472">
        <f t="shared" si="25"/>
        <v>-0.29632919542969527</v>
      </c>
      <c r="BA30" s="472">
        <f t="shared" si="25"/>
        <v>-0.30647759715505996</v>
      </c>
    </row>
    <row r="31" spans="19:68" ht="15" customHeight="1">
      <c r="Z31" s="32"/>
      <c r="AA31" s="32"/>
      <c r="AB31" s="32"/>
      <c r="AC31" s="32"/>
      <c r="AD31" s="32"/>
      <c r="AE31" s="32"/>
      <c r="AF31" s="32"/>
      <c r="AG31" s="32"/>
      <c r="AH31" s="32"/>
      <c r="AI31" s="32"/>
      <c r="AJ31" s="32"/>
      <c r="AK31" s="32"/>
      <c r="AL31" s="32"/>
      <c r="AM31" s="32"/>
      <c r="AN31" s="32"/>
      <c r="AO31" s="32"/>
      <c r="AP31" s="32"/>
    </row>
    <row r="32" spans="19:68" ht="15" customHeight="1">
      <c r="Y32" s="475" t="s">
        <v>203</v>
      </c>
      <c r="AP32" s="477"/>
    </row>
    <row r="33" spans="25:53" ht="15" customHeight="1">
      <c r="Y33" s="484"/>
      <c r="Z33" s="484" t="s">
        <v>216</v>
      </c>
      <c r="AA33" s="478">
        <v>1990</v>
      </c>
      <c r="AB33" s="478">
        <f t="shared" ref="AB33:AR33" si="26">AA33+1</f>
        <v>1991</v>
      </c>
      <c r="AC33" s="478">
        <f t="shared" si="26"/>
        <v>1992</v>
      </c>
      <c r="AD33" s="478">
        <f t="shared" si="26"/>
        <v>1993</v>
      </c>
      <c r="AE33" s="478">
        <f t="shared" si="26"/>
        <v>1994</v>
      </c>
      <c r="AF33" s="478">
        <f t="shared" si="26"/>
        <v>1995</v>
      </c>
      <c r="AG33" s="478">
        <f t="shared" si="26"/>
        <v>1996</v>
      </c>
      <c r="AH33" s="478">
        <f t="shared" si="26"/>
        <v>1997</v>
      </c>
      <c r="AI33" s="478">
        <f t="shared" si="26"/>
        <v>1998</v>
      </c>
      <c r="AJ33" s="478">
        <f t="shared" si="26"/>
        <v>1999</v>
      </c>
      <c r="AK33" s="478">
        <f t="shared" si="26"/>
        <v>2000</v>
      </c>
      <c r="AL33" s="478">
        <f t="shared" si="26"/>
        <v>2001</v>
      </c>
      <c r="AM33" s="478">
        <f t="shared" si="26"/>
        <v>2002</v>
      </c>
      <c r="AN33" s="478">
        <f t="shared" si="26"/>
        <v>2003</v>
      </c>
      <c r="AO33" s="478">
        <f t="shared" si="26"/>
        <v>2004</v>
      </c>
      <c r="AP33" s="484">
        <f t="shared" si="26"/>
        <v>2005</v>
      </c>
      <c r="AQ33" s="484">
        <f t="shared" si="26"/>
        <v>2006</v>
      </c>
      <c r="AR33" s="484">
        <f t="shared" si="26"/>
        <v>2007</v>
      </c>
      <c r="AS33" s="486">
        <v>2008</v>
      </c>
      <c r="AT33" s="486">
        <v>2009</v>
      </c>
      <c r="AU33" s="486">
        <v>2010</v>
      </c>
      <c r="AV33" s="486">
        <v>2011</v>
      </c>
      <c r="AW33" s="486">
        <v>2012</v>
      </c>
      <c r="AX33" s="486">
        <v>2013</v>
      </c>
      <c r="AY33" s="486">
        <v>2014</v>
      </c>
      <c r="AZ33" s="486">
        <f>AY33+1</f>
        <v>2015</v>
      </c>
      <c r="BA33" s="486">
        <f>AZ33+1</f>
        <v>2016</v>
      </c>
    </row>
    <row r="34" spans="25:53" ht="15" customHeight="1">
      <c r="Y34" s="469" t="s">
        <v>139</v>
      </c>
      <c r="Z34" s="47">
        <f t="shared" ref="Z34:Z39" si="27">AP5</f>
        <v>24703.862817336052</v>
      </c>
      <c r="AA34" s="480"/>
      <c r="AB34" s="480"/>
      <c r="AC34" s="480"/>
      <c r="AD34" s="480"/>
      <c r="AE34" s="480"/>
      <c r="AF34" s="480"/>
      <c r="AG34" s="480"/>
      <c r="AH34" s="480"/>
      <c r="AI34" s="480"/>
      <c r="AJ34" s="480"/>
      <c r="AK34" s="480"/>
      <c r="AL34" s="480"/>
      <c r="AM34" s="480"/>
      <c r="AN34" s="480"/>
      <c r="AO34" s="480"/>
      <c r="AP34" s="29">
        <f>AP$5/$Z34-1</f>
        <v>0</v>
      </c>
      <c r="AQ34" s="29">
        <f>AQ$5/$Z34-1</f>
        <v>-8.8140777364370537E-3</v>
      </c>
      <c r="AR34" s="29">
        <f t="shared" ref="AR34:BA34" si="28">AR$5/$Z34-1</f>
        <v>1.5175862447261101E-2</v>
      </c>
      <c r="AS34" s="29">
        <f t="shared" si="28"/>
        <v>1.9425032626020799E-2</v>
      </c>
      <c r="AT34" s="29">
        <f t="shared" si="28"/>
        <v>1.5513923994263656E-3</v>
      </c>
      <c r="AU34" s="29">
        <f t="shared" si="28"/>
        <v>3.5921971941273334E-2</v>
      </c>
      <c r="AV34" s="29">
        <f t="shared" si="28"/>
        <v>1.9695765944435228E-2</v>
      </c>
      <c r="AW34" s="29">
        <f>AW$5/$Z34-1</f>
        <v>-4.4839076452231064E-3</v>
      </c>
      <c r="AX34" s="29">
        <f>AX$5/$Z34-1</f>
        <v>-5.6489852884812342E-3</v>
      </c>
      <c r="AY34" s="29">
        <f t="shared" si="28"/>
        <v>-2.0458316034465351E-2</v>
      </c>
      <c r="AZ34" s="29">
        <f t="shared" si="28"/>
        <v>-4.2723996306345602E-2</v>
      </c>
      <c r="BA34" s="29">
        <f t="shared" si="28"/>
        <v>-5.0427118905360224E-2</v>
      </c>
    </row>
    <row r="35" spans="25:53" ht="15" customHeight="1">
      <c r="Y35" s="469" t="s">
        <v>60</v>
      </c>
      <c r="Z35" s="47">
        <f t="shared" si="27"/>
        <v>8149.3763570391902</v>
      </c>
      <c r="AA35" s="480"/>
      <c r="AB35" s="480"/>
      <c r="AC35" s="480"/>
      <c r="AD35" s="480"/>
      <c r="AE35" s="480"/>
      <c r="AF35" s="480"/>
      <c r="AG35" s="480"/>
      <c r="AH35" s="480"/>
      <c r="AI35" s="480"/>
      <c r="AJ35" s="480"/>
      <c r="AK35" s="480"/>
      <c r="AL35" s="480"/>
      <c r="AM35" s="480"/>
      <c r="AN35" s="480"/>
      <c r="AO35" s="480"/>
      <c r="AP35" s="29">
        <f>AP$6/$Z35-1</f>
        <v>0</v>
      </c>
      <c r="AQ35" s="29">
        <f t="shared" ref="AQ35:BA35" si="29">AQ$6/$Z35-1</f>
        <v>-4.236470511942958E-2</v>
      </c>
      <c r="AR35" s="29">
        <f t="shared" si="29"/>
        <v>-8.6279210478926172E-2</v>
      </c>
      <c r="AS35" s="29">
        <f t="shared" si="29"/>
        <v>-0.12616682399504631</v>
      </c>
      <c r="AT35" s="29">
        <f t="shared" si="29"/>
        <v>-0.17018621287331792</v>
      </c>
      <c r="AU35" s="29">
        <f t="shared" si="29"/>
        <v>-0.2178384323765935</v>
      </c>
      <c r="AV35" s="29">
        <f t="shared" si="29"/>
        <v>-0.24754924264171174</v>
      </c>
      <c r="AW35" s="29">
        <f t="shared" si="29"/>
        <v>-0.27714015752594257</v>
      </c>
      <c r="AX35" s="29">
        <f t="shared" si="29"/>
        <v>-0.30349429881804102</v>
      </c>
      <c r="AY35" s="29">
        <f t="shared" si="29"/>
        <v>-0.33112092970341933</v>
      </c>
      <c r="AZ35" s="29">
        <f t="shared" si="29"/>
        <v>-0.35685406892004967</v>
      </c>
      <c r="BA35" s="29">
        <f t="shared" si="29"/>
        <v>-0.37782712549007913</v>
      </c>
    </row>
    <row r="36" spans="25:53" ht="15" customHeight="1">
      <c r="Y36" s="469" t="s">
        <v>143</v>
      </c>
      <c r="Z36" s="47">
        <f t="shared" si="27"/>
        <v>1604.5164195783882</v>
      </c>
      <c r="AA36" s="481"/>
      <c r="AB36" s="481"/>
      <c r="AC36" s="481"/>
      <c r="AD36" s="481"/>
      <c r="AE36" s="481"/>
      <c r="AF36" s="481"/>
      <c r="AG36" s="481"/>
      <c r="AH36" s="481"/>
      <c r="AI36" s="481"/>
      <c r="AJ36" s="481"/>
      <c r="AK36" s="481"/>
      <c r="AL36" s="481"/>
      <c r="AM36" s="481"/>
      <c r="AN36" s="481"/>
      <c r="AO36" s="481"/>
      <c r="AP36" s="240">
        <f>AP$7/$Z36-1</f>
        <v>0</v>
      </c>
      <c r="AQ36" s="240">
        <f t="shared" ref="AQ36:BA36" si="30">AQ$7/$Z36-1</f>
        <v>4.0474568187465865E-2</v>
      </c>
      <c r="AR36" s="240">
        <f t="shared" si="30"/>
        <v>7.9655135614191241E-2</v>
      </c>
      <c r="AS36" s="240">
        <f t="shared" si="30"/>
        <v>3.1103113045167552E-2</v>
      </c>
      <c r="AT36" s="240">
        <f t="shared" si="30"/>
        <v>-3.0835681410057325E-2</v>
      </c>
      <c r="AU36" s="240">
        <f t="shared" si="30"/>
        <v>4.9586050294204487E-2</v>
      </c>
      <c r="AV36" s="240">
        <f t="shared" si="30"/>
        <v>-0.13312871936905635</v>
      </c>
      <c r="AW36" s="240">
        <f t="shared" si="30"/>
        <v>-0.11802858304941655</v>
      </c>
      <c r="AX36" s="240">
        <f t="shared" si="30"/>
        <v>-0.15386229290254305</v>
      </c>
      <c r="AY36" s="240">
        <f t="shared" si="30"/>
        <v>-0.1876567178253421</v>
      </c>
      <c r="AZ36" s="240">
        <f t="shared" si="30"/>
        <v>-0.13962417440982788</v>
      </c>
      <c r="BA36" s="240">
        <f t="shared" si="30"/>
        <v>-0.19400942782036901</v>
      </c>
    </row>
    <row r="37" spans="25:53" ht="15" customHeight="1">
      <c r="Y37" s="469" t="s">
        <v>144</v>
      </c>
      <c r="Z37" s="47">
        <f t="shared" si="27"/>
        <v>976.43524050312931</v>
      </c>
      <c r="AA37" s="480"/>
      <c r="AB37" s="480"/>
      <c r="AC37" s="480"/>
      <c r="AD37" s="480"/>
      <c r="AE37" s="480"/>
      <c r="AF37" s="480"/>
      <c r="AG37" s="480"/>
      <c r="AH37" s="480"/>
      <c r="AI37" s="480"/>
      <c r="AJ37" s="480"/>
      <c r="AK37" s="480"/>
      <c r="AL37" s="480"/>
      <c r="AM37" s="480"/>
      <c r="AN37" s="480"/>
      <c r="AO37" s="480"/>
      <c r="AP37" s="29">
        <f>AP$8/$Z37-1</f>
        <v>0</v>
      </c>
      <c r="AQ37" s="29">
        <f t="shared" ref="AQ37:BA37" si="31">AQ$8/$Z37-1</f>
        <v>6.1091213545545475E-3</v>
      </c>
      <c r="AR37" s="29">
        <f t="shared" si="31"/>
        <v>-1.3861691517402797E-3</v>
      </c>
      <c r="AS37" s="29">
        <f t="shared" si="31"/>
        <v>-3.0299147264119863E-2</v>
      </c>
      <c r="AT37" s="29">
        <f t="shared" si="31"/>
        <v>-6.1445625443248719E-2</v>
      </c>
      <c r="AU37" s="29">
        <f t="shared" si="31"/>
        <v>-9.3912078417069278E-2</v>
      </c>
      <c r="AV37" s="29">
        <f t="shared" si="31"/>
        <v>-0.11191801172558191</v>
      </c>
      <c r="AW37" s="29">
        <f t="shared" si="31"/>
        <v>-0.12892797077677176</v>
      </c>
      <c r="AX37" s="29">
        <f t="shared" si="31"/>
        <v>-0.1644821025107216</v>
      </c>
      <c r="AY37" s="29">
        <f t="shared" si="31"/>
        <v>-0.1749143108255965</v>
      </c>
      <c r="AZ37" s="29">
        <f t="shared" si="31"/>
        <v>-0.19383612055052146</v>
      </c>
      <c r="BA37" s="29">
        <f t="shared" si="31"/>
        <v>-0.18862173829229845</v>
      </c>
    </row>
    <row r="38" spans="25:53" ht="15" customHeight="1" thickBot="1">
      <c r="Y38" s="470" t="s">
        <v>145</v>
      </c>
      <c r="Z38" s="47">
        <f t="shared" si="27"/>
        <v>53.792058405599995</v>
      </c>
      <c r="AA38" s="482"/>
      <c r="AB38" s="482"/>
      <c r="AC38" s="482"/>
      <c r="AD38" s="482"/>
      <c r="AE38" s="482"/>
      <c r="AF38" s="482"/>
      <c r="AG38" s="482"/>
      <c r="AH38" s="482"/>
      <c r="AI38" s="482"/>
      <c r="AJ38" s="482"/>
      <c r="AK38" s="482"/>
      <c r="AL38" s="482"/>
      <c r="AM38" s="482"/>
      <c r="AN38" s="482"/>
      <c r="AO38" s="482"/>
      <c r="AP38" s="30">
        <f>AP$9/$Z38-1</f>
        <v>0</v>
      </c>
      <c r="AQ38" s="30">
        <f t="shared" ref="AQ38:BA38" si="32">AQ$9/$Z38-1</f>
        <v>1.4737184943223625E-2</v>
      </c>
      <c r="AR38" s="30">
        <f t="shared" si="32"/>
        <v>-5.3897648696376366E-2</v>
      </c>
      <c r="AS38" s="30">
        <f t="shared" si="32"/>
        <v>-7.745754399623872E-2</v>
      </c>
      <c r="AT38" s="30">
        <f t="shared" si="32"/>
        <v>-4.7103064625171776E-2</v>
      </c>
      <c r="AU38" s="30">
        <f t="shared" si="32"/>
        <v>2.484468495187464E-3</v>
      </c>
      <c r="AV38" s="30">
        <f t="shared" si="32"/>
        <v>-2.2318142335208124E-3</v>
      </c>
      <c r="AW38" s="30">
        <f t="shared" si="32"/>
        <v>-0.14226756035056842</v>
      </c>
      <c r="AX38" s="30">
        <f t="shared" si="32"/>
        <v>-0.1381992306289227</v>
      </c>
      <c r="AY38" s="30">
        <f t="shared" si="32"/>
        <v>-0.20236861121988092</v>
      </c>
      <c r="AZ38" s="30">
        <f t="shared" si="32"/>
        <v>-9.8858084747438957E-2</v>
      </c>
      <c r="BA38" s="30">
        <f t="shared" si="32"/>
        <v>-0.19600168515771799</v>
      </c>
    </row>
    <row r="39" spans="25:53" ht="15" customHeight="1" thickTop="1">
      <c r="Y39" s="427" t="s">
        <v>141</v>
      </c>
      <c r="Z39" s="471">
        <f t="shared" si="27"/>
        <v>35487.982892862361</v>
      </c>
      <c r="AA39" s="483"/>
      <c r="AB39" s="483"/>
      <c r="AC39" s="483"/>
      <c r="AD39" s="483"/>
      <c r="AE39" s="483"/>
      <c r="AF39" s="483"/>
      <c r="AG39" s="483"/>
      <c r="AH39" s="483"/>
      <c r="AI39" s="483"/>
      <c r="AJ39" s="483"/>
      <c r="AK39" s="483"/>
      <c r="AL39" s="483"/>
      <c r="AM39" s="483"/>
      <c r="AN39" s="483"/>
      <c r="AO39" s="483"/>
      <c r="AP39" s="31">
        <f t="shared" ref="AP39:BA39" si="33">AP$10/$Z39-1</f>
        <v>0</v>
      </c>
      <c r="AQ39" s="31">
        <f t="shared" si="33"/>
        <v>-1.3843775818261128E-2</v>
      </c>
      <c r="AR39" s="31">
        <f t="shared" si="33"/>
        <v>-5.7671390184641513E-3</v>
      </c>
      <c r="AS39" s="31">
        <f t="shared" si="33"/>
        <v>-1.4995326536155318E-2</v>
      </c>
      <c r="AT39" s="31">
        <f t="shared" si="33"/>
        <v>-4.1157422806315735E-2</v>
      </c>
      <c r="AU39" s="31">
        <f t="shared" si="33"/>
        <v>-2.5356180218450541E-2</v>
      </c>
      <c r="AV39" s="31">
        <f t="shared" si="33"/>
        <v>-5.2237919848329484E-2</v>
      </c>
      <c r="AW39" s="31">
        <f t="shared" si="33"/>
        <v>-7.5862603218670555E-2</v>
      </c>
      <c r="AX39" s="31">
        <f t="shared" si="33"/>
        <v>-8.5317774971141458E-2</v>
      </c>
      <c r="AY39" s="31">
        <f t="shared" si="33"/>
        <v>-0.10388319691407655</v>
      </c>
      <c r="AZ39" s="31">
        <f t="shared" si="33"/>
        <v>-0.12348409173966302</v>
      </c>
      <c r="BA39" s="31">
        <f t="shared" si="33"/>
        <v>-0.13612528062788276</v>
      </c>
    </row>
    <row r="40" spans="25:53" ht="15" customHeight="1">
      <c r="Z40" s="32"/>
      <c r="AA40" s="32"/>
      <c r="AB40" s="32"/>
      <c r="AC40" s="32"/>
      <c r="AD40" s="32"/>
      <c r="AE40" s="32"/>
      <c r="AF40" s="32"/>
      <c r="AG40" s="32"/>
      <c r="AH40" s="32"/>
      <c r="AI40" s="32"/>
      <c r="AJ40" s="32"/>
      <c r="AK40" s="32"/>
      <c r="AL40" s="32"/>
      <c r="AM40" s="32"/>
      <c r="AN40" s="32"/>
      <c r="AO40" s="32"/>
      <c r="AP40" s="32"/>
    </row>
    <row r="41" spans="25:53" ht="15" customHeight="1">
      <c r="Y41" s="475" t="s">
        <v>204</v>
      </c>
      <c r="AX41" s="477"/>
    </row>
    <row r="42" spans="25:53" ht="15" customHeight="1">
      <c r="Y42" s="484"/>
      <c r="Z42" s="484" t="s">
        <v>217</v>
      </c>
      <c r="AA42" s="478">
        <v>1990</v>
      </c>
      <c r="AB42" s="478">
        <f t="shared" ref="AB42:AR42" si="34">AA42+1</f>
        <v>1991</v>
      </c>
      <c r="AC42" s="478">
        <f t="shared" si="34"/>
        <v>1992</v>
      </c>
      <c r="AD42" s="478">
        <f t="shared" si="34"/>
        <v>1993</v>
      </c>
      <c r="AE42" s="478">
        <f t="shared" si="34"/>
        <v>1994</v>
      </c>
      <c r="AF42" s="478">
        <f t="shared" si="34"/>
        <v>1995</v>
      </c>
      <c r="AG42" s="478">
        <f t="shared" si="34"/>
        <v>1996</v>
      </c>
      <c r="AH42" s="478">
        <f t="shared" si="34"/>
        <v>1997</v>
      </c>
      <c r="AI42" s="478">
        <f t="shared" si="34"/>
        <v>1998</v>
      </c>
      <c r="AJ42" s="478">
        <f t="shared" si="34"/>
        <v>1999</v>
      </c>
      <c r="AK42" s="478">
        <f t="shared" si="34"/>
        <v>2000</v>
      </c>
      <c r="AL42" s="478">
        <f t="shared" si="34"/>
        <v>2001</v>
      </c>
      <c r="AM42" s="478">
        <f t="shared" si="34"/>
        <v>2002</v>
      </c>
      <c r="AN42" s="478">
        <f t="shared" si="34"/>
        <v>2003</v>
      </c>
      <c r="AO42" s="478">
        <f t="shared" si="34"/>
        <v>2004</v>
      </c>
      <c r="AP42" s="478">
        <f t="shared" si="34"/>
        <v>2005</v>
      </c>
      <c r="AQ42" s="478">
        <f t="shared" si="34"/>
        <v>2006</v>
      </c>
      <c r="AR42" s="478">
        <f t="shared" si="34"/>
        <v>2007</v>
      </c>
      <c r="AS42" s="479">
        <v>2008</v>
      </c>
      <c r="AT42" s="479">
        <v>2009</v>
      </c>
      <c r="AU42" s="479">
        <v>2010</v>
      </c>
      <c r="AV42" s="479">
        <v>2011</v>
      </c>
      <c r="AW42" s="479">
        <v>2012</v>
      </c>
      <c r="AX42" s="486">
        <v>2013</v>
      </c>
      <c r="AY42" s="486">
        <v>2014</v>
      </c>
      <c r="AZ42" s="486">
        <f>AY42+1</f>
        <v>2015</v>
      </c>
      <c r="BA42" s="486">
        <f>AZ42+1</f>
        <v>2016</v>
      </c>
    </row>
    <row r="43" spans="25:53" ht="15" customHeight="1">
      <c r="Y43" s="469" t="s">
        <v>139</v>
      </c>
      <c r="Z43" s="47">
        <f>AX$5</f>
        <v>24564.311059712261</v>
      </c>
      <c r="AA43" s="480"/>
      <c r="AB43" s="480"/>
      <c r="AC43" s="480"/>
      <c r="AD43" s="480"/>
      <c r="AE43" s="480"/>
      <c r="AF43" s="480"/>
      <c r="AG43" s="480"/>
      <c r="AH43" s="480"/>
      <c r="AI43" s="480"/>
      <c r="AJ43" s="480"/>
      <c r="AK43" s="480"/>
      <c r="AL43" s="480"/>
      <c r="AM43" s="480"/>
      <c r="AN43" s="480"/>
      <c r="AO43" s="480"/>
      <c r="AP43" s="480"/>
      <c r="AQ43" s="480"/>
      <c r="AR43" s="480"/>
      <c r="AS43" s="480"/>
      <c r="AT43" s="480"/>
      <c r="AU43" s="480"/>
      <c r="AV43" s="480"/>
      <c r="AW43" s="480"/>
      <c r="AX43" s="29">
        <f>AX$5/$Z43-1</f>
        <v>0</v>
      </c>
      <c r="AY43" s="29">
        <f>AY$5/$Z43-1</f>
        <v>-1.4893463703338772E-2</v>
      </c>
      <c r="AZ43" s="29">
        <f>AZ$5/$Z43-1</f>
        <v>-3.7285637032935082E-2</v>
      </c>
      <c r="BA43" s="29">
        <f>BA$5/$Z43-1</f>
        <v>-4.5032521669291947E-2</v>
      </c>
    </row>
    <row r="44" spans="25:53" ht="15" customHeight="1">
      <c r="Y44" s="469" t="s">
        <v>60</v>
      </c>
      <c r="Z44" s="47">
        <f>AX$6</f>
        <v>5676.08709375526</v>
      </c>
      <c r="AA44" s="480"/>
      <c r="AB44" s="480"/>
      <c r="AC44" s="480"/>
      <c r="AD44" s="480"/>
      <c r="AE44" s="480"/>
      <c r="AF44" s="480"/>
      <c r="AG44" s="480"/>
      <c r="AH44" s="480"/>
      <c r="AI44" s="480"/>
      <c r="AJ44" s="480"/>
      <c r="AK44" s="480"/>
      <c r="AL44" s="480"/>
      <c r="AM44" s="480"/>
      <c r="AN44" s="480"/>
      <c r="AO44" s="480"/>
      <c r="AP44" s="480"/>
      <c r="AQ44" s="480"/>
      <c r="AR44" s="480"/>
      <c r="AS44" s="480"/>
      <c r="AT44" s="480"/>
      <c r="AU44" s="480"/>
      <c r="AV44" s="480"/>
      <c r="AW44" s="480"/>
      <c r="AX44" s="29">
        <f>AX$6/$Z44-1</f>
        <v>0</v>
      </c>
      <c r="AY44" s="29">
        <f>AY$6/$Z44-1</f>
        <v>-3.9664615578158702E-2</v>
      </c>
      <c r="AZ44" s="29">
        <f>AZ$6/$Z44-1</f>
        <v>-7.6610672405779234E-2</v>
      </c>
      <c r="BA44" s="29">
        <f>BA$6/$Z44-1</f>
        <v>-0.10672249566069092</v>
      </c>
    </row>
    <row r="45" spans="25:53" ht="15" customHeight="1">
      <c r="Y45" s="469" t="s">
        <v>143</v>
      </c>
      <c r="Z45" s="47">
        <f>AX$7</f>
        <v>1357.6418442622785</v>
      </c>
      <c r="AA45" s="481"/>
      <c r="AB45" s="481"/>
      <c r="AC45" s="481"/>
      <c r="AD45" s="481"/>
      <c r="AE45" s="481"/>
      <c r="AF45" s="481"/>
      <c r="AG45" s="481"/>
      <c r="AH45" s="481"/>
      <c r="AI45" s="481"/>
      <c r="AJ45" s="481"/>
      <c r="AK45" s="481"/>
      <c r="AL45" s="481"/>
      <c r="AM45" s="481"/>
      <c r="AN45" s="481"/>
      <c r="AO45" s="481"/>
      <c r="AP45" s="481"/>
      <c r="AQ45" s="481"/>
      <c r="AR45" s="481"/>
      <c r="AS45" s="481"/>
      <c r="AT45" s="481"/>
      <c r="AU45" s="481"/>
      <c r="AV45" s="481"/>
      <c r="AW45" s="481"/>
      <c r="AX45" s="240">
        <f>AX$7/$Z45-1</f>
        <v>0</v>
      </c>
      <c r="AY45" s="240">
        <f>AY$7/$Z45-1</f>
        <v>-3.993962760355585E-2</v>
      </c>
      <c r="AZ45" s="240">
        <f>AZ$7/$Z45-1</f>
        <v>1.6827188261774539E-2</v>
      </c>
      <c r="BA45" s="240">
        <f>BA$7/$Z45-1</f>
        <v>-4.74475189807394E-2</v>
      </c>
    </row>
    <row r="46" spans="25:53" ht="15" customHeight="1">
      <c r="Y46" s="469" t="s">
        <v>144</v>
      </c>
      <c r="Z46" s="47">
        <f>AX$8</f>
        <v>815.82911917961246</v>
      </c>
      <c r="AA46" s="480"/>
      <c r="AB46" s="480"/>
      <c r="AC46" s="480"/>
      <c r="AD46" s="480"/>
      <c r="AE46" s="480"/>
      <c r="AF46" s="480"/>
      <c r="AG46" s="480"/>
      <c r="AH46" s="480"/>
      <c r="AI46" s="480"/>
      <c r="AJ46" s="480"/>
      <c r="AK46" s="480"/>
      <c r="AL46" s="480"/>
      <c r="AM46" s="480"/>
      <c r="AN46" s="480"/>
      <c r="AO46" s="480"/>
      <c r="AP46" s="480"/>
      <c r="AQ46" s="480"/>
      <c r="AR46" s="480"/>
      <c r="AS46" s="480"/>
      <c r="AT46" s="480"/>
      <c r="AU46" s="480"/>
      <c r="AV46" s="480"/>
      <c r="AW46" s="480"/>
      <c r="AX46" s="29">
        <f>AX$8/$Z46-1</f>
        <v>0</v>
      </c>
      <c r="AY46" s="29">
        <f>AY$8/$Z46-1</f>
        <v>-1.2485918430022336E-2</v>
      </c>
      <c r="AZ46" s="29">
        <f>AZ$8/$Z46-1</f>
        <v>-3.5132722025474683E-2</v>
      </c>
      <c r="BA46" s="29">
        <f>BA$8/$Z46-1</f>
        <v>-2.88918236869804E-2</v>
      </c>
    </row>
    <row r="47" spans="25:53" ht="15" customHeight="1" thickBot="1">
      <c r="Y47" s="470" t="s">
        <v>145</v>
      </c>
      <c r="Z47" s="182">
        <f>AX$9</f>
        <v>46.358037320000001</v>
      </c>
      <c r="AA47" s="482"/>
      <c r="AB47" s="482"/>
      <c r="AC47" s="482"/>
      <c r="AD47" s="482"/>
      <c r="AE47" s="482"/>
      <c r="AF47" s="482"/>
      <c r="AG47" s="482"/>
      <c r="AH47" s="482"/>
      <c r="AI47" s="482"/>
      <c r="AJ47" s="482"/>
      <c r="AK47" s="482"/>
      <c r="AL47" s="482"/>
      <c r="AM47" s="482"/>
      <c r="AN47" s="482"/>
      <c r="AO47" s="482"/>
      <c r="AP47" s="482"/>
      <c r="AQ47" s="482"/>
      <c r="AR47" s="482"/>
      <c r="AS47" s="482"/>
      <c r="AT47" s="482"/>
      <c r="AU47" s="482"/>
      <c r="AV47" s="482"/>
      <c r="AW47" s="482"/>
      <c r="AX47" s="30">
        <f>AX$9/$Z47-1</f>
        <v>0</v>
      </c>
      <c r="AY47" s="30">
        <f>AY$9/$Z47-1</f>
        <v>-7.4459646442167404E-2</v>
      </c>
      <c r="AZ47" s="30">
        <f>AZ$9/$Z47-1</f>
        <v>4.56499312598595E-2</v>
      </c>
      <c r="BA47" s="30">
        <f>BA$9/$Z47-1</f>
        <v>-6.7071713768575791E-2</v>
      </c>
    </row>
    <row r="48" spans="25:53" ht="15" customHeight="1" thickTop="1">
      <c r="Y48" s="427" t="s">
        <v>141</v>
      </c>
      <c r="Z48" s="471">
        <f>AX$10</f>
        <v>32460.227154229411</v>
      </c>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s="31">
        <f>AX$10/$Z48-1</f>
        <v>0</v>
      </c>
      <c r="AY48" s="31">
        <f>AY$10/$Z48-1</f>
        <v>-2.0297127718152952E-2</v>
      </c>
      <c r="AZ48" s="31">
        <f>AZ$10/$Z48-1</f>
        <v>-4.1726312946900546E-2</v>
      </c>
      <c r="BA48" s="31">
        <f>BA$10/$Z48-1</f>
        <v>-5.5546619652675822E-2</v>
      </c>
    </row>
    <row r="49" spans="25:53" ht="15" customHeight="1">
      <c r="Z49" s="32"/>
      <c r="AA49" s="32"/>
      <c r="AB49" s="32"/>
      <c r="AC49" s="32"/>
      <c r="AD49" s="32"/>
      <c r="AE49" s="32"/>
      <c r="AF49" s="32"/>
      <c r="AG49" s="32"/>
      <c r="AH49" s="32"/>
      <c r="AI49" s="32"/>
      <c r="AJ49" s="32"/>
      <c r="AK49" s="32"/>
      <c r="AL49" s="32"/>
      <c r="AM49" s="32"/>
      <c r="AN49" s="32"/>
      <c r="AO49" s="32"/>
      <c r="AP49" s="32"/>
    </row>
    <row r="50" spans="25:53" ht="15" customHeight="1">
      <c r="Y50" s="504" t="s">
        <v>219</v>
      </c>
      <c r="Z50" s="32"/>
      <c r="AA50" s="32"/>
      <c r="AB50" s="32"/>
      <c r="AC50" s="32"/>
      <c r="AD50" s="32"/>
      <c r="AE50" s="32"/>
      <c r="AF50" s="32"/>
      <c r="AG50" s="32"/>
      <c r="AH50" s="32"/>
      <c r="AI50" s="32"/>
      <c r="AJ50" s="32"/>
      <c r="AK50" s="32"/>
      <c r="AL50" s="32"/>
      <c r="AM50" s="32"/>
      <c r="AN50" s="32"/>
      <c r="AO50" s="32"/>
      <c r="AP50" s="32"/>
    </row>
    <row r="51" spans="25:53" ht="15" customHeight="1">
      <c r="Y51" s="484"/>
      <c r="Z51" s="485"/>
      <c r="AA51" s="484">
        <v>1990</v>
      </c>
      <c r="AB51" s="484">
        <f t="shared" ref="AB51:AP51" si="35">AA51+1</f>
        <v>1991</v>
      </c>
      <c r="AC51" s="484">
        <f t="shared" si="35"/>
        <v>1992</v>
      </c>
      <c r="AD51" s="484">
        <f t="shared" si="35"/>
        <v>1993</v>
      </c>
      <c r="AE51" s="484">
        <f t="shared" si="35"/>
        <v>1994</v>
      </c>
      <c r="AF51" s="484">
        <f t="shared" si="35"/>
        <v>1995</v>
      </c>
      <c r="AG51" s="484">
        <f t="shared" si="35"/>
        <v>1996</v>
      </c>
      <c r="AH51" s="484">
        <f t="shared" si="35"/>
        <v>1997</v>
      </c>
      <c r="AI51" s="484">
        <f t="shared" si="35"/>
        <v>1998</v>
      </c>
      <c r="AJ51" s="484">
        <f t="shared" si="35"/>
        <v>1999</v>
      </c>
      <c r="AK51" s="484">
        <f t="shared" si="35"/>
        <v>2000</v>
      </c>
      <c r="AL51" s="484">
        <f t="shared" si="35"/>
        <v>2001</v>
      </c>
      <c r="AM51" s="484">
        <f t="shared" si="35"/>
        <v>2002</v>
      </c>
      <c r="AN51" s="484">
        <f t="shared" si="35"/>
        <v>2003</v>
      </c>
      <c r="AO51" s="484">
        <f t="shared" si="35"/>
        <v>2004</v>
      </c>
      <c r="AP51" s="484">
        <f t="shared" si="35"/>
        <v>2005</v>
      </c>
      <c r="AQ51" s="484">
        <f>AP51+1</f>
        <v>2006</v>
      </c>
      <c r="AR51" s="484">
        <f>AQ51+1</f>
        <v>2007</v>
      </c>
      <c r="AS51" s="486">
        <v>2008</v>
      </c>
      <c r="AT51" s="486">
        <v>2009</v>
      </c>
      <c r="AU51" s="486">
        <v>2010</v>
      </c>
      <c r="AV51" s="486">
        <v>2011</v>
      </c>
      <c r="AW51" s="486">
        <v>2012</v>
      </c>
      <c r="AX51" s="486">
        <v>2013</v>
      </c>
      <c r="AY51" s="486">
        <v>2014</v>
      </c>
      <c r="AZ51" s="486">
        <f>AY51+1</f>
        <v>2015</v>
      </c>
      <c r="BA51" s="486">
        <f>AZ51+1</f>
        <v>2016</v>
      </c>
    </row>
    <row r="52" spans="25:53" ht="15" customHeight="1">
      <c r="Y52" s="469" t="s">
        <v>139</v>
      </c>
      <c r="Z52" s="29"/>
      <c r="AA52" s="22"/>
      <c r="AB52" s="29">
        <f t="shared" ref="AB52:AC57" si="36">AB5/AA5-1</f>
        <v>-2.2466872269611859E-2</v>
      </c>
      <c r="AC52" s="29">
        <f t="shared" si="36"/>
        <v>5.4241897832082442E-2</v>
      </c>
      <c r="AD52" s="29">
        <f t="shared" ref="AD52:AI52" si="37">AD5/AC5-1</f>
        <v>-0.12465686917279617</v>
      </c>
      <c r="AE52" s="29">
        <f t="shared" si="37"/>
        <v>0.17330906800220514</v>
      </c>
      <c r="AF52" s="29">
        <f t="shared" si="37"/>
        <v>-3.5336956426755939E-2</v>
      </c>
      <c r="AG52" s="29">
        <f t="shared" si="37"/>
        <v>-2.3377476285465826E-2</v>
      </c>
      <c r="AH52" s="29">
        <f t="shared" si="37"/>
        <v>-9.3914351657540251E-3</v>
      </c>
      <c r="AI52" s="29">
        <f t="shared" si="37"/>
        <v>-4.9338514847487192E-2</v>
      </c>
      <c r="AJ52" s="29">
        <f t="shared" ref="AJ52:AP52" si="38">AJ5/AI5-1</f>
        <v>9.509935605619857E-3</v>
      </c>
      <c r="AK52" s="29">
        <f t="shared" si="38"/>
        <v>1.6922798869031919E-2</v>
      </c>
      <c r="AL52" s="29">
        <f t="shared" si="38"/>
        <v>-9.121778713905071E-3</v>
      </c>
      <c r="AM52" s="29">
        <f t="shared" si="38"/>
        <v>5.9964914923071877E-3</v>
      </c>
      <c r="AN52" s="29">
        <f t="shared" si="38"/>
        <v>-4.5555354275188087E-2</v>
      </c>
      <c r="AO52" s="29">
        <f t="shared" si="38"/>
        <v>5.5145404088770666E-2</v>
      </c>
      <c r="AP52" s="29">
        <f t="shared" si="38"/>
        <v>1.8626446915217532E-3</v>
      </c>
      <c r="AQ52" s="29">
        <f>AQ5/AP5-1</f>
        <v>-8.8140777364370537E-3</v>
      </c>
      <c r="AR52" s="29">
        <f>AR5/AQ5-1</f>
        <v>2.4203269684170303E-2</v>
      </c>
      <c r="AS52" s="29">
        <f t="shared" ref="AS52:AZ52" si="39">AS5/AR5-1</f>
        <v>4.1856493401215555E-3</v>
      </c>
      <c r="AT52" s="29">
        <f t="shared" si="39"/>
        <v>-1.7533059964745301E-2</v>
      </c>
      <c r="AU52" s="29">
        <f t="shared" si="39"/>
        <v>3.431733988158614E-2</v>
      </c>
      <c r="AV52" s="29">
        <f t="shared" si="39"/>
        <v>-1.5663540726364666E-2</v>
      </c>
      <c r="AW52" s="29">
        <f t="shared" si="39"/>
        <v>-2.3712635079212396E-2</v>
      </c>
      <c r="AX52" s="29">
        <f t="shared" si="39"/>
        <v>-1.1703252737002012E-3</v>
      </c>
      <c r="AY52" s="29">
        <f t="shared" si="39"/>
        <v>-1.4893463703338772E-2</v>
      </c>
      <c r="AZ52" s="29">
        <f t="shared" si="39"/>
        <v>-2.2730712369218309E-2</v>
      </c>
      <c r="BA52" s="29">
        <f>BA5/AZ5-1</f>
        <v>-8.0469191427468001E-3</v>
      </c>
    </row>
    <row r="53" spans="25:53" ht="15" customHeight="1">
      <c r="Y53" s="469" t="s">
        <v>60</v>
      </c>
      <c r="Z53" s="29"/>
      <c r="AA53" s="22"/>
      <c r="AB53" s="29">
        <f t="shared" si="36"/>
        <v>-1.1499655775191409E-2</v>
      </c>
      <c r="AC53" s="29">
        <f t="shared" si="36"/>
        <v>-3.7521439138766821E-3</v>
      </c>
      <c r="AD53" s="29">
        <f t="shared" ref="AD53:AI53" si="40">AD6/AC6-1</f>
        <v>-1.592625841583295E-2</v>
      </c>
      <c r="AE53" s="29">
        <f t="shared" si="40"/>
        <v>-1.4413434225285959E-2</v>
      </c>
      <c r="AF53" s="29">
        <f t="shared" si="40"/>
        <v>-2.3755291693750236E-2</v>
      </c>
      <c r="AG53" s="29">
        <f t="shared" si="40"/>
        <v>-2.3127333527148242E-2</v>
      </c>
      <c r="AH53" s="29">
        <f t="shared" si="40"/>
        <v>-2.6568843228538364E-2</v>
      </c>
      <c r="AI53" s="29">
        <f t="shared" si="40"/>
        <v>-3.4165534929853414E-2</v>
      </c>
      <c r="AJ53" s="29">
        <f t="shared" ref="AJ53:AQ53" si="41">AJ6/AI6-1</f>
        <v>-3.0525268081718071E-2</v>
      </c>
      <c r="AK53" s="29">
        <f t="shared" si="41"/>
        <v>-2.9202493315472755E-2</v>
      </c>
      <c r="AL53" s="29">
        <f t="shared" si="41"/>
        <v>-5.505693259278166E-2</v>
      </c>
      <c r="AM53" s="29">
        <f t="shared" si="41"/>
        <v>-3.2432128506563518E-2</v>
      </c>
      <c r="AN53" s="29">
        <f t="shared" si="41"/>
        <v>-3.2051544390146902E-2</v>
      </c>
      <c r="AO53" s="29">
        <f t="shared" si="41"/>
        <v>-3.8691031793063657E-2</v>
      </c>
      <c r="AP53" s="29">
        <f t="shared" si="41"/>
        <v>-3.7672234939772231E-2</v>
      </c>
      <c r="AQ53" s="29">
        <f t="shared" si="41"/>
        <v>-4.236470511942958E-2</v>
      </c>
      <c r="AR53" s="29">
        <f>AR6/AQ6-1</f>
        <v>-4.5857233535835151E-2</v>
      </c>
      <c r="AS53" s="29">
        <f t="shared" ref="AS53:BA53" si="42">AS6/AR6-1</f>
        <v>-4.3654050530060884E-2</v>
      </c>
      <c r="AT53" s="29">
        <f t="shared" si="42"/>
        <v>-5.0375048793091515E-2</v>
      </c>
      <c r="AU53" s="29">
        <f t="shared" si="42"/>
        <v>-5.7425196161510428E-2</v>
      </c>
      <c r="AV53" s="29">
        <f t="shared" si="42"/>
        <v>-3.7985515390885682E-2</v>
      </c>
      <c r="AW53" s="29">
        <f t="shared" si="42"/>
        <v>-3.9326048375735612E-2</v>
      </c>
      <c r="AX53" s="29">
        <f t="shared" si="42"/>
        <v>-3.6458162071776989E-2</v>
      </c>
      <c r="AY53" s="29">
        <f t="shared" si="42"/>
        <v>-3.9664615578158702E-2</v>
      </c>
      <c r="AZ53" s="29">
        <f t="shared" si="42"/>
        <v>-3.8472035319060405E-2</v>
      </c>
      <c r="BA53" s="29">
        <f t="shared" si="42"/>
        <v>-3.2610105353247265E-2</v>
      </c>
    </row>
    <row r="54" spans="25:53" ht="15" customHeight="1">
      <c r="Y54" s="469" t="s">
        <v>143</v>
      </c>
      <c r="Z54" s="240"/>
      <c r="AA54" s="202"/>
      <c r="AB54" s="29">
        <f t="shared" si="36"/>
        <v>-3.0838350222698319E-3</v>
      </c>
      <c r="AC54" s="29">
        <f t="shared" si="36"/>
        <v>-5.7166127013719148E-3</v>
      </c>
      <c r="AD54" s="29">
        <f t="shared" ref="AD54:AI54" si="43">AD7/AC7-1</f>
        <v>1.3860186021103393E-2</v>
      </c>
      <c r="AE54" s="29">
        <f t="shared" si="43"/>
        <v>-4.0774567461162592E-3</v>
      </c>
      <c r="AF54" s="29">
        <f t="shared" si="43"/>
        <v>2.2916998647076969E-2</v>
      </c>
      <c r="AG54" s="29">
        <f t="shared" si="43"/>
        <v>5.5773009580979416E-3</v>
      </c>
      <c r="AH54" s="29">
        <f t="shared" si="43"/>
        <v>-5.5398743502093728E-2</v>
      </c>
      <c r="AI54" s="29">
        <f t="shared" si="43"/>
        <v>-3.9570210175872145E-2</v>
      </c>
      <c r="AJ54" s="29">
        <f t="shared" ref="AJ54:AQ54" si="44">AJ7/AI7-1</f>
        <v>4.0035438575429794E-3</v>
      </c>
      <c r="AK54" s="29">
        <f t="shared" si="44"/>
        <v>-2.405350141108098E-3</v>
      </c>
      <c r="AL54" s="29">
        <f t="shared" si="44"/>
        <v>-3.8682017064717966E-2</v>
      </c>
      <c r="AM54" s="29">
        <f t="shared" si="44"/>
        <v>9.1302522542379583E-2</v>
      </c>
      <c r="AN54" s="29">
        <f t="shared" si="44"/>
        <v>1.0993486327202096E-2</v>
      </c>
      <c r="AO54" s="29">
        <f t="shared" si="44"/>
        <v>0.13064697019676785</v>
      </c>
      <c r="AP54" s="29">
        <f t="shared" si="44"/>
        <v>6.557445643953641E-2</v>
      </c>
      <c r="AQ54" s="29">
        <f t="shared" si="44"/>
        <v>4.0474568187465865E-2</v>
      </c>
      <c r="AR54" s="29">
        <f>AR7/AQ7-1</f>
        <v>3.7656439306324563E-2</v>
      </c>
      <c r="AS54" s="29">
        <f t="shared" ref="AS54:BA54" si="45">AS7/AR7-1</f>
        <v>-4.4969936202270522E-2</v>
      </c>
      <c r="AT54" s="29">
        <f t="shared" si="45"/>
        <v>-6.0070417469985427E-2</v>
      </c>
      <c r="AU54" s="29">
        <f t="shared" si="45"/>
        <v>8.2980491709877535E-2</v>
      </c>
      <c r="AV54" s="29">
        <f t="shared" si="45"/>
        <v>-0.17408269632779982</v>
      </c>
      <c r="AW54" s="29">
        <f t="shared" si="45"/>
        <v>1.7419121681651717E-2</v>
      </c>
      <c r="AX54" s="29">
        <f t="shared" si="45"/>
        <v>-4.0629105620022865E-2</v>
      </c>
      <c r="AY54" s="29">
        <f t="shared" si="45"/>
        <v>-3.993962760355585E-2</v>
      </c>
      <c r="AZ54" s="29">
        <f t="shared" si="45"/>
        <v>5.9128381399216057E-2</v>
      </c>
      <c r="BA54" s="29">
        <f t="shared" si="45"/>
        <v>-6.3211043119715371E-2</v>
      </c>
    </row>
    <row r="55" spans="25:53" ht="15" customHeight="1">
      <c r="Y55" s="469" t="s">
        <v>144</v>
      </c>
      <c r="Z55" s="29"/>
      <c r="AA55" s="22"/>
      <c r="AB55" s="29">
        <f t="shared" si="36"/>
        <v>-0.10134754000492241</v>
      </c>
      <c r="AC55" s="29">
        <f t="shared" si="36"/>
        <v>-0.10392753263663679</v>
      </c>
      <c r="AD55" s="29">
        <f t="shared" ref="AD55:AI55" si="46">AD8/AC8-1</f>
        <v>-0.1596269463218567</v>
      </c>
      <c r="AE55" s="29">
        <f t="shared" si="46"/>
        <v>-0.12731281735877487</v>
      </c>
      <c r="AF55" s="29">
        <f t="shared" si="46"/>
        <v>-9.8709127961520204E-2</v>
      </c>
      <c r="AG55" s="29">
        <f t="shared" si="46"/>
        <v>-0.12603496933550895</v>
      </c>
      <c r="AH55" s="29">
        <f t="shared" si="46"/>
        <v>-5.068382555214046E-2</v>
      </c>
      <c r="AI55" s="29">
        <f t="shared" si="46"/>
        <v>-8.5739467200393271E-2</v>
      </c>
      <c r="AJ55" s="29">
        <f t="shared" ref="AJ55:AQ55" si="47">AJ8/AI8-1</f>
        <v>-2.7030088512929762E-2</v>
      </c>
      <c r="AK55" s="29">
        <f t="shared" si="47"/>
        <v>-6.0312048487767278E-2</v>
      </c>
      <c r="AL55" s="29">
        <f t="shared" si="47"/>
        <v>-0.12828691862487451</v>
      </c>
      <c r="AM55" s="29">
        <f t="shared" si="47"/>
        <v>-0.33889431749600685</v>
      </c>
      <c r="AN55" s="29">
        <f t="shared" si="47"/>
        <v>-3.8113195004885969E-2</v>
      </c>
      <c r="AO55" s="29">
        <f t="shared" si="47"/>
        <v>-4.0319829832290099E-2</v>
      </c>
      <c r="AP55" s="128">
        <f t="shared" si="47"/>
        <v>-1.6599604526190692E-4</v>
      </c>
      <c r="AQ55" s="29">
        <f t="shared" si="47"/>
        <v>6.1091213545545475E-3</v>
      </c>
      <c r="AR55" s="29">
        <f>AR8/AQ8-1</f>
        <v>-7.4497789029123185E-3</v>
      </c>
      <c r="AS55" s="29">
        <f t="shared" ref="AS55:BA55" si="48">AS8/AR8-1</f>
        <v>-2.8953112023112904E-2</v>
      </c>
      <c r="AT55" s="29">
        <f t="shared" si="48"/>
        <v>-3.2119677002709901E-2</v>
      </c>
      <c r="AU55" s="29">
        <f t="shared" si="48"/>
        <v>-3.4591978743004015E-2</v>
      </c>
      <c r="AV55" s="29">
        <f t="shared" si="48"/>
        <v>-1.9872170105806441E-2</v>
      </c>
      <c r="AW55" s="29">
        <f t="shared" si="48"/>
        <v>-1.91535908573498E-2</v>
      </c>
      <c r="AX55" s="29">
        <f t="shared" si="48"/>
        <v>-4.0816523250844061E-2</v>
      </c>
      <c r="AY55" s="29">
        <f t="shared" si="48"/>
        <v>-1.2485918430022336E-2</v>
      </c>
      <c r="AZ55" s="29">
        <f t="shared" si="48"/>
        <v>-2.2933144972928199E-2</v>
      </c>
      <c r="BA55" s="29">
        <f t="shared" si="48"/>
        <v>6.4681417651506479E-3</v>
      </c>
    </row>
    <row r="56" spans="25:53" ht="15" customHeight="1" thickBot="1">
      <c r="Y56" s="470" t="s">
        <v>145</v>
      </c>
      <c r="Z56" s="30"/>
      <c r="AA56" s="33"/>
      <c r="AB56" s="30">
        <f t="shared" si="36"/>
        <v>-3.7604330087778193E-2</v>
      </c>
      <c r="AC56" s="30">
        <f t="shared" si="36"/>
        <v>-5.7774936723812842E-2</v>
      </c>
      <c r="AD56" s="30">
        <f t="shared" ref="AD56:AQ56" si="49">AD9/AC9-1</f>
        <v>-4.9945441082617115E-2</v>
      </c>
      <c r="AE56" s="30">
        <f t="shared" si="49"/>
        <v>6.9271906371466407E-2</v>
      </c>
      <c r="AF56" s="30">
        <f t="shared" si="49"/>
        <v>4.7877043927034402E-2</v>
      </c>
      <c r="AG56" s="30">
        <f t="shared" si="49"/>
        <v>-4.9615031809656873E-2</v>
      </c>
      <c r="AH56" s="30">
        <f t="shared" si="49"/>
        <v>-9.289151286575037E-3</v>
      </c>
      <c r="AI56" s="30">
        <f t="shared" si="49"/>
        <v>-4.3689655950773676E-2</v>
      </c>
      <c r="AJ56" s="30">
        <f t="shared" si="49"/>
        <v>-1.203188940683908E-2</v>
      </c>
      <c r="AK56" s="30">
        <f t="shared" si="49"/>
        <v>4.2489157308030157E-2</v>
      </c>
      <c r="AL56" s="30">
        <f t="shared" si="49"/>
        <v>-4.4272690088061339E-2</v>
      </c>
      <c r="AM56" s="30">
        <f t="shared" si="49"/>
        <v>2.0915387343400704E-2</v>
      </c>
      <c r="AN56" s="30">
        <f t="shared" si="49"/>
        <v>-5.0864781128818093E-2</v>
      </c>
      <c r="AO56" s="30">
        <f t="shared" si="49"/>
        <v>6.9560765972903615E-2</v>
      </c>
      <c r="AP56" s="30">
        <f t="shared" si="49"/>
        <v>2.1865695651686057E-3</v>
      </c>
      <c r="AQ56" s="30">
        <f t="shared" si="49"/>
        <v>1.4737184943223625E-2</v>
      </c>
      <c r="AR56" s="30">
        <f>AR9/AQ9-1</f>
        <v>-6.7638039344581791E-2</v>
      </c>
      <c r="AS56" s="30">
        <f t="shared" ref="AS56:BA56" si="50">AS9/AR9-1</f>
        <v>-2.4902057655178056E-2</v>
      </c>
      <c r="AT56" s="30">
        <f t="shared" si="50"/>
        <v>3.2903070393698108E-2</v>
      </c>
      <c r="AU56" s="30">
        <f t="shared" si="50"/>
        <v>5.2038716129204188E-2</v>
      </c>
      <c r="AV56" s="30">
        <f t="shared" si="50"/>
        <v>-4.7045943123567024E-3</v>
      </c>
      <c r="AW56" s="30">
        <f t="shared" si="50"/>
        <v>-0.14034897896596399</v>
      </c>
      <c r="AX56" s="30">
        <f t="shared" si="50"/>
        <v>4.7431221364420129E-3</v>
      </c>
      <c r="AY56" s="30">
        <f t="shared" si="50"/>
        <v>-7.4459646442167404E-2</v>
      </c>
      <c r="AZ56" s="30">
        <f t="shared" si="50"/>
        <v>0.12977238349502374</v>
      </c>
      <c r="BA56" s="30">
        <f t="shared" si="50"/>
        <v>-0.1078005570111038</v>
      </c>
    </row>
    <row r="57" spans="25:53" ht="15" customHeight="1" thickTop="1">
      <c r="Y57" s="427" t="s">
        <v>141</v>
      </c>
      <c r="Z57" s="31"/>
      <c r="AA57" s="34"/>
      <c r="AB57" s="472">
        <f t="shared" si="36"/>
        <v>-2.770928663224681E-2</v>
      </c>
      <c r="AC57" s="472">
        <f t="shared" si="36"/>
        <v>1.9304300675257569E-2</v>
      </c>
      <c r="AD57" s="472">
        <f t="shared" ref="AD57:AQ57" si="51">AD10/AC10-1</f>
        <v>-9.3368467968847124E-2</v>
      </c>
      <c r="AE57" s="472">
        <f t="shared" si="51"/>
        <v>8.5111429910090797E-2</v>
      </c>
      <c r="AF57" s="472">
        <f t="shared" si="51"/>
        <v>-3.4562146471258881E-2</v>
      </c>
      <c r="AG57" s="472">
        <f t="shared" si="51"/>
        <v>-2.8919427693606892E-2</v>
      </c>
      <c r="AH57" s="472">
        <f t="shared" si="51"/>
        <v>-1.8111016386967771E-2</v>
      </c>
      <c r="AI57" s="472">
        <f t="shared" si="51"/>
        <v>-4.6836464261158839E-2</v>
      </c>
      <c r="AJ57" s="472">
        <f t="shared" si="51"/>
        <v>-3.8393543380781381E-3</v>
      </c>
      <c r="AK57" s="610">
        <f t="shared" si="51"/>
        <v>-2.4735775014461669E-4</v>
      </c>
      <c r="AL57" s="472">
        <f t="shared" si="51"/>
        <v>-2.8106848862364364E-2</v>
      </c>
      <c r="AM57" s="472">
        <f t="shared" si="51"/>
        <v>-1.6122342920440347E-2</v>
      </c>
      <c r="AN57" s="472">
        <f t="shared" si="51"/>
        <v>-3.9863578780619524E-2</v>
      </c>
      <c r="AO57" s="472">
        <f t="shared" si="51"/>
        <v>3.1358629843918351E-2</v>
      </c>
      <c r="AP57" s="472">
        <f t="shared" si="51"/>
        <v>-4.8902759476582291E-3</v>
      </c>
      <c r="AQ57" s="472">
        <f t="shared" si="51"/>
        <v>-1.3843775818261128E-2</v>
      </c>
      <c r="AR57" s="472">
        <f>AR10/AQ10-1</f>
        <v>8.1900175669411546E-3</v>
      </c>
      <c r="AS57" s="472">
        <f t="shared" ref="AS57:AZ57" si="52">AS10/AR10-1</f>
        <v>-9.2817164668855812E-3</v>
      </c>
      <c r="AT57" s="472">
        <f t="shared" si="52"/>
        <v>-2.6560377808319879E-2</v>
      </c>
      <c r="AU57" s="472">
        <f t="shared" si="52"/>
        <v>1.647949617977118E-2</v>
      </c>
      <c r="AV57" s="472">
        <f t="shared" si="52"/>
        <v>-2.7581090737233693E-2</v>
      </c>
      <c r="AW57" s="472">
        <f t="shared" si="52"/>
        <v>-2.4926807966995757E-2</v>
      </c>
      <c r="AX57" s="472">
        <f t="shared" si="52"/>
        <v>-1.0231348482814595E-2</v>
      </c>
      <c r="AY57" s="472">
        <f t="shared" si="52"/>
        <v>-2.0297127718152952E-2</v>
      </c>
      <c r="AZ57" s="472">
        <f t="shared" si="52"/>
        <v>-2.1873147292950534E-2</v>
      </c>
      <c r="BA57" s="472">
        <f>BA10/AZ10-1</f>
        <v>-1.4422087230920089E-2</v>
      </c>
    </row>
  </sheetData>
  <phoneticPr fontId="9"/>
  <pageMargins left="0.42" right="0.53" top="0.56000000000000005" bottom="0.57999999999999996" header="0.51181102362204722" footer="0.51181102362204722"/>
  <pageSetup paperSize="9" scale="45" orientation="landscape"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3"/>
  <sheetViews>
    <sheetView zoomScale="75" zoomScaleNormal="75" workbookViewId="0">
      <pane xSplit="26" ySplit="4" topLeftCell="AU5" activePane="bottomRight" state="frozen"/>
      <selection pane="topRight" activeCell="AA1" sqref="AA1"/>
      <selection pane="bottomLeft" activeCell="A5" sqref="A5"/>
      <selection pane="bottomRight"/>
    </sheetView>
  </sheetViews>
  <sheetFormatPr defaultColWidth="9.625" defaultRowHeight="14.25"/>
  <cols>
    <col min="1" max="1" width="2.625" style="23" customWidth="1"/>
    <col min="2" max="22" width="1.625" style="23" hidden="1" customWidth="1"/>
    <col min="23" max="23" width="2.5" style="23" hidden="1" customWidth="1"/>
    <col min="24" max="24" width="1.125" style="23" customWidth="1"/>
    <col min="25" max="25" width="30.25" style="23" customWidth="1"/>
    <col min="26" max="26" width="0.25" style="23" hidden="1" customWidth="1"/>
    <col min="27" max="53" width="9.125" style="23" customWidth="1"/>
    <col min="54" max="57" width="9.125" style="23" hidden="1" customWidth="1"/>
    <col min="58" max="58" width="7.625" style="23" hidden="1" customWidth="1"/>
    <col min="59" max="16384" width="9.625" style="23"/>
  </cols>
  <sheetData>
    <row r="1" spans="1:57" ht="30" customHeight="1">
      <c r="A1" s="433" t="s">
        <v>136</v>
      </c>
      <c r="AC1" s="70"/>
      <c r="AD1" s="69"/>
    </row>
    <row r="2" spans="1:57" ht="7.5" customHeight="1">
      <c r="Y2" s="133"/>
      <c r="Z2" s="464"/>
    </row>
    <row r="3" spans="1:57" ht="15" customHeight="1">
      <c r="Y3" s="133" t="s">
        <v>148</v>
      </c>
    </row>
    <row r="4" spans="1:57" s="376" customFormat="1" ht="17.25" customHeight="1">
      <c r="Y4" s="812"/>
      <c r="Z4" s="813"/>
      <c r="AA4" s="812">
        <v>1990</v>
      </c>
      <c r="AB4" s="812">
        <f t="shared" ref="AB4:BE4" si="0">AA4+1</f>
        <v>1991</v>
      </c>
      <c r="AC4" s="812">
        <f t="shared" si="0"/>
        <v>1992</v>
      </c>
      <c r="AD4" s="812">
        <f t="shared" si="0"/>
        <v>1993</v>
      </c>
      <c r="AE4" s="812">
        <f t="shared" si="0"/>
        <v>1994</v>
      </c>
      <c r="AF4" s="812">
        <f t="shared" si="0"/>
        <v>1995</v>
      </c>
      <c r="AG4" s="812">
        <f t="shared" si="0"/>
        <v>1996</v>
      </c>
      <c r="AH4" s="812">
        <f t="shared" si="0"/>
        <v>1997</v>
      </c>
      <c r="AI4" s="812">
        <f t="shared" si="0"/>
        <v>1998</v>
      </c>
      <c r="AJ4" s="812">
        <f t="shared" si="0"/>
        <v>1999</v>
      </c>
      <c r="AK4" s="812">
        <f t="shared" si="0"/>
        <v>2000</v>
      </c>
      <c r="AL4" s="812">
        <f t="shared" si="0"/>
        <v>2001</v>
      </c>
      <c r="AM4" s="812">
        <f t="shared" si="0"/>
        <v>2002</v>
      </c>
      <c r="AN4" s="812">
        <f t="shared" si="0"/>
        <v>2003</v>
      </c>
      <c r="AO4" s="812">
        <f t="shared" si="0"/>
        <v>2004</v>
      </c>
      <c r="AP4" s="812">
        <f t="shared" si="0"/>
        <v>2005</v>
      </c>
      <c r="AQ4" s="812">
        <f t="shared" si="0"/>
        <v>2006</v>
      </c>
      <c r="AR4" s="812">
        <f t="shared" si="0"/>
        <v>2007</v>
      </c>
      <c r="AS4" s="813">
        <v>2008</v>
      </c>
      <c r="AT4" s="813">
        <v>2009</v>
      </c>
      <c r="AU4" s="813">
        <v>2010</v>
      </c>
      <c r="AV4" s="813">
        <v>2011</v>
      </c>
      <c r="AW4" s="813">
        <v>2012</v>
      </c>
      <c r="AX4" s="813">
        <v>2013</v>
      </c>
      <c r="AY4" s="813">
        <v>2014</v>
      </c>
      <c r="AZ4" s="813">
        <f>AY4+1</f>
        <v>2015</v>
      </c>
      <c r="BA4" s="813">
        <f>AZ4+1</f>
        <v>2016</v>
      </c>
      <c r="BB4" s="815">
        <f t="shared" si="0"/>
        <v>2017</v>
      </c>
      <c r="BC4" s="815">
        <f t="shared" si="0"/>
        <v>2018</v>
      </c>
      <c r="BD4" s="815">
        <f t="shared" si="0"/>
        <v>2019</v>
      </c>
      <c r="BE4" s="815">
        <f t="shared" si="0"/>
        <v>2020</v>
      </c>
    </row>
    <row r="5" spans="1:57" ht="17.25" customHeight="1">
      <c r="A5" s="572"/>
      <c r="B5" s="572"/>
      <c r="C5" s="572"/>
      <c r="D5" s="572"/>
      <c r="E5" s="572"/>
      <c r="F5" s="572"/>
      <c r="G5" s="572"/>
      <c r="H5" s="572"/>
      <c r="I5" s="572"/>
      <c r="J5" s="572"/>
      <c r="K5" s="572"/>
      <c r="L5" s="572"/>
      <c r="M5" s="572"/>
      <c r="N5" s="572"/>
      <c r="O5" s="572"/>
      <c r="P5" s="572"/>
      <c r="Q5" s="572"/>
      <c r="R5" s="572"/>
      <c r="S5" s="572"/>
      <c r="T5" s="572"/>
      <c r="U5" s="572"/>
      <c r="V5" s="572"/>
      <c r="W5" s="573" t="s">
        <v>174</v>
      </c>
      <c r="X5" s="835" t="s">
        <v>341</v>
      </c>
      <c r="Y5" s="439" t="s">
        <v>139</v>
      </c>
      <c r="Z5" s="595"/>
      <c r="AA5" s="595">
        <v>11547.888362079999</v>
      </c>
      <c r="AB5" s="595">
        <v>11419.982475056875</v>
      </c>
      <c r="AC5" s="595">
        <v>11350.989900564704</v>
      </c>
      <c r="AD5" s="595">
        <v>11353.131986058313</v>
      </c>
      <c r="AE5" s="595">
        <v>11150.565902376384</v>
      </c>
      <c r="AF5" s="595">
        <v>10782.189093226514</v>
      </c>
      <c r="AG5" s="595">
        <v>10606.384641579409</v>
      </c>
      <c r="AH5" s="595">
        <v>10491.627094220883</v>
      </c>
      <c r="AI5" s="595">
        <v>10354.913337004469</v>
      </c>
      <c r="AJ5" s="595">
        <v>10269.454811151796</v>
      </c>
      <c r="AK5" s="595">
        <v>10317.637922972497</v>
      </c>
      <c r="AL5" s="595">
        <v>10159.508366207003</v>
      </c>
      <c r="AM5" s="595">
        <v>10187.246005532908</v>
      </c>
      <c r="AN5" s="595">
        <v>10191.002208176955</v>
      </c>
      <c r="AO5" s="595">
        <v>10091.965076063287</v>
      </c>
      <c r="AP5" s="595">
        <v>10112.678099873658</v>
      </c>
      <c r="AQ5" s="595">
        <v>10172.041368643811</v>
      </c>
      <c r="AR5" s="595">
        <v>10568.655439300306</v>
      </c>
      <c r="AS5" s="595">
        <v>9902.426421405471</v>
      </c>
      <c r="AT5" s="595">
        <v>9635.5592383938929</v>
      </c>
      <c r="AU5" s="595">
        <v>9891.5013714156685</v>
      </c>
      <c r="AV5" s="595">
        <v>9753.8006148876921</v>
      </c>
      <c r="AW5" s="595">
        <v>9639.2234238096207</v>
      </c>
      <c r="AX5" s="595">
        <v>9620.8028993732059</v>
      </c>
      <c r="AY5" s="595">
        <v>9484.4486128924182</v>
      </c>
      <c r="AZ5" s="595">
        <v>9470.6327238592839</v>
      </c>
      <c r="BA5" s="595">
        <v>9434.2055787379068</v>
      </c>
      <c r="BB5" s="25"/>
      <c r="BC5" s="25"/>
      <c r="BD5" s="25"/>
      <c r="BE5" s="25"/>
    </row>
    <row r="6" spans="1:57" ht="17.25" customHeight="1">
      <c r="A6" s="572"/>
      <c r="B6" s="572"/>
      <c r="C6" s="572"/>
      <c r="D6" s="572"/>
      <c r="E6" s="572"/>
      <c r="F6" s="572"/>
      <c r="G6" s="572"/>
      <c r="H6" s="572"/>
      <c r="I6" s="572"/>
      <c r="J6" s="572"/>
      <c r="K6" s="572"/>
      <c r="L6" s="572"/>
      <c r="M6" s="572"/>
      <c r="N6" s="572"/>
      <c r="O6" s="572"/>
      <c r="P6" s="572"/>
      <c r="Q6" s="572"/>
      <c r="R6" s="572"/>
      <c r="S6" s="572"/>
      <c r="T6" s="572"/>
      <c r="U6" s="572"/>
      <c r="V6" s="572"/>
      <c r="W6" s="572"/>
      <c r="X6" s="836" t="s">
        <v>329</v>
      </c>
      <c r="Y6" s="511" t="s">
        <v>331</v>
      </c>
      <c r="Z6" s="595"/>
      <c r="AA6" s="595">
        <v>6224.3856286475348</v>
      </c>
      <c r="AB6" s="595">
        <v>6471.2681216848077</v>
      </c>
      <c r="AC6" s="595">
        <v>6589.1198769077964</v>
      </c>
      <c r="AD6" s="595">
        <v>6710.7364422831024</v>
      </c>
      <c r="AE6" s="595">
        <v>6957.8182643278487</v>
      </c>
      <c r="AF6" s="595">
        <v>7532.1648503467859</v>
      </c>
      <c r="AG6" s="595">
        <v>7707.8651583894243</v>
      </c>
      <c r="AH6" s="595">
        <v>7898.6299774896916</v>
      </c>
      <c r="AI6" s="595">
        <v>7728.9403156108701</v>
      </c>
      <c r="AJ6" s="595">
        <v>7848.1458451139888</v>
      </c>
      <c r="AK6" s="595">
        <v>7850.8836118184718</v>
      </c>
      <c r="AL6" s="595">
        <v>7852.4293569013616</v>
      </c>
      <c r="AM6" s="595">
        <v>7695.7774294612655</v>
      </c>
      <c r="AN6" s="595">
        <v>7450.2397637414724</v>
      </c>
      <c r="AO6" s="595">
        <v>7240.2677434582893</v>
      </c>
      <c r="AP6" s="595">
        <v>7238.7577940368947</v>
      </c>
      <c r="AQ6" s="595">
        <v>7014.356999704296</v>
      </c>
      <c r="AR6" s="595">
        <v>7000.6136799652186</v>
      </c>
      <c r="AS6" s="595">
        <v>6701.5384634864358</v>
      </c>
      <c r="AT6" s="595">
        <v>6397.494379276276</v>
      </c>
      <c r="AU6" s="595">
        <v>6239.6347835298002</v>
      </c>
      <c r="AV6" s="595">
        <v>6241.5957644219488</v>
      </c>
      <c r="AW6" s="595">
        <v>6192.9460200963986</v>
      </c>
      <c r="AX6" s="595">
        <v>6259.0214864265572</v>
      </c>
      <c r="AY6" s="595">
        <v>6143.0820053534553</v>
      </c>
      <c r="AZ6" s="595">
        <v>6147.4769618038972</v>
      </c>
      <c r="BA6" s="595">
        <v>6183.9775938000157</v>
      </c>
      <c r="BB6" s="213">
        <v>0</v>
      </c>
      <c r="BC6" s="213">
        <v>0</v>
      </c>
      <c r="BD6" s="213">
        <v>0</v>
      </c>
      <c r="BE6" s="213">
        <v>0</v>
      </c>
    </row>
    <row r="7" spans="1:57" ht="17.25" customHeight="1">
      <c r="A7" s="572"/>
      <c r="B7" s="572"/>
      <c r="C7" s="572"/>
      <c r="D7" s="572"/>
      <c r="E7" s="572"/>
      <c r="F7" s="572"/>
      <c r="G7" s="572"/>
      <c r="H7" s="572"/>
      <c r="I7" s="572"/>
      <c r="J7" s="572"/>
      <c r="K7" s="572"/>
      <c r="L7" s="572"/>
      <c r="M7" s="572"/>
      <c r="N7" s="572"/>
      <c r="O7" s="572"/>
      <c r="P7" s="572"/>
      <c r="Q7" s="572"/>
      <c r="R7" s="572"/>
      <c r="S7" s="572"/>
      <c r="T7" s="572"/>
      <c r="U7" s="572"/>
      <c r="V7" s="572"/>
      <c r="W7" s="572"/>
      <c r="X7" s="836" t="s">
        <v>330</v>
      </c>
      <c r="Y7" s="439" t="s">
        <v>140</v>
      </c>
      <c r="Z7" s="595"/>
      <c r="AA7" s="595">
        <v>3860.4585617197386</v>
      </c>
      <c r="AB7" s="595">
        <v>3937.3368623053352</v>
      </c>
      <c r="AC7" s="595">
        <v>4065.5014256917511</v>
      </c>
      <c r="AD7" s="595">
        <v>4093.0766148217649</v>
      </c>
      <c r="AE7" s="595">
        <v>4247.6954224236879</v>
      </c>
      <c r="AF7" s="595">
        <v>4423.1285391457886</v>
      </c>
      <c r="AG7" s="595">
        <v>4551.6758427050318</v>
      </c>
      <c r="AH7" s="595">
        <v>4654.4943891428029</v>
      </c>
      <c r="AI7" s="595">
        <v>4662.0484040025794</v>
      </c>
      <c r="AJ7" s="595">
        <v>4673.4038385452259</v>
      </c>
      <c r="AK7" s="595">
        <v>4642.695004876552</v>
      </c>
      <c r="AL7" s="595">
        <v>4593.8610400627012</v>
      </c>
      <c r="AM7" s="595">
        <v>4306.7192660901292</v>
      </c>
      <c r="AN7" s="595">
        <v>4322.6441429674051</v>
      </c>
      <c r="AO7" s="595">
        <v>4302.4952381498133</v>
      </c>
      <c r="AP7" s="595">
        <v>4383.6303539592463</v>
      </c>
      <c r="AQ7" s="595">
        <v>4265.2701237515803</v>
      </c>
      <c r="AR7" s="595">
        <v>4064.7056918446387</v>
      </c>
      <c r="AS7" s="595">
        <v>4021.4969489254008</v>
      </c>
      <c r="AT7" s="595">
        <v>3901.6604541828615</v>
      </c>
      <c r="AU7" s="595">
        <v>3805.9288022022201</v>
      </c>
      <c r="AV7" s="595">
        <v>3829.5999094447566</v>
      </c>
      <c r="AW7" s="595">
        <v>3786.2604098663019</v>
      </c>
      <c r="AX7" s="595">
        <v>3803.0329204450431</v>
      </c>
      <c r="AY7" s="595">
        <v>3665.1372589228204</v>
      </c>
      <c r="AZ7" s="595">
        <v>3662.4727129922758</v>
      </c>
      <c r="BA7" s="595">
        <v>3663.7440390183106</v>
      </c>
      <c r="BB7" s="25"/>
      <c r="BC7" s="25"/>
      <c r="BD7" s="25"/>
      <c r="BE7" s="25"/>
    </row>
    <row r="8" spans="1:57" ht="17.25" customHeight="1" thickBot="1">
      <c r="A8" s="572"/>
      <c r="B8" s="572"/>
      <c r="C8" s="572"/>
      <c r="D8" s="572"/>
      <c r="E8" s="572"/>
      <c r="F8" s="572"/>
      <c r="G8" s="572"/>
      <c r="H8" s="572"/>
      <c r="I8" s="572"/>
      <c r="J8" s="572"/>
      <c r="K8" s="572"/>
      <c r="L8" s="572"/>
      <c r="M8" s="572"/>
      <c r="N8" s="572"/>
      <c r="O8" s="572"/>
      <c r="P8" s="572"/>
      <c r="Q8" s="572"/>
      <c r="R8" s="572"/>
      <c r="S8" s="572"/>
      <c r="T8" s="572"/>
      <c r="U8" s="572"/>
      <c r="V8" s="572"/>
      <c r="W8" s="818"/>
      <c r="X8" s="835" t="s">
        <v>342</v>
      </c>
      <c r="Y8" s="819" t="s">
        <v>138</v>
      </c>
      <c r="Z8" s="596"/>
      <c r="AA8" s="596">
        <v>9910.6586158148057</v>
      </c>
      <c r="AB8" s="596">
        <v>9433.1295624956911</v>
      </c>
      <c r="AC8" s="596">
        <v>9398.8544222426717</v>
      </c>
      <c r="AD8" s="596">
        <v>9131.1318698893083</v>
      </c>
      <c r="AE8" s="596">
        <v>10208.630427212323</v>
      </c>
      <c r="AF8" s="596">
        <v>10114.044334040294</v>
      </c>
      <c r="AG8" s="596">
        <v>11117.329105593026</v>
      </c>
      <c r="AH8" s="596">
        <v>11721.061775922752</v>
      </c>
      <c r="AI8" s="596">
        <v>10428.204222230408</v>
      </c>
      <c r="AJ8" s="596">
        <v>4218.5895017867424</v>
      </c>
      <c r="AK8" s="596">
        <v>6719.7584773469416</v>
      </c>
      <c r="AL8" s="596">
        <v>3358.1568536531995</v>
      </c>
      <c r="AM8" s="596">
        <v>3222.2053164553799</v>
      </c>
      <c r="AN8" s="596">
        <v>3267.600592395062</v>
      </c>
      <c r="AO8" s="596">
        <v>3600.1823625817474</v>
      </c>
      <c r="AP8" s="596">
        <v>3093.4539066914222</v>
      </c>
      <c r="AQ8" s="596">
        <v>3338.934971984921</v>
      </c>
      <c r="AR8" s="596">
        <v>2563.9619346052978</v>
      </c>
      <c r="AS8" s="596">
        <v>2647.4120693282616</v>
      </c>
      <c r="AT8" s="596">
        <v>2777.3109730447113</v>
      </c>
      <c r="AU8" s="596">
        <v>2270.0579602646444</v>
      </c>
      <c r="AV8" s="596">
        <v>1931.4796974578469</v>
      </c>
      <c r="AW8" s="596">
        <v>1736.5863877298025</v>
      </c>
      <c r="AX8" s="596">
        <v>1747.9230838501849</v>
      </c>
      <c r="AY8" s="596">
        <v>1704.469097046685</v>
      </c>
      <c r="AZ8" s="596">
        <v>1345.8886774321741</v>
      </c>
      <c r="BA8" s="596">
        <v>1301.4350963483416</v>
      </c>
      <c r="BB8" s="25"/>
      <c r="BC8" s="25"/>
      <c r="BD8" s="25"/>
      <c r="BE8" s="25"/>
    </row>
    <row r="9" spans="1:57" ht="17.25" customHeight="1" thickTop="1">
      <c r="Y9" s="466" t="s">
        <v>141</v>
      </c>
      <c r="Z9" s="467"/>
      <c r="AA9" s="467">
        <f t="shared" ref="AA9:AH9" si="1">SUM(AA5:AA8)</f>
        <v>31543.391168262075</v>
      </c>
      <c r="AB9" s="467">
        <f t="shared" si="1"/>
        <v>31261.71702154271</v>
      </c>
      <c r="AC9" s="467">
        <f t="shared" si="1"/>
        <v>31404.46562540692</v>
      </c>
      <c r="AD9" s="467">
        <f t="shared" si="1"/>
        <v>31288.07691305249</v>
      </c>
      <c r="AE9" s="467">
        <f t="shared" si="1"/>
        <v>32564.710016340243</v>
      </c>
      <c r="AF9" s="467">
        <f t="shared" si="1"/>
        <v>32851.526816759382</v>
      </c>
      <c r="AG9" s="467">
        <f t="shared" si="1"/>
        <v>33983.254748266889</v>
      </c>
      <c r="AH9" s="467">
        <f t="shared" si="1"/>
        <v>34765.813236776128</v>
      </c>
      <c r="AI9" s="467">
        <f t="shared" ref="AI9:AX9" si="2">SUM(AI5:AI8)</f>
        <v>33174.106278848325</v>
      </c>
      <c r="AJ9" s="467">
        <f t="shared" si="2"/>
        <v>27009.593996597752</v>
      </c>
      <c r="AK9" s="467">
        <f t="shared" si="2"/>
        <v>29530.975017014462</v>
      </c>
      <c r="AL9" s="467">
        <f t="shared" si="2"/>
        <v>25963.955616824263</v>
      </c>
      <c r="AM9" s="467">
        <f t="shared" si="2"/>
        <v>25411.948017539682</v>
      </c>
      <c r="AN9" s="467">
        <f t="shared" si="2"/>
        <v>25231.486707280892</v>
      </c>
      <c r="AO9" s="467">
        <f t="shared" si="2"/>
        <v>25234.910420253138</v>
      </c>
      <c r="AP9" s="467">
        <f t="shared" si="2"/>
        <v>24828.520154561222</v>
      </c>
      <c r="AQ9" s="467">
        <f t="shared" si="2"/>
        <v>24790.603464084605</v>
      </c>
      <c r="AR9" s="467">
        <f t="shared" si="2"/>
        <v>24197.936745715462</v>
      </c>
      <c r="AS9" s="467">
        <f t="shared" si="2"/>
        <v>23272.873903145566</v>
      </c>
      <c r="AT9" s="467">
        <f t="shared" si="2"/>
        <v>22712.025044897739</v>
      </c>
      <c r="AU9" s="467">
        <f t="shared" si="2"/>
        <v>22207.122917412333</v>
      </c>
      <c r="AV9" s="467">
        <f t="shared" si="2"/>
        <v>21756.475986212245</v>
      </c>
      <c r="AW9" s="467">
        <f t="shared" si="2"/>
        <v>21355.016241502126</v>
      </c>
      <c r="AX9" s="467">
        <f t="shared" si="2"/>
        <v>21430.780390094991</v>
      </c>
      <c r="AY9" s="467">
        <f>SUM(AY5:AY8)</f>
        <v>20997.136974215377</v>
      </c>
      <c r="AZ9" s="467">
        <f>SUM(AZ5:AZ8)</f>
        <v>20626.47107608763</v>
      </c>
      <c r="BA9" s="467">
        <f>SUM(BA5:BA8)</f>
        <v>20583.362307904576</v>
      </c>
      <c r="BB9" s="27">
        <f>SUM(BB6:BB8)</f>
        <v>0</v>
      </c>
      <c r="BC9" s="27">
        <f>SUM(BC6:BC8)</f>
        <v>0</v>
      </c>
      <c r="BD9" s="27">
        <f>SUM(BD6:BD8)</f>
        <v>0</v>
      </c>
      <c r="BE9" s="27">
        <f>SUM(BE6:BE8)</f>
        <v>0</v>
      </c>
    </row>
    <row r="10" spans="1:57" ht="14.25" customHeight="1">
      <c r="Z10" s="70"/>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row>
    <row r="11" spans="1:57" ht="14.25" customHeight="1">
      <c r="Z11" s="69"/>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row>
    <row r="12" spans="1:57" ht="14.25" customHeight="1">
      <c r="Z12" s="69"/>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row>
    <row r="13" spans="1:57" ht="14.25" customHeight="1">
      <c r="Y13" s="23" t="s">
        <v>317</v>
      </c>
      <c r="Z13" s="69"/>
      <c r="AA13" s="291"/>
      <c r="AB13" s="291"/>
      <c r="AC13" s="291"/>
      <c r="AD13" s="291"/>
      <c r="AE13" s="291"/>
      <c r="AF13" s="291"/>
      <c r="AG13" s="291"/>
      <c r="AH13" s="291"/>
      <c r="AI13" s="291"/>
      <c r="AJ13" s="291"/>
      <c r="AK13" s="291"/>
      <c r="AL13" s="291"/>
      <c r="AM13" s="291"/>
      <c r="AN13" s="291"/>
      <c r="AO13" s="291"/>
      <c r="AP13" s="291"/>
      <c r="AQ13" s="291"/>
      <c r="AR13" s="291"/>
      <c r="AS13" s="291"/>
      <c r="AT13" s="291"/>
      <c r="AU13" s="291"/>
      <c r="AV13" s="291"/>
      <c r="AW13" s="291"/>
      <c r="AX13" s="291"/>
      <c r="AY13" s="291"/>
      <c r="AZ13" s="291"/>
      <c r="BA13" s="291"/>
    </row>
    <row r="14" spans="1:57" ht="14.25" customHeight="1">
      <c r="W14" s="820"/>
      <c r="Y14" s="484"/>
      <c r="Z14" s="485"/>
      <c r="AA14" s="484">
        <v>1990</v>
      </c>
      <c r="AB14" s="484">
        <f t="shared" ref="AB14:AP14" si="3">AA14+1</f>
        <v>1991</v>
      </c>
      <c r="AC14" s="484">
        <f t="shared" si="3"/>
        <v>1992</v>
      </c>
      <c r="AD14" s="484">
        <f t="shared" si="3"/>
        <v>1993</v>
      </c>
      <c r="AE14" s="484">
        <f t="shared" si="3"/>
        <v>1994</v>
      </c>
      <c r="AF14" s="484">
        <f t="shared" si="3"/>
        <v>1995</v>
      </c>
      <c r="AG14" s="484">
        <f t="shared" si="3"/>
        <v>1996</v>
      </c>
      <c r="AH14" s="484">
        <f t="shared" si="3"/>
        <v>1997</v>
      </c>
      <c r="AI14" s="484">
        <f t="shared" si="3"/>
        <v>1998</v>
      </c>
      <c r="AJ14" s="484">
        <f t="shared" si="3"/>
        <v>1999</v>
      </c>
      <c r="AK14" s="484">
        <f t="shared" si="3"/>
        <v>2000</v>
      </c>
      <c r="AL14" s="484">
        <f t="shared" si="3"/>
        <v>2001</v>
      </c>
      <c r="AM14" s="484">
        <f t="shared" si="3"/>
        <v>2002</v>
      </c>
      <c r="AN14" s="484">
        <f t="shared" si="3"/>
        <v>2003</v>
      </c>
      <c r="AO14" s="484">
        <f t="shared" si="3"/>
        <v>2004</v>
      </c>
      <c r="AP14" s="484">
        <f t="shared" si="3"/>
        <v>2005</v>
      </c>
      <c r="AQ14" s="484">
        <f>AP14+1</f>
        <v>2006</v>
      </c>
      <c r="AR14" s="484">
        <f>AQ14+1</f>
        <v>2007</v>
      </c>
      <c r="AS14" s="486">
        <v>2008</v>
      </c>
      <c r="AT14" s="486">
        <v>2009</v>
      </c>
      <c r="AU14" s="486">
        <v>2010</v>
      </c>
      <c r="AV14" s="486">
        <v>2011</v>
      </c>
      <c r="AW14" s="486">
        <v>2012</v>
      </c>
      <c r="AX14" s="486">
        <v>2013</v>
      </c>
      <c r="AY14" s="486">
        <v>2014</v>
      </c>
      <c r="AZ14" s="486">
        <f>AY14+1</f>
        <v>2015</v>
      </c>
      <c r="BA14" s="486">
        <f>AZ14+1</f>
        <v>2016</v>
      </c>
    </row>
    <row r="15" spans="1:57" ht="14.25" customHeight="1">
      <c r="W15" s="821"/>
      <c r="Y15" s="469" t="s">
        <v>139</v>
      </c>
      <c r="Z15" s="124"/>
      <c r="AA15" s="124">
        <f t="shared" ref="AA15:AD18" si="4">AA5/AA$9</f>
        <v>0.36609533516799253</v>
      </c>
      <c r="AB15" s="124">
        <f t="shared" si="4"/>
        <v>0.36530247098031338</v>
      </c>
      <c r="AC15" s="124">
        <f t="shared" si="4"/>
        <v>0.36144508987860302</v>
      </c>
      <c r="AD15" s="124">
        <f t="shared" si="4"/>
        <v>0.36285809503754168</v>
      </c>
      <c r="AE15" s="124">
        <f t="shared" ref="AE15:AJ15" si="5">AE5/AE$9</f>
        <v>0.34241256552818311</v>
      </c>
      <c r="AF15" s="124">
        <f t="shared" si="5"/>
        <v>0.3282096796708372</v>
      </c>
      <c r="AG15" s="124">
        <f t="shared" si="5"/>
        <v>0.31210620407453243</v>
      </c>
      <c r="AH15" s="124">
        <f t="shared" si="5"/>
        <v>0.30177999929892574</v>
      </c>
      <c r="AI15" s="124">
        <f t="shared" si="5"/>
        <v>0.31213842657780111</v>
      </c>
      <c r="AJ15" s="124">
        <f t="shared" si="5"/>
        <v>0.38021507514868169</v>
      </c>
      <c r="AK15" s="124">
        <f t="shared" ref="AK15:BA15" si="6">AK5/AK$9</f>
        <v>0.34938358510099732</v>
      </c>
      <c r="AL15" s="124">
        <f t="shared" si="6"/>
        <v>0.39129277973437104</v>
      </c>
      <c r="AM15" s="124">
        <f t="shared" si="6"/>
        <v>0.40088410374920996</v>
      </c>
      <c r="AN15" s="124">
        <f t="shared" si="6"/>
        <v>0.4039001873494914</v>
      </c>
      <c r="AO15" s="124">
        <f t="shared" si="6"/>
        <v>0.39992078069608028</v>
      </c>
      <c r="AP15" s="124">
        <f t="shared" si="6"/>
        <v>0.40730087967066647</v>
      </c>
      <c r="AQ15" s="124">
        <f t="shared" si="6"/>
        <v>0.41031842501859866</v>
      </c>
      <c r="AR15" s="124">
        <f t="shared" si="6"/>
        <v>0.43675853649677859</v>
      </c>
      <c r="AS15" s="124">
        <f t="shared" si="6"/>
        <v>0.42549220447016028</v>
      </c>
      <c r="AT15" s="124">
        <f t="shared" si="6"/>
        <v>0.42424923446262769</v>
      </c>
      <c r="AU15" s="124">
        <f t="shared" si="6"/>
        <v>0.44542021081262462</v>
      </c>
      <c r="AV15" s="124">
        <f t="shared" si="6"/>
        <v>0.44831711813388248</v>
      </c>
      <c r="AW15" s="124">
        <f t="shared" si="6"/>
        <v>0.45137982171497482</v>
      </c>
      <c r="AX15" s="124">
        <f t="shared" si="6"/>
        <v>0.44892452464399324</v>
      </c>
      <c r="AY15" s="124">
        <f t="shared" si="6"/>
        <v>0.45170199273069389</v>
      </c>
      <c r="AZ15" s="124">
        <f t="shared" si="6"/>
        <v>0.45914944388323581</v>
      </c>
      <c r="BA15" s="124">
        <f t="shared" si="6"/>
        <v>0.45834132624264762</v>
      </c>
      <c r="BB15" s="124" t="e">
        <f>BB6/BB$9</f>
        <v>#DIV/0!</v>
      </c>
      <c r="BC15" s="124" t="e">
        <f>BC6/BC$9</f>
        <v>#DIV/0!</v>
      </c>
      <c r="BD15" s="124" t="e">
        <f>BD6/BD$9</f>
        <v>#DIV/0!</v>
      </c>
      <c r="BE15" s="124" t="e">
        <f>BE6/BE$9</f>
        <v>#DIV/0!</v>
      </c>
    </row>
    <row r="16" spans="1:57" ht="14.25" customHeight="1">
      <c r="W16" s="821"/>
      <c r="Y16" s="469" t="s">
        <v>137</v>
      </c>
      <c r="Z16" s="124"/>
      <c r="AA16" s="124">
        <f t="shared" si="4"/>
        <v>0.19732772533697351</v>
      </c>
      <c r="AB16" s="124">
        <f t="shared" si="4"/>
        <v>0.20700296523141717</v>
      </c>
      <c r="AC16" s="124">
        <f t="shared" si="4"/>
        <v>0.20981474276629786</v>
      </c>
      <c r="AD16" s="124">
        <f t="shared" si="4"/>
        <v>0.21448222787651022</v>
      </c>
      <c r="AE16" s="124">
        <f t="shared" ref="AE16:AJ16" si="7">AE6/AE$9</f>
        <v>0.2136612996349905</v>
      </c>
      <c r="AF16" s="124">
        <f t="shared" si="7"/>
        <v>0.22927898883847955</v>
      </c>
      <c r="AG16" s="124">
        <f t="shared" si="7"/>
        <v>0.2268136238122547</v>
      </c>
      <c r="AH16" s="124">
        <f t="shared" si="7"/>
        <v>0.2271953175291849</v>
      </c>
      <c r="AI16" s="124">
        <f t="shared" si="7"/>
        <v>0.23298111637565985</v>
      </c>
      <c r="AJ16" s="124">
        <f t="shared" si="7"/>
        <v>0.29056881958694292</v>
      </c>
      <c r="AK16" s="124">
        <f t="shared" ref="AK16:BA16" si="8">AK6/AK$9</f>
        <v>0.26585250257721377</v>
      </c>
      <c r="AL16" s="124">
        <f t="shared" si="8"/>
        <v>0.30243578724241471</v>
      </c>
      <c r="AM16" s="124">
        <f t="shared" si="8"/>
        <v>0.30284090869970032</v>
      </c>
      <c r="AN16" s="124">
        <f t="shared" si="8"/>
        <v>0.29527549645307277</v>
      </c>
      <c r="AO16" s="124">
        <f t="shared" si="8"/>
        <v>0.28691473925928285</v>
      </c>
      <c r="AP16" s="124">
        <f t="shared" si="8"/>
        <v>0.29155011047676438</v>
      </c>
      <c r="AQ16" s="124">
        <f t="shared" si="8"/>
        <v>0.2829441812445731</v>
      </c>
      <c r="AR16" s="124">
        <f t="shared" si="8"/>
        <v>0.28930622282103297</v>
      </c>
      <c r="AS16" s="124">
        <f t="shared" si="8"/>
        <v>0.28795491658555561</v>
      </c>
      <c r="AT16" s="124">
        <f t="shared" si="8"/>
        <v>0.2816787303919196</v>
      </c>
      <c r="AU16" s="124">
        <f t="shared" si="8"/>
        <v>0.28097447862718761</v>
      </c>
      <c r="AV16" s="124">
        <f t="shared" si="8"/>
        <v>0.28688450134927374</v>
      </c>
      <c r="AW16" s="124">
        <f t="shared" si="8"/>
        <v>0.28999959307269452</v>
      </c>
      <c r="AX16" s="124">
        <f t="shared" si="8"/>
        <v>0.29205756265037319</v>
      </c>
      <c r="AY16" s="124">
        <f t="shared" si="8"/>
        <v>0.29256760161622036</v>
      </c>
      <c r="AZ16" s="124">
        <f t="shared" si="8"/>
        <v>0.29803823150973691</v>
      </c>
      <c r="BA16" s="124">
        <f t="shared" si="8"/>
        <v>0.30043573548842401</v>
      </c>
      <c r="BB16" s="124" t="e">
        <f>BB8/BB$9</f>
        <v>#DIV/0!</v>
      </c>
      <c r="BC16" s="124" t="e">
        <f>BC8/BC$9</f>
        <v>#DIV/0!</v>
      </c>
      <c r="BD16" s="124" t="e">
        <f>BD8/BD$9</f>
        <v>#DIV/0!</v>
      </c>
      <c r="BE16" s="124" t="e">
        <f>BE8/BE$9</f>
        <v>#DIV/0!</v>
      </c>
    </row>
    <row r="17" spans="23:68" ht="14.25" customHeight="1">
      <c r="W17" s="820"/>
      <c r="Y17" s="469" t="s">
        <v>140</v>
      </c>
      <c r="Z17" s="124"/>
      <c r="AA17" s="124">
        <f t="shared" si="4"/>
        <v>0.12238565413359884</v>
      </c>
      <c r="AB17" s="124">
        <f t="shared" si="4"/>
        <v>0.12594755622642492</v>
      </c>
      <c r="AC17" s="124">
        <f t="shared" si="4"/>
        <v>0.12945615678308722</v>
      </c>
      <c r="AD17" s="124">
        <f t="shared" si="4"/>
        <v>0.13081905373079195</v>
      </c>
      <c r="AE17" s="124">
        <f t="shared" ref="AE17:AJ17" si="9">AE7/AE$9</f>
        <v>0.13043860732345811</v>
      </c>
      <c r="AF17" s="124">
        <f t="shared" si="9"/>
        <v>0.13463996860229052</v>
      </c>
      <c r="AG17" s="124">
        <f t="shared" si="9"/>
        <v>0.13393878474624807</v>
      </c>
      <c r="AH17" s="124">
        <f t="shared" si="9"/>
        <v>0.13388136090598235</v>
      </c>
      <c r="AI17" s="124">
        <f t="shared" si="9"/>
        <v>0.14053275059817008</v>
      </c>
      <c r="AJ17" s="124">
        <f t="shared" si="9"/>
        <v>0.17302754862342279</v>
      </c>
      <c r="AK17" s="124">
        <f t="shared" ref="AK17:BA17" si="10">AK7/AK$9</f>
        <v>0.15721441646276946</v>
      </c>
      <c r="AL17" s="124">
        <f t="shared" si="10"/>
        <v>0.17693224822360837</v>
      </c>
      <c r="AM17" s="124">
        <f t="shared" si="10"/>
        <v>0.16947615598448301</v>
      </c>
      <c r="AN17" s="124">
        <f t="shared" si="10"/>
        <v>0.17131943880738693</v>
      </c>
      <c r="AO17" s="124">
        <f t="shared" si="10"/>
        <v>0.1704977416799823</v>
      </c>
      <c r="AP17" s="124">
        <f t="shared" si="10"/>
        <v>0.1765562476809128</v>
      </c>
      <c r="AQ17" s="124">
        <f t="shared" si="10"/>
        <v>0.17205188772152691</v>
      </c>
      <c r="AR17" s="124">
        <f t="shared" si="10"/>
        <v>0.16797736660603282</v>
      </c>
      <c r="AS17" s="124">
        <f t="shared" si="10"/>
        <v>0.17279760830835139</v>
      </c>
      <c r="AT17" s="124">
        <f t="shared" si="10"/>
        <v>0.17178831242348291</v>
      </c>
      <c r="AU17" s="124">
        <f t="shared" si="10"/>
        <v>0.17138324565304397</v>
      </c>
      <c r="AV17" s="124">
        <f t="shared" si="10"/>
        <v>0.17602114937509608</v>
      </c>
      <c r="AW17" s="124">
        <f t="shared" si="10"/>
        <v>0.17730075065491843</v>
      </c>
      <c r="AX17" s="124">
        <f t="shared" si="10"/>
        <v>0.17745657653245106</v>
      </c>
      <c r="AY17" s="124">
        <f t="shared" si="10"/>
        <v>0.17455414342553621</v>
      </c>
      <c r="AZ17" s="124">
        <f t="shared" si="10"/>
        <v>0.1775617699936175</v>
      </c>
      <c r="BA17" s="124">
        <f t="shared" si="10"/>
        <v>0.17799541125559123</v>
      </c>
      <c r="BB17" s="124" t="e">
        <f>BB5/BB$9</f>
        <v>#DIV/0!</v>
      </c>
      <c r="BC17" s="124" t="e">
        <f>BC5/BC$9</f>
        <v>#DIV/0!</v>
      </c>
      <c r="BD17" s="124" t="e">
        <f>BD5/BD$9</f>
        <v>#DIV/0!</v>
      </c>
      <c r="BE17" s="124" t="e">
        <f>BE5/BE$9</f>
        <v>#DIV/0!</v>
      </c>
    </row>
    <row r="18" spans="23:68" ht="14.25" customHeight="1" thickBot="1">
      <c r="W18" s="822"/>
      <c r="Y18" s="470" t="s">
        <v>138</v>
      </c>
      <c r="Z18" s="125"/>
      <c r="AA18" s="125">
        <f t="shared" si="4"/>
        <v>0.31419128536143526</v>
      </c>
      <c r="AB18" s="125">
        <f t="shared" si="4"/>
        <v>0.30174700756184447</v>
      </c>
      <c r="AC18" s="125">
        <f t="shared" si="4"/>
        <v>0.29928401057201198</v>
      </c>
      <c r="AD18" s="125">
        <f t="shared" si="4"/>
        <v>0.29184062335515615</v>
      </c>
      <c r="AE18" s="125">
        <f t="shared" ref="AE18:AJ18" si="11">AE8/AE$9</f>
        <v>0.31348752751336834</v>
      </c>
      <c r="AF18" s="125">
        <f t="shared" si="11"/>
        <v>0.30787136288839279</v>
      </c>
      <c r="AG18" s="125">
        <f t="shared" si="11"/>
        <v>0.32714138736696485</v>
      </c>
      <c r="AH18" s="125">
        <f t="shared" si="11"/>
        <v>0.33714332226590704</v>
      </c>
      <c r="AI18" s="125">
        <f t="shared" si="11"/>
        <v>0.31434770644836901</v>
      </c>
      <c r="AJ18" s="125">
        <f t="shared" si="11"/>
        <v>0.15618855664095263</v>
      </c>
      <c r="AK18" s="125">
        <f t="shared" ref="AK18:BA18" si="12">AK8/AK$9</f>
        <v>0.22754949585901954</v>
      </c>
      <c r="AL18" s="125">
        <f t="shared" si="12"/>
        <v>0.12933918479960593</v>
      </c>
      <c r="AM18" s="125">
        <f t="shared" si="12"/>
        <v>0.12679883156660673</v>
      </c>
      <c r="AN18" s="125">
        <f t="shared" si="12"/>
        <v>0.12950487739004896</v>
      </c>
      <c r="AO18" s="125">
        <f t="shared" si="12"/>
        <v>0.14266673836465449</v>
      </c>
      <c r="AP18" s="125">
        <f t="shared" si="12"/>
        <v>0.12459276217165632</v>
      </c>
      <c r="AQ18" s="125">
        <f t="shared" si="12"/>
        <v>0.13468550601530149</v>
      </c>
      <c r="AR18" s="125">
        <f t="shared" si="12"/>
        <v>0.10595787407615562</v>
      </c>
      <c r="AS18" s="125">
        <f t="shared" si="12"/>
        <v>0.1137552706359328</v>
      </c>
      <c r="AT18" s="125">
        <f t="shared" si="12"/>
        <v>0.12228372272196991</v>
      </c>
      <c r="AU18" s="125">
        <f t="shared" si="12"/>
        <v>0.10222206490714382</v>
      </c>
      <c r="AV18" s="125">
        <f t="shared" si="12"/>
        <v>8.8777231141747667E-2</v>
      </c>
      <c r="AW18" s="125">
        <f t="shared" si="12"/>
        <v>8.1319834557412152E-2</v>
      </c>
      <c r="AX18" s="125">
        <f t="shared" si="12"/>
        <v>8.1561336173182508E-2</v>
      </c>
      <c r="AY18" s="125">
        <f t="shared" si="12"/>
        <v>8.1176262227549603E-2</v>
      </c>
      <c r="AZ18" s="125">
        <f t="shared" si="12"/>
        <v>6.5250554613409825E-2</v>
      </c>
      <c r="BA18" s="125">
        <f t="shared" si="12"/>
        <v>6.3227527013337115E-2</v>
      </c>
      <c r="BB18" s="125" t="e">
        <f>BB7/BB$9</f>
        <v>#DIV/0!</v>
      </c>
      <c r="BC18" s="125" t="e">
        <f>BC7/BC$9</f>
        <v>#DIV/0!</v>
      </c>
      <c r="BD18" s="125" t="e">
        <f>BD7/BD$9</f>
        <v>#DIV/0!</v>
      </c>
      <c r="BE18" s="125" t="e">
        <f>BE7/BE$9</f>
        <v>#DIV/0!</v>
      </c>
    </row>
    <row r="19" spans="23:68" ht="14.25" customHeight="1" thickTop="1">
      <c r="Y19" s="473" t="s">
        <v>141</v>
      </c>
      <c r="Z19" s="126"/>
      <c r="AA19" s="468">
        <f>SUM(AA15:AA18)</f>
        <v>1</v>
      </c>
      <c r="AB19" s="468">
        <f>SUM(AB15:AB18)</f>
        <v>1</v>
      </c>
      <c r="AC19" s="126">
        <f t="shared" ref="AC19:AY19" si="13">SUM(AC15:AC18)</f>
        <v>1</v>
      </c>
      <c r="AD19" s="126">
        <f t="shared" si="13"/>
        <v>1</v>
      </c>
      <c r="AE19" s="126">
        <f t="shared" si="13"/>
        <v>1</v>
      </c>
      <c r="AF19" s="126">
        <f t="shared" si="13"/>
        <v>1</v>
      </c>
      <c r="AG19" s="126">
        <f t="shared" si="13"/>
        <v>1</v>
      </c>
      <c r="AH19" s="126">
        <f t="shared" si="13"/>
        <v>1</v>
      </c>
      <c r="AI19" s="126">
        <f t="shared" si="13"/>
        <v>1</v>
      </c>
      <c r="AJ19" s="126">
        <f t="shared" si="13"/>
        <v>1</v>
      </c>
      <c r="AK19" s="126">
        <f t="shared" si="13"/>
        <v>1</v>
      </c>
      <c r="AL19" s="126">
        <f t="shared" si="13"/>
        <v>1</v>
      </c>
      <c r="AM19" s="126">
        <f t="shared" si="13"/>
        <v>1</v>
      </c>
      <c r="AN19" s="126">
        <f t="shared" si="13"/>
        <v>1</v>
      </c>
      <c r="AO19" s="126">
        <f t="shared" si="13"/>
        <v>0.99999999999999989</v>
      </c>
      <c r="AP19" s="126">
        <f t="shared" si="13"/>
        <v>1</v>
      </c>
      <c r="AQ19" s="126">
        <f t="shared" si="13"/>
        <v>1</v>
      </c>
      <c r="AR19" s="126">
        <f t="shared" si="13"/>
        <v>1</v>
      </c>
      <c r="AS19" s="126">
        <f t="shared" si="13"/>
        <v>1</v>
      </c>
      <c r="AT19" s="126">
        <f t="shared" si="13"/>
        <v>1.0000000000000002</v>
      </c>
      <c r="AU19" s="126">
        <f t="shared" si="13"/>
        <v>1</v>
      </c>
      <c r="AV19" s="126">
        <f t="shared" si="13"/>
        <v>0.99999999999999989</v>
      </c>
      <c r="AW19" s="126">
        <f t="shared" si="13"/>
        <v>1</v>
      </c>
      <c r="AX19" s="126">
        <f t="shared" si="13"/>
        <v>1</v>
      </c>
      <c r="AY19" s="126">
        <f t="shared" si="13"/>
        <v>1</v>
      </c>
      <c r="AZ19" s="126">
        <f>SUM(AZ15:AZ18)</f>
        <v>1</v>
      </c>
      <c r="BA19" s="126">
        <f>SUM(BA15:BA18)</f>
        <v>1</v>
      </c>
    </row>
    <row r="20" spans="23:68" ht="14.25" customHeight="1">
      <c r="Y20" s="71"/>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P20" s="72"/>
    </row>
    <row r="21" spans="23:68" ht="14.25" customHeight="1">
      <c r="X21" s="72"/>
      <c r="Y21" s="23" t="s">
        <v>202</v>
      </c>
      <c r="AA21" s="133"/>
    </row>
    <row r="22" spans="23:68" ht="14.25" customHeight="1">
      <c r="Y22" s="575"/>
      <c r="Z22" s="484" t="s">
        <v>242</v>
      </c>
      <c r="AA22" s="484">
        <v>1990</v>
      </c>
      <c r="AB22" s="484">
        <f t="shared" ref="AB22:AP22" si="14">AA22+1</f>
        <v>1991</v>
      </c>
      <c r="AC22" s="484">
        <f t="shared" si="14"/>
        <v>1992</v>
      </c>
      <c r="AD22" s="484">
        <f t="shared" si="14"/>
        <v>1993</v>
      </c>
      <c r="AE22" s="484">
        <f t="shared" si="14"/>
        <v>1994</v>
      </c>
      <c r="AF22" s="484">
        <f t="shared" si="14"/>
        <v>1995</v>
      </c>
      <c r="AG22" s="484">
        <f t="shared" si="14"/>
        <v>1996</v>
      </c>
      <c r="AH22" s="484">
        <f t="shared" si="14"/>
        <v>1997</v>
      </c>
      <c r="AI22" s="484">
        <f t="shared" si="14"/>
        <v>1998</v>
      </c>
      <c r="AJ22" s="484">
        <f t="shared" si="14"/>
        <v>1999</v>
      </c>
      <c r="AK22" s="484">
        <f t="shared" si="14"/>
        <v>2000</v>
      </c>
      <c r="AL22" s="484">
        <f t="shared" si="14"/>
        <v>2001</v>
      </c>
      <c r="AM22" s="484">
        <f t="shared" si="14"/>
        <v>2002</v>
      </c>
      <c r="AN22" s="484">
        <f t="shared" si="14"/>
        <v>2003</v>
      </c>
      <c r="AO22" s="484">
        <f t="shared" si="14"/>
        <v>2004</v>
      </c>
      <c r="AP22" s="484">
        <f t="shared" si="14"/>
        <v>2005</v>
      </c>
      <c r="AQ22" s="484">
        <f>AP22+1</f>
        <v>2006</v>
      </c>
      <c r="AR22" s="484">
        <f>AQ22+1</f>
        <v>2007</v>
      </c>
      <c r="AS22" s="486">
        <v>2008</v>
      </c>
      <c r="AT22" s="486">
        <v>2009</v>
      </c>
      <c r="AU22" s="486">
        <v>2010</v>
      </c>
      <c r="AV22" s="486">
        <v>2011</v>
      </c>
      <c r="AW22" s="486">
        <v>2012</v>
      </c>
      <c r="AX22" s="486">
        <v>2013</v>
      </c>
      <c r="AY22" s="486">
        <v>2014</v>
      </c>
      <c r="AZ22" s="486">
        <f>AY22+1</f>
        <v>2015</v>
      </c>
      <c r="BA22" s="486">
        <f>AZ22+1</f>
        <v>2016</v>
      </c>
    </row>
    <row r="23" spans="23:68" ht="14.25" customHeight="1">
      <c r="Y23" s="469" t="s">
        <v>139</v>
      </c>
      <c r="Z23" s="47">
        <f>AA5</f>
        <v>11547.888362079999</v>
      </c>
      <c r="AA23" s="29">
        <f>AA$5/$Z23-1</f>
        <v>0</v>
      </c>
      <c r="AB23" s="29">
        <f>AB$5/$Z23-1</f>
        <v>-1.1076127774418909E-2</v>
      </c>
      <c r="AC23" s="29">
        <f t="shared" ref="AC23:AY23" si="15">AC$5/$Z23-1</f>
        <v>-1.7050603135535525E-2</v>
      </c>
      <c r="AD23" s="29">
        <f t="shared" si="15"/>
        <v>-1.686510727460877E-2</v>
      </c>
      <c r="AE23" s="29">
        <f>AE$5/$Z23-1</f>
        <v>-3.4406503357644946E-2</v>
      </c>
      <c r="AF23" s="29">
        <f t="shared" si="15"/>
        <v>-6.6306431517629161E-2</v>
      </c>
      <c r="AG23" s="29">
        <f t="shared" si="15"/>
        <v>-8.153037949277564E-2</v>
      </c>
      <c r="AH23" s="29">
        <f t="shared" si="15"/>
        <v>-9.1467914716562349E-2</v>
      </c>
      <c r="AI23" s="29">
        <f t="shared" si="15"/>
        <v>-0.10330676810081763</v>
      </c>
      <c r="AJ23" s="29">
        <f>AJ$5/$Z23-1</f>
        <v>-0.11070712764475776</v>
      </c>
      <c r="AK23" s="29">
        <f t="shared" si="15"/>
        <v>-0.10653466681816015</v>
      </c>
      <c r="AL23" s="29">
        <f t="shared" si="15"/>
        <v>-0.12022804103580043</v>
      </c>
      <c r="AM23" s="29">
        <f>AM$5/$Z23-1</f>
        <v>-0.11782607468003026</v>
      </c>
      <c r="AN23" s="29">
        <f>AN$5/$Z23-1</f>
        <v>-0.11750080286181797</v>
      </c>
      <c r="AO23" s="29">
        <f t="shared" si="15"/>
        <v>-0.12607701428752571</v>
      </c>
      <c r="AP23" s="29">
        <f t="shared" si="15"/>
        <v>-0.12428335096476739</v>
      </c>
      <c r="AQ23" s="29">
        <f t="shared" si="15"/>
        <v>-0.11914273417762511</v>
      </c>
      <c r="AR23" s="29">
        <f t="shared" si="15"/>
        <v>-8.4797574420204525E-2</v>
      </c>
      <c r="AS23" s="29">
        <f t="shared" si="15"/>
        <v>-0.14249028818790455</v>
      </c>
      <c r="AT23" s="29">
        <f t="shared" si="15"/>
        <v>-0.16559989703101519</v>
      </c>
      <c r="AU23" s="29">
        <f t="shared" si="15"/>
        <v>-0.14343635292695045</v>
      </c>
      <c r="AV23" s="29">
        <f t="shared" si="15"/>
        <v>-0.1553606764231964</v>
      </c>
      <c r="AW23" s="29">
        <f t="shared" si="15"/>
        <v>-0.16528259352921126</v>
      </c>
      <c r="AX23" s="29">
        <f t="shared" si="15"/>
        <v>-0.16687773576291198</v>
      </c>
      <c r="AY23" s="29">
        <f t="shared" si="15"/>
        <v>-0.17868546044862488</v>
      </c>
      <c r="AZ23" s="29">
        <f>AZ$5/$Z23-1</f>
        <v>-0.17988186005000151</v>
      </c>
      <c r="BA23" s="29">
        <f>BA$5/$Z23-1</f>
        <v>-0.18303630214185551</v>
      </c>
      <c r="BB23" s="29">
        <f>BB$6/$Z23-1</f>
        <v>-1</v>
      </c>
      <c r="BC23" s="29">
        <f>BC$6/$Z23-1</f>
        <v>-1</v>
      </c>
      <c r="BD23" s="29">
        <f>BD$6/$Z23-1</f>
        <v>-1</v>
      </c>
      <c r="BE23" s="29">
        <f>BE$6/$Z23-1</f>
        <v>-1</v>
      </c>
    </row>
    <row r="24" spans="23:68" ht="14.25" customHeight="1">
      <c r="Y24" s="469" t="s">
        <v>137</v>
      </c>
      <c r="Z24" s="47">
        <f>AA6</f>
        <v>6224.3856286475348</v>
      </c>
      <c r="AA24" s="29">
        <f>AA$6/$Z24-1</f>
        <v>0</v>
      </c>
      <c r="AB24" s="29">
        <f>AB$6/$Z24-1</f>
        <v>3.9663752821001985E-2</v>
      </c>
      <c r="AC24" s="29">
        <f t="shared" ref="AC24:BA24" si="16">AC$6/$Z24-1</f>
        <v>5.8597630355931685E-2</v>
      </c>
      <c r="AD24" s="29">
        <f t="shared" si="16"/>
        <v>7.8136356365382298E-2</v>
      </c>
      <c r="AE24" s="29">
        <f t="shared" si="16"/>
        <v>0.1178321330710479</v>
      </c>
      <c r="AF24" s="29">
        <f t="shared" si="16"/>
        <v>0.21010575175166513</v>
      </c>
      <c r="AG24" s="29">
        <f t="shared" si="16"/>
        <v>0.23833348674835042</v>
      </c>
      <c r="AH24" s="29">
        <f t="shared" si="16"/>
        <v>0.2689814623850586</v>
      </c>
      <c r="AI24" s="29">
        <f t="shared" si="16"/>
        <v>0.24171938834230811</v>
      </c>
      <c r="AJ24" s="29">
        <f>AJ$6/$Z24-1</f>
        <v>0.26087076112269614</v>
      </c>
      <c r="AK24" s="29">
        <f t="shared" si="16"/>
        <v>0.26131060641311055</v>
      </c>
      <c r="AL24" s="29">
        <f t="shared" si="16"/>
        <v>0.26155894338564245</v>
      </c>
      <c r="AM24" s="29">
        <f>AM$6/$Z24-1</f>
        <v>0.23639149124078962</v>
      </c>
      <c r="AN24" s="29">
        <f>AN$6/$Z24-1</f>
        <v>0.19694379626030623</v>
      </c>
      <c r="AO24" s="29">
        <f t="shared" si="16"/>
        <v>0.16321002190725298</v>
      </c>
      <c r="AP24" s="29">
        <f t="shared" si="16"/>
        <v>0.16296743580936646</v>
      </c>
      <c r="AQ24" s="29">
        <f t="shared" si="16"/>
        <v>0.1269155573235925</v>
      </c>
      <c r="AR24" s="29">
        <f t="shared" si="16"/>
        <v>0.12470757720169501</v>
      </c>
      <c r="AS24" s="29">
        <f t="shared" si="16"/>
        <v>7.6658623566448147E-2</v>
      </c>
      <c r="AT24" s="29">
        <f t="shared" si="16"/>
        <v>2.7811379460811914E-2</v>
      </c>
      <c r="AU24" s="29">
        <f t="shared" si="16"/>
        <v>2.4499052263218246E-3</v>
      </c>
      <c r="AV24" s="29">
        <f t="shared" si="16"/>
        <v>2.7649533305271756E-3</v>
      </c>
      <c r="AW24" s="29">
        <f t="shared" si="16"/>
        <v>-5.0510380344104266E-3</v>
      </c>
      <c r="AX24" s="29">
        <f t="shared" si="16"/>
        <v>5.5645424055366099E-3</v>
      </c>
      <c r="AY24" s="29">
        <f t="shared" si="16"/>
        <v>-1.3062112173751306E-2</v>
      </c>
      <c r="AZ24" s="29">
        <f>AZ$6/$Z24-1</f>
        <v>-1.2356025386612957E-2</v>
      </c>
      <c r="BA24" s="29">
        <f t="shared" si="16"/>
        <v>-6.4918912898876968E-3</v>
      </c>
      <c r="BB24" s="29">
        <f>BB$8/$Z24-1</f>
        <v>-1</v>
      </c>
      <c r="BC24" s="29">
        <f>BC$8/$Z24-1</f>
        <v>-1</v>
      </c>
      <c r="BD24" s="29">
        <f>BD$8/$Z24-1</f>
        <v>-1</v>
      </c>
      <c r="BE24" s="29">
        <f>BE$8/$Z24-1</f>
        <v>-1</v>
      </c>
    </row>
    <row r="25" spans="23:68" ht="14.25" customHeight="1">
      <c r="Y25" s="469" t="s">
        <v>140</v>
      </c>
      <c r="Z25" s="47">
        <f>AA7</f>
        <v>3860.4585617197386</v>
      </c>
      <c r="AA25" s="29">
        <f>AA$7/$Z25-1</f>
        <v>0</v>
      </c>
      <c r="AB25" s="29">
        <f>AB$7/$Z25-1</f>
        <v>1.9914292397261057E-2</v>
      </c>
      <c r="AC25" s="29">
        <f t="shared" ref="AC25:BA25" si="17">AC$7/$Z25-1</f>
        <v>5.3113603136480947E-2</v>
      </c>
      <c r="AD25" s="29">
        <f t="shared" si="17"/>
        <v>6.0256585942577878E-2</v>
      </c>
      <c r="AE25" s="29">
        <f t="shared" si="17"/>
        <v>0.10030851374595384</v>
      </c>
      <c r="AF25" s="29">
        <f t="shared" si="17"/>
        <v>0.14575210909022029</v>
      </c>
      <c r="AG25" s="29">
        <f t="shared" si="17"/>
        <v>0.1790505635365176</v>
      </c>
      <c r="AH25" s="29">
        <f t="shared" si="17"/>
        <v>0.20568432861751562</v>
      </c>
      <c r="AI25" s="29">
        <f t="shared" si="17"/>
        <v>0.20764109482520965</v>
      </c>
      <c r="AJ25" s="29">
        <f>AJ$7/$Z25-1</f>
        <v>0.21058256780338036</v>
      </c>
      <c r="AK25" s="29">
        <f t="shared" si="17"/>
        <v>0.20262785641930225</v>
      </c>
      <c r="AL25" s="29">
        <f t="shared" si="17"/>
        <v>0.1899780729717897</v>
      </c>
      <c r="AM25" s="29">
        <f>AM$7/$Z25-1</f>
        <v>0.1155978486067708</v>
      </c>
      <c r="AN25" s="29">
        <f>AN$7/$Z25-1</f>
        <v>0.11972297431986267</v>
      </c>
      <c r="AO25" s="29">
        <f t="shared" si="17"/>
        <v>0.11450367083675106</v>
      </c>
      <c r="AP25" s="29">
        <f t="shared" si="17"/>
        <v>0.1355206341099664</v>
      </c>
      <c r="AQ25" s="29">
        <f t="shared" si="17"/>
        <v>0.10486100434957346</v>
      </c>
      <c r="AR25" s="29">
        <f t="shared" si="17"/>
        <v>5.2907478958643006E-2</v>
      </c>
      <c r="AS25" s="29">
        <f t="shared" si="17"/>
        <v>4.1714833777136473E-2</v>
      </c>
      <c r="AT25" s="29">
        <f t="shared" si="17"/>
        <v>1.0672797493976649E-2</v>
      </c>
      <c r="AU25" s="29">
        <f t="shared" si="17"/>
        <v>-1.4125202652927049E-2</v>
      </c>
      <c r="AV25" s="29">
        <f t="shared" si="17"/>
        <v>-7.9935198841339927E-3</v>
      </c>
      <c r="AW25" s="29">
        <f t="shared" si="17"/>
        <v>-1.922003582402998E-2</v>
      </c>
      <c r="AX25" s="29">
        <f t="shared" si="17"/>
        <v>-1.4875341972098166E-2</v>
      </c>
      <c r="AY25" s="29">
        <f t="shared" si="17"/>
        <v>-5.059536313476376E-2</v>
      </c>
      <c r="AZ25" s="29">
        <f>AZ$7/$Z25-1</f>
        <v>-5.1285578011557531E-2</v>
      </c>
      <c r="BA25" s="29">
        <f t="shared" si="17"/>
        <v>-5.0956258060129711E-2</v>
      </c>
      <c r="BB25" s="29">
        <f>BB$5/$Z25-1</f>
        <v>-1</v>
      </c>
      <c r="BC25" s="29">
        <f>BC$5/$Z25-1</f>
        <v>-1</v>
      </c>
      <c r="BD25" s="29">
        <f>BD$5/$Z25-1</f>
        <v>-1</v>
      </c>
      <c r="BE25" s="29">
        <f>BE$5/$Z25-1</f>
        <v>-1</v>
      </c>
    </row>
    <row r="26" spans="23:68" ht="14.25" customHeight="1" thickBot="1">
      <c r="Y26" s="470" t="s">
        <v>138</v>
      </c>
      <c r="Z26" s="182">
        <f>AA8</f>
        <v>9910.6586158148057</v>
      </c>
      <c r="AA26" s="30">
        <f>AA$8/$Z26-1</f>
        <v>0</v>
      </c>
      <c r="AB26" s="30">
        <f>AB$8/$Z26-1</f>
        <v>-4.8183382339202385E-2</v>
      </c>
      <c r="AC26" s="30">
        <f t="shared" ref="AC26:BA26" si="18">AC$8/$Z26-1</f>
        <v>-5.1641794295631316E-2</v>
      </c>
      <c r="AD26" s="30">
        <f t="shared" si="18"/>
        <v>-7.8655392758820053E-2</v>
      </c>
      <c r="AE26" s="30">
        <f t="shared" si="18"/>
        <v>3.006579309694235E-2</v>
      </c>
      <c r="AF26" s="30">
        <f t="shared" si="18"/>
        <v>2.0521917473873996E-2</v>
      </c>
      <c r="AG26" s="30">
        <f t="shared" si="18"/>
        <v>0.12175482342340915</v>
      </c>
      <c r="AH26" s="30">
        <f t="shared" si="18"/>
        <v>0.18267233594536481</v>
      </c>
      <c r="AI26" s="30">
        <f t="shared" si="18"/>
        <v>5.2221111278087484E-2</v>
      </c>
      <c r="AJ26" s="30">
        <f>AJ$8/$Z26-1</f>
        <v>-0.57433812773502435</v>
      </c>
      <c r="AK26" s="30">
        <f t="shared" si="18"/>
        <v>-0.32196650718813247</v>
      </c>
      <c r="AL26" s="30">
        <f t="shared" si="18"/>
        <v>-0.66115704477051973</v>
      </c>
      <c r="AM26" s="30">
        <f>AM$8/$Z26-1</f>
        <v>-0.67487475440697886</v>
      </c>
      <c r="AN26" s="30">
        <f>AN$8/$Z26-1</f>
        <v>-0.67029430443897742</v>
      </c>
      <c r="AO26" s="30">
        <f t="shared" si="18"/>
        <v>-0.63673631570390254</v>
      </c>
      <c r="AP26" s="30">
        <f t="shared" si="18"/>
        <v>-0.68786596061788641</v>
      </c>
      <c r="AQ26" s="30">
        <f t="shared" si="18"/>
        <v>-0.66309656084239865</v>
      </c>
      <c r="AR26" s="30">
        <f t="shared" si="18"/>
        <v>-0.74129247772555817</v>
      </c>
      <c r="AS26" s="30">
        <f t="shared" si="18"/>
        <v>-0.73287223665401124</v>
      </c>
      <c r="AT26" s="30">
        <f t="shared" si="18"/>
        <v>-0.71976524661914465</v>
      </c>
      <c r="AU26" s="30">
        <f t="shared" si="18"/>
        <v>-0.77094782009318452</v>
      </c>
      <c r="AV26" s="30">
        <f t="shared" si="18"/>
        <v>-0.80511086373455409</v>
      </c>
      <c r="AW26" s="30">
        <f t="shared" si="18"/>
        <v>-0.82477588472690733</v>
      </c>
      <c r="AX26" s="30">
        <f t="shared" si="18"/>
        <v>-0.82363199544973131</v>
      </c>
      <c r="AY26" s="30">
        <f t="shared" si="18"/>
        <v>-0.82801656649470301</v>
      </c>
      <c r="AZ26" s="30">
        <f>AZ$8/$Z26-1</f>
        <v>-0.86419785711471386</v>
      </c>
      <c r="BA26" s="30">
        <f t="shared" si="18"/>
        <v>-0.8686832886896545</v>
      </c>
      <c r="BB26" s="30">
        <f>BB$7/$Z26-1</f>
        <v>-1</v>
      </c>
      <c r="BC26" s="30">
        <f>BC$7/$Z26-1</f>
        <v>-1</v>
      </c>
      <c r="BD26" s="30">
        <f>BD$7/$Z26-1</f>
        <v>-1</v>
      </c>
      <c r="BE26" s="30">
        <f>BE$7/$Z26-1</f>
        <v>-1</v>
      </c>
    </row>
    <row r="27" spans="23:68" ht="14.25" customHeight="1" thickTop="1">
      <c r="Y27" s="473" t="s">
        <v>141</v>
      </c>
      <c r="Z27" s="93">
        <f>AA$9</f>
        <v>31543.391168262075</v>
      </c>
      <c r="AA27" s="31">
        <f>AA$9/$Z27-1</f>
        <v>0</v>
      </c>
      <c r="AB27" s="31">
        <f>AB$9/$Z27-1</f>
        <v>-8.9297357160118551E-3</v>
      </c>
      <c r="AC27" s="31">
        <f t="shared" ref="AC27:BA27" si="19">AC$9/$Z27-1</f>
        <v>-4.4042678263120916E-3</v>
      </c>
      <c r="AD27" s="31">
        <f t="shared" si="19"/>
        <v>-8.0940648977042562E-3</v>
      </c>
      <c r="AE27" s="31">
        <f t="shared" si="19"/>
        <v>3.237821966034482E-2</v>
      </c>
      <c r="AF27" s="31">
        <f t="shared" si="19"/>
        <v>4.1470989644686984E-2</v>
      </c>
      <c r="AG27" s="31">
        <f t="shared" si="19"/>
        <v>7.7349438016662164E-2</v>
      </c>
      <c r="AH27" s="31">
        <f t="shared" si="19"/>
        <v>0.10215839036851393</v>
      </c>
      <c r="AI27" s="31">
        <f t="shared" si="19"/>
        <v>5.169752046910614E-2</v>
      </c>
      <c r="AJ27" s="31">
        <f>AJ$9/$Z27-1</f>
        <v>-0.14373207837672441</v>
      </c>
      <c r="AK27" s="31">
        <f t="shared" si="19"/>
        <v>-6.3798344969086318E-2</v>
      </c>
      <c r="AL27" s="31">
        <f t="shared" si="19"/>
        <v>-0.17688128463028596</v>
      </c>
      <c r="AM27" s="31">
        <f t="shared" si="19"/>
        <v>-0.19438122927288959</v>
      </c>
      <c r="AN27" s="31">
        <f>AN$9/$Z27-1</f>
        <v>-0.20010227902610589</v>
      </c>
      <c r="AO27" s="31">
        <f t="shared" si="19"/>
        <v>-0.19999373923867525</v>
      </c>
      <c r="AP27" s="31">
        <f t="shared" si="19"/>
        <v>-0.21287727048374994</v>
      </c>
      <c r="AQ27" s="31">
        <f t="shared" si="19"/>
        <v>-0.21407931912444167</v>
      </c>
      <c r="AR27" s="31">
        <f t="shared" si="19"/>
        <v>-0.23286825387174503</v>
      </c>
      <c r="AS27" s="31">
        <f t="shared" si="19"/>
        <v>-0.26219493081764877</v>
      </c>
      <c r="AT27" s="31">
        <f t="shared" si="19"/>
        <v>-0.27997516425089286</v>
      </c>
      <c r="AU27" s="31">
        <f t="shared" si="19"/>
        <v>-0.29598175418258732</v>
      </c>
      <c r="AV27" s="31">
        <f t="shared" si="19"/>
        <v>-0.31026832625076484</v>
      </c>
      <c r="AW27" s="31">
        <f t="shared" si="19"/>
        <v>-0.32299554833568933</v>
      </c>
      <c r="AX27" s="31">
        <f t="shared" si="19"/>
        <v>-0.32059364588364425</v>
      </c>
      <c r="AY27" s="31">
        <f t="shared" si="19"/>
        <v>-0.33434116635683719</v>
      </c>
      <c r="AZ27" s="31">
        <f>AZ$9/$Z27-1</f>
        <v>-0.34609215077542743</v>
      </c>
      <c r="BA27" s="31">
        <f t="shared" si="19"/>
        <v>-0.34745880054219158</v>
      </c>
      <c r="BB27" s="31">
        <f>BB$9/$Z27-1</f>
        <v>-1</v>
      </c>
      <c r="BC27" s="31">
        <f>BC$9/$Z27-1</f>
        <v>-1</v>
      </c>
      <c r="BD27" s="31">
        <f>BD$9/$Z27-1</f>
        <v>-1</v>
      </c>
      <c r="BE27" s="31">
        <f>BE$9/$Z27-1</f>
        <v>-1</v>
      </c>
    </row>
    <row r="28" spans="23:68" ht="14.25" customHeight="1">
      <c r="Y28" s="71"/>
      <c r="Z28" s="235"/>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row>
    <row r="29" spans="23:68" ht="14.25" customHeight="1">
      <c r="Y29" s="23" t="s">
        <v>203</v>
      </c>
      <c r="AP29" s="133"/>
    </row>
    <row r="30" spans="23:68" ht="14.25" customHeight="1">
      <c r="Y30" s="484"/>
      <c r="Z30" s="484" t="s">
        <v>243</v>
      </c>
      <c r="AA30" s="484">
        <v>1990</v>
      </c>
      <c r="AB30" s="484">
        <f t="shared" ref="AB30:AP30" si="20">AA30+1</f>
        <v>1991</v>
      </c>
      <c r="AC30" s="484">
        <f t="shared" si="20"/>
        <v>1992</v>
      </c>
      <c r="AD30" s="484">
        <f t="shared" si="20"/>
        <v>1993</v>
      </c>
      <c r="AE30" s="484">
        <f t="shared" si="20"/>
        <v>1994</v>
      </c>
      <c r="AF30" s="484">
        <f t="shared" si="20"/>
        <v>1995</v>
      </c>
      <c r="AG30" s="484">
        <f t="shared" si="20"/>
        <v>1996</v>
      </c>
      <c r="AH30" s="484">
        <f t="shared" si="20"/>
        <v>1997</v>
      </c>
      <c r="AI30" s="484">
        <f t="shared" si="20"/>
        <v>1998</v>
      </c>
      <c r="AJ30" s="484">
        <f t="shared" si="20"/>
        <v>1999</v>
      </c>
      <c r="AK30" s="484">
        <f t="shared" si="20"/>
        <v>2000</v>
      </c>
      <c r="AL30" s="484">
        <f t="shared" si="20"/>
        <v>2001</v>
      </c>
      <c r="AM30" s="484">
        <f t="shared" si="20"/>
        <v>2002</v>
      </c>
      <c r="AN30" s="484">
        <f t="shared" si="20"/>
        <v>2003</v>
      </c>
      <c r="AO30" s="484">
        <f t="shared" si="20"/>
        <v>2004</v>
      </c>
      <c r="AP30" s="484">
        <f t="shared" si="20"/>
        <v>2005</v>
      </c>
      <c r="AQ30" s="484">
        <f>AP30+1</f>
        <v>2006</v>
      </c>
      <c r="AR30" s="484">
        <f>AQ30+1</f>
        <v>2007</v>
      </c>
      <c r="AS30" s="486">
        <v>2008</v>
      </c>
      <c r="AT30" s="486">
        <v>2009</v>
      </c>
      <c r="AU30" s="486">
        <v>2010</v>
      </c>
      <c r="AV30" s="486">
        <v>2011</v>
      </c>
      <c r="AW30" s="486">
        <v>2012</v>
      </c>
      <c r="AX30" s="486">
        <v>2013</v>
      </c>
      <c r="AY30" s="486">
        <v>2014</v>
      </c>
      <c r="AZ30" s="486">
        <f>AY30+1</f>
        <v>2015</v>
      </c>
      <c r="BA30" s="486">
        <f>AZ30+1</f>
        <v>2016</v>
      </c>
      <c r="BB30" s="123">
        <v>2017</v>
      </c>
      <c r="BC30" s="123">
        <v>2018</v>
      </c>
      <c r="BD30" s="123">
        <v>2019</v>
      </c>
      <c r="BE30" s="123">
        <v>2020</v>
      </c>
    </row>
    <row r="31" spans="23:68" ht="14.25" customHeight="1">
      <c r="Y31" s="469" t="s">
        <v>139</v>
      </c>
      <c r="Z31" s="47">
        <f>AP$5</f>
        <v>10112.678099873658</v>
      </c>
      <c r="AA31" s="162"/>
      <c r="AB31" s="162"/>
      <c r="AC31" s="162"/>
      <c r="AD31" s="162"/>
      <c r="AE31" s="162"/>
      <c r="AF31" s="162"/>
      <c r="AG31" s="162"/>
      <c r="AH31" s="162"/>
      <c r="AI31" s="162"/>
      <c r="AJ31" s="162"/>
      <c r="AK31" s="162"/>
      <c r="AL31" s="162"/>
      <c r="AM31" s="162"/>
      <c r="AN31" s="162"/>
      <c r="AO31" s="162"/>
      <c r="AP31" s="29">
        <f>AP$5/$Z31-1</f>
        <v>0</v>
      </c>
      <c r="AQ31" s="29">
        <f t="shared" ref="AQ31:BA31" si="21">AQ$5/$Z31-1</f>
        <v>5.8701827729388256E-3</v>
      </c>
      <c r="AR31" s="29">
        <f>AR$5/$Z31-1</f>
        <v>4.5089672085216081E-2</v>
      </c>
      <c r="AS31" s="29">
        <f>AS$5/$Z31-1</f>
        <v>-2.0790899936863783E-2</v>
      </c>
      <c r="AT31" s="29">
        <f t="shared" si="21"/>
        <v>-4.7180267854637359E-2</v>
      </c>
      <c r="AU31" s="29">
        <f t="shared" si="21"/>
        <v>-2.1871231959885273E-2</v>
      </c>
      <c r="AV31" s="29">
        <f t="shared" si="21"/>
        <v>-3.5487877834304737E-2</v>
      </c>
      <c r="AW31" s="29">
        <f t="shared" si="21"/>
        <v>-4.6817932044129096E-2</v>
      </c>
      <c r="AX31" s="29">
        <f t="shared" si="21"/>
        <v>-4.8639459858471845E-2</v>
      </c>
      <c r="AY31" s="29">
        <f t="shared" si="21"/>
        <v>-6.2122959000256106E-2</v>
      </c>
      <c r="AZ31" s="29">
        <f t="shared" si="21"/>
        <v>-6.3489153879267124E-2</v>
      </c>
      <c r="BA31" s="29">
        <f t="shared" si="21"/>
        <v>-6.709128031517464E-2</v>
      </c>
      <c r="BB31" s="29">
        <f>BB$6/$Z31-1</f>
        <v>-1</v>
      </c>
      <c r="BC31" s="29">
        <f>BC$6/$Z31-1</f>
        <v>-1</v>
      </c>
      <c r="BD31" s="29">
        <f>BD$6/$Z31-1</f>
        <v>-1</v>
      </c>
      <c r="BE31" s="29">
        <f>BE$6/$Z31-1</f>
        <v>-1</v>
      </c>
    </row>
    <row r="32" spans="23:68" ht="14.25" customHeight="1">
      <c r="Y32" s="469" t="s">
        <v>137</v>
      </c>
      <c r="Z32" s="47">
        <f>AP$6</f>
        <v>7238.7577940368947</v>
      </c>
      <c r="AA32" s="162"/>
      <c r="AB32" s="162"/>
      <c r="AC32" s="162"/>
      <c r="AD32" s="162"/>
      <c r="AE32" s="162"/>
      <c r="AF32" s="162"/>
      <c r="AG32" s="162"/>
      <c r="AH32" s="162"/>
      <c r="AI32" s="162"/>
      <c r="AJ32" s="162"/>
      <c r="AK32" s="162"/>
      <c r="AL32" s="162"/>
      <c r="AM32" s="162"/>
      <c r="AN32" s="162"/>
      <c r="AO32" s="162"/>
      <c r="AP32" s="29">
        <f>AP$6/$Z32-1</f>
        <v>0</v>
      </c>
      <c r="AQ32" s="29">
        <f t="shared" ref="AQ32:BA32" si="22">AQ$6/$Z32-1</f>
        <v>-3.0999903673728957E-2</v>
      </c>
      <c r="AR32" s="29">
        <f>AR$6/$Z32-1</f>
        <v>-3.2898478005142451E-2</v>
      </c>
      <c r="AS32" s="29">
        <f t="shared" si="22"/>
        <v>-7.4214298341768847E-2</v>
      </c>
      <c r="AT32" s="29">
        <f t="shared" si="22"/>
        <v>-0.11621654414983051</v>
      </c>
      <c r="AU32" s="29">
        <f t="shared" si="22"/>
        <v>-0.13802409735689003</v>
      </c>
      <c r="AV32" s="29">
        <f t="shared" si="22"/>
        <v>-0.13775319716269308</v>
      </c>
      <c r="AW32" s="29">
        <f t="shared" si="22"/>
        <v>-0.14447392822039296</v>
      </c>
      <c r="AX32" s="29">
        <f t="shared" si="22"/>
        <v>-0.13534591645232552</v>
      </c>
      <c r="AY32" s="29">
        <f t="shared" si="22"/>
        <v>-0.15136240496760778</v>
      </c>
      <c r="AZ32" s="29">
        <f t="shared" si="22"/>
        <v>-0.15075526261314709</v>
      </c>
      <c r="BA32" s="29">
        <f t="shared" si="22"/>
        <v>-0.14571287370683683</v>
      </c>
      <c r="BB32" s="29">
        <f>BB$8/$Z32-1</f>
        <v>-1</v>
      </c>
      <c r="BC32" s="29">
        <f>BC$8/$Z32-1</f>
        <v>-1</v>
      </c>
      <c r="BD32" s="29">
        <f>BD$8/$Z32-1</f>
        <v>-1</v>
      </c>
      <c r="BE32" s="29">
        <f>BE$8/$Z32-1</f>
        <v>-1</v>
      </c>
    </row>
    <row r="33" spans="25:57" ht="14.25" customHeight="1">
      <c r="Y33" s="469" t="s">
        <v>140</v>
      </c>
      <c r="Z33" s="47">
        <f>AP$7</f>
        <v>4383.6303539592463</v>
      </c>
      <c r="AA33" s="162"/>
      <c r="AB33" s="162"/>
      <c r="AC33" s="162"/>
      <c r="AD33" s="162"/>
      <c r="AE33" s="162"/>
      <c r="AF33" s="162"/>
      <c r="AG33" s="162"/>
      <c r="AH33" s="162"/>
      <c r="AI33" s="162"/>
      <c r="AJ33" s="162"/>
      <c r="AK33" s="162"/>
      <c r="AL33" s="162"/>
      <c r="AM33" s="162"/>
      <c r="AN33" s="162"/>
      <c r="AO33" s="162"/>
      <c r="AP33" s="29">
        <f>AP$7/$Z33-1</f>
        <v>0</v>
      </c>
      <c r="AQ33" s="29">
        <f t="shared" ref="AQ33:BA33" si="23">AQ$7/$Z33-1</f>
        <v>-2.7000504296801453E-2</v>
      </c>
      <c r="AR33" s="29">
        <f>AR$7/$Z33-1</f>
        <v>-7.2753548169625759E-2</v>
      </c>
      <c r="AS33" s="29">
        <f t="shared" si="23"/>
        <v>-8.261038814706867E-2</v>
      </c>
      <c r="AT33" s="29">
        <f t="shared" si="23"/>
        <v>-0.10994766001222589</v>
      </c>
      <c r="AU33" s="29">
        <f t="shared" si="23"/>
        <v>-0.13178610081373598</v>
      </c>
      <c r="AV33" s="29">
        <f t="shared" si="23"/>
        <v>-0.12638621411453999</v>
      </c>
      <c r="AW33" s="29">
        <f t="shared" si="23"/>
        <v>-0.13627288248732161</v>
      </c>
      <c r="AX33" s="29">
        <f t="shared" si="23"/>
        <v>-0.13244671348482062</v>
      </c>
      <c r="AY33" s="29">
        <f t="shared" si="23"/>
        <v>-0.16390366819763691</v>
      </c>
      <c r="AZ33" s="29">
        <f t="shared" si="23"/>
        <v>-0.16451150821045601</v>
      </c>
      <c r="BA33" s="29">
        <f t="shared" si="23"/>
        <v>-0.16422149150663268</v>
      </c>
      <c r="BB33" s="29">
        <f>BB$5/$Z33-1</f>
        <v>-1</v>
      </c>
      <c r="BC33" s="29">
        <f>BC$5/$Z33-1</f>
        <v>-1</v>
      </c>
      <c r="BD33" s="29">
        <f>BD$5/$Z33-1</f>
        <v>-1</v>
      </c>
      <c r="BE33" s="29">
        <f>BE$5/$Z33-1</f>
        <v>-1</v>
      </c>
    </row>
    <row r="34" spans="25:57" ht="14.25" customHeight="1" thickBot="1">
      <c r="Y34" s="470" t="s">
        <v>138</v>
      </c>
      <c r="Z34" s="182">
        <f>AP$8</f>
        <v>3093.4539066914222</v>
      </c>
      <c r="AA34" s="163"/>
      <c r="AB34" s="163"/>
      <c r="AC34" s="163"/>
      <c r="AD34" s="163"/>
      <c r="AE34" s="163"/>
      <c r="AF34" s="163"/>
      <c r="AG34" s="163"/>
      <c r="AH34" s="163"/>
      <c r="AI34" s="163"/>
      <c r="AJ34" s="163"/>
      <c r="AK34" s="163"/>
      <c r="AL34" s="163"/>
      <c r="AM34" s="163"/>
      <c r="AN34" s="163"/>
      <c r="AO34" s="163"/>
      <c r="AP34" s="30">
        <f>AP$8/$Z34-1</f>
        <v>0</v>
      </c>
      <c r="AQ34" s="30">
        <f t="shared" ref="AQ34:BA34" si="24">AQ$8/$Z34-1</f>
        <v>7.9355009868581128E-2</v>
      </c>
      <c r="AR34" s="30">
        <f>AR$8/$Z34-1</f>
        <v>-0.17116530197549906</v>
      </c>
      <c r="AS34" s="30">
        <f t="shared" si="24"/>
        <v>-0.14418893923013743</v>
      </c>
      <c r="AT34" s="30">
        <f t="shared" si="24"/>
        <v>-0.10219739591492372</v>
      </c>
      <c r="AU34" s="30">
        <f t="shared" si="24"/>
        <v>-0.2661736593668641</v>
      </c>
      <c r="AV34" s="30">
        <f t="shared" si="24"/>
        <v>-0.37562357296487248</v>
      </c>
      <c r="AW34" s="30">
        <f t="shared" si="24"/>
        <v>-0.43862541996394122</v>
      </c>
      <c r="AX34" s="30">
        <f t="shared" si="24"/>
        <v>-0.43496068259841592</v>
      </c>
      <c r="AY34" s="30">
        <f t="shared" si="24"/>
        <v>-0.44900776010925414</v>
      </c>
      <c r="AZ34" s="30">
        <f t="shared" si="24"/>
        <v>-0.56492363615927998</v>
      </c>
      <c r="BA34" s="30">
        <f t="shared" si="24"/>
        <v>-0.57929384577762122</v>
      </c>
      <c r="BB34" s="240">
        <f>BB$7/$Z34-1</f>
        <v>-1</v>
      </c>
      <c r="BC34" s="240">
        <f>BC$7/$Z34-1</f>
        <v>-1</v>
      </c>
      <c r="BD34" s="240">
        <f>BD$7/$Z34-1</f>
        <v>-1</v>
      </c>
      <c r="BE34" s="240">
        <f>BE$7/$Z34-1</f>
        <v>-1</v>
      </c>
    </row>
    <row r="35" spans="25:57" ht="14.25" customHeight="1" thickTop="1">
      <c r="Y35" s="473" t="s">
        <v>141</v>
      </c>
      <c r="Z35" s="93">
        <f>AP$9</f>
        <v>24828.520154561222</v>
      </c>
      <c r="AA35" s="164"/>
      <c r="AB35" s="164"/>
      <c r="AC35" s="164"/>
      <c r="AD35" s="164"/>
      <c r="AE35" s="164"/>
      <c r="AF35" s="164"/>
      <c r="AG35" s="164"/>
      <c r="AH35" s="164"/>
      <c r="AI35" s="164"/>
      <c r="AJ35" s="164"/>
      <c r="AK35" s="164"/>
      <c r="AL35" s="164"/>
      <c r="AM35" s="164"/>
      <c r="AN35" s="164"/>
      <c r="AO35" s="164"/>
      <c r="AP35" s="31">
        <f t="shared" ref="AP35:BE35" si="25">AP$9/$Z35-1</f>
        <v>0</v>
      </c>
      <c r="AQ35" s="31">
        <f t="shared" si="25"/>
        <v>-1.5271425860494681E-3</v>
      </c>
      <c r="AR35" s="31">
        <f>AR$9/$Z35-1</f>
        <v>-2.5397543023921054E-2</v>
      </c>
      <c r="AS35" s="31">
        <f>AS$9/$Z35-1</f>
        <v>-6.2655617077921999E-2</v>
      </c>
      <c r="AT35" s="31">
        <f t="shared" si="25"/>
        <v>-8.5244513023248536E-2</v>
      </c>
      <c r="AU35" s="31">
        <f t="shared" si="25"/>
        <v>-0.10558008374362637</v>
      </c>
      <c r="AV35" s="31">
        <f t="shared" si="25"/>
        <v>-0.1237304579260079</v>
      </c>
      <c r="AW35" s="31">
        <f t="shared" si="25"/>
        <v>-0.13989975606423655</v>
      </c>
      <c r="AX35" s="31">
        <f t="shared" si="25"/>
        <v>-0.1368482593128707</v>
      </c>
      <c r="AY35" s="31">
        <f t="shared" si="25"/>
        <v>-0.1543137954455166</v>
      </c>
      <c r="AZ35" s="31">
        <f t="shared" si="25"/>
        <v>-0.16924283252949479</v>
      </c>
      <c r="BA35" s="31">
        <f t="shared" si="25"/>
        <v>-0.17097909260116628</v>
      </c>
      <c r="BB35" s="31">
        <f t="shared" si="25"/>
        <v>-1</v>
      </c>
      <c r="BC35" s="31">
        <f t="shared" si="25"/>
        <v>-1</v>
      </c>
      <c r="BD35" s="31">
        <f t="shared" si="25"/>
        <v>-1</v>
      </c>
      <c r="BE35" s="31">
        <f t="shared" si="25"/>
        <v>-1</v>
      </c>
    </row>
    <row r="36" spans="25:57" ht="14.25" customHeight="1">
      <c r="Y36" s="71"/>
      <c r="Z36" s="235"/>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row>
    <row r="37" spans="25:57" ht="14.25" customHeight="1">
      <c r="Y37" s="23" t="s">
        <v>204</v>
      </c>
      <c r="AX37" s="133"/>
    </row>
    <row r="38" spans="25:57" ht="14.25" customHeight="1">
      <c r="Y38" s="484"/>
      <c r="Z38" s="484" t="s">
        <v>244</v>
      </c>
      <c r="AA38" s="484">
        <v>1990</v>
      </c>
      <c r="AB38" s="484">
        <f t="shared" ref="AB38:AR38" si="26">AA38+1</f>
        <v>1991</v>
      </c>
      <c r="AC38" s="484">
        <f t="shared" si="26"/>
        <v>1992</v>
      </c>
      <c r="AD38" s="484">
        <f t="shared" si="26"/>
        <v>1993</v>
      </c>
      <c r="AE38" s="484">
        <f t="shared" si="26"/>
        <v>1994</v>
      </c>
      <c r="AF38" s="484">
        <f t="shared" si="26"/>
        <v>1995</v>
      </c>
      <c r="AG38" s="484">
        <f t="shared" si="26"/>
        <v>1996</v>
      </c>
      <c r="AH38" s="484">
        <f t="shared" si="26"/>
        <v>1997</v>
      </c>
      <c r="AI38" s="484">
        <f t="shared" si="26"/>
        <v>1998</v>
      </c>
      <c r="AJ38" s="484">
        <f t="shared" si="26"/>
        <v>1999</v>
      </c>
      <c r="AK38" s="484">
        <f t="shared" si="26"/>
        <v>2000</v>
      </c>
      <c r="AL38" s="484">
        <f t="shared" si="26"/>
        <v>2001</v>
      </c>
      <c r="AM38" s="484">
        <f t="shared" si="26"/>
        <v>2002</v>
      </c>
      <c r="AN38" s="484">
        <f t="shared" si="26"/>
        <v>2003</v>
      </c>
      <c r="AO38" s="484">
        <f t="shared" si="26"/>
        <v>2004</v>
      </c>
      <c r="AP38" s="484">
        <f t="shared" si="26"/>
        <v>2005</v>
      </c>
      <c r="AQ38" s="484">
        <f t="shared" si="26"/>
        <v>2006</v>
      </c>
      <c r="AR38" s="484">
        <f t="shared" si="26"/>
        <v>2007</v>
      </c>
      <c r="AS38" s="486">
        <v>2008</v>
      </c>
      <c r="AT38" s="486">
        <v>2009</v>
      </c>
      <c r="AU38" s="486">
        <v>2010</v>
      </c>
      <c r="AV38" s="486">
        <v>2011</v>
      </c>
      <c r="AW38" s="486">
        <v>2012</v>
      </c>
      <c r="AX38" s="486">
        <v>2013</v>
      </c>
      <c r="AY38" s="486">
        <v>2014</v>
      </c>
      <c r="AZ38" s="486">
        <f>AY38+1</f>
        <v>2015</v>
      </c>
      <c r="BA38" s="486">
        <f>AZ38+1</f>
        <v>2016</v>
      </c>
      <c r="BB38" s="123">
        <v>2017</v>
      </c>
      <c r="BC38" s="123">
        <v>2018</v>
      </c>
      <c r="BD38" s="123">
        <v>2019</v>
      </c>
      <c r="BE38" s="123">
        <v>2020</v>
      </c>
    </row>
    <row r="39" spans="25:57" ht="14.25" customHeight="1">
      <c r="Y39" s="469" t="s">
        <v>139</v>
      </c>
      <c r="Z39" s="47">
        <f>AX$5</f>
        <v>9620.8028993732059</v>
      </c>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29">
        <f>AX$5/$Z39-1</f>
        <v>0</v>
      </c>
      <c r="AY39" s="29">
        <f>AY$5/$Z39-1</f>
        <v>-1.4172859365996548E-2</v>
      </c>
      <c r="AZ39" s="29">
        <f>AZ$5/$Z39-1</f>
        <v>-1.5608902612868736E-2</v>
      </c>
      <c r="BA39" s="29">
        <f>BA$5/$Z39-1</f>
        <v>-1.9395192125540417E-2</v>
      </c>
      <c r="BB39" s="29">
        <f>BB$6/$Z39-1</f>
        <v>-1</v>
      </c>
      <c r="BC39" s="29">
        <f>BC$6/$Z39-1</f>
        <v>-1</v>
      </c>
      <c r="BD39" s="29">
        <f>BD$6/$Z39-1</f>
        <v>-1</v>
      </c>
      <c r="BE39" s="29">
        <f>BE$6/$Z39-1</f>
        <v>-1</v>
      </c>
    </row>
    <row r="40" spans="25:57" ht="14.25" customHeight="1">
      <c r="Y40" s="469" t="s">
        <v>137</v>
      </c>
      <c r="Z40" s="47">
        <f>AX$6</f>
        <v>6259.0214864265572</v>
      </c>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29">
        <f>AX$6/$Z40-1</f>
        <v>0</v>
      </c>
      <c r="AY40" s="29">
        <f>AY$6/$Z40-1</f>
        <v>-1.8523579336567342E-2</v>
      </c>
      <c r="AZ40" s="29">
        <f>AZ$6/$Z40-1</f>
        <v>-1.7821399856919773E-2</v>
      </c>
      <c r="BA40" s="29">
        <f>BA$6/$Z40-1</f>
        <v>-1.1989716410030438E-2</v>
      </c>
      <c r="BB40" s="29">
        <f>BB$8/$Z40-1</f>
        <v>-1</v>
      </c>
      <c r="BC40" s="29">
        <f>BC$8/$Z40-1</f>
        <v>-1</v>
      </c>
      <c r="BD40" s="29">
        <f>BD$8/$Z40-1</f>
        <v>-1</v>
      </c>
      <c r="BE40" s="29">
        <f>BE$8/$Z40-1</f>
        <v>-1</v>
      </c>
    </row>
    <row r="41" spans="25:57" ht="14.25" customHeight="1">
      <c r="Y41" s="469" t="s">
        <v>140</v>
      </c>
      <c r="Z41" s="47">
        <f>AX$7</f>
        <v>3803.0329204450431</v>
      </c>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29">
        <f>AX$7/$Z41-1</f>
        <v>0</v>
      </c>
      <c r="AY41" s="29">
        <f>AY$7/$Z41-1</f>
        <v>-3.6259392018643366E-2</v>
      </c>
      <c r="AZ41" s="29">
        <f>AZ$7/$Z41-1</f>
        <v>-3.6960029111795967E-2</v>
      </c>
      <c r="BA41" s="29">
        <f>BA$7/$Z41-1</f>
        <v>-3.6625736442595036E-2</v>
      </c>
      <c r="BB41" s="29">
        <f>BB$5/$Z41-1</f>
        <v>-1</v>
      </c>
      <c r="BC41" s="29">
        <f>BC$5/$Z41-1</f>
        <v>-1</v>
      </c>
      <c r="BD41" s="29">
        <f>BD$5/$Z41-1</f>
        <v>-1</v>
      </c>
      <c r="BE41" s="29">
        <f>BE$5/$Z41-1</f>
        <v>-1</v>
      </c>
    </row>
    <row r="42" spans="25:57" ht="14.25" customHeight="1" thickBot="1">
      <c r="Y42" s="470" t="s">
        <v>138</v>
      </c>
      <c r="Z42" s="182">
        <f>AX$8</f>
        <v>1747.9230838501849</v>
      </c>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30">
        <f>AX$8/$Z42-1</f>
        <v>0</v>
      </c>
      <c r="AY42" s="30">
        <f>AY$8/$Z42-1</f>
        <v>-2.4860354099668358E-2</v>
      </c>
      <c r="AZ42" s="30">
        <f>AZ$8/$Z42-1</f>
        <v>-0.23000692086086627</v>
      </c>
      <c r="BA42" s="30">
        <f>BA$8/$Z42-1</f>
        <v>-0.2554391503992014</v>
      </c>
      <c r="BB42" s="240">
        <f>BB$7/$Z42-1</f>
        <v>-1</v>
      </c>
      <c r="BC42" s="240">
        <f>BC$7/$Z42-1</f>
        <v>-1</v>
      </c>
      <c r="BD42" s="240">
        <f>BD$7/$Z42-1</f>
        <v>-1</v>
      </c>
      <c r="BE42" s="240">
        <f>BE$7/$Z42-1</f>
        <v>-1</v>
      </c>
    </row>
    <row r="43" spans="25:57" ht="14.25" customHeight="1" thickTop="1">
      <c r="Y43" s="473" t="s">
        <v>141</v>
      </c>
      <c r="Z43" s="93">
        <f>AX$9</f>
        <v>21430.780390094991</v>
      </c>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31">
        <f t="shared" ref="AX43:BE43" si="27">AX$9/$Z43-1</f>
        <v>0</v>
      </c>
      <c r="AY43" s="31">
        <f t="shared" si="27"/>
        <v>-2.0234606859208859E-2</v>
      </c>
      <c r="AZ43" s="31">
        <f t="shared" si="27"/>
        <v>-3.753056582013703E-2</v>
      </c>
      <c r="BA43" s="31">
        <f t="shared" si="27"/>
        <v>-3.9542100976503902E-2</v>
      </c>
      <c r="BB43" s="31">
        <f t="shared" si="27"/>
        <v>-1</v>
      </c>
      <c r="BC43" s="31">
        <f t="shared" si="27"/>
        <v>-1</v>
      </c>
      <c r="BD43" s="31">
        <f t="shared" si="27"/>
        <v>-1</v>
      </c>
      <c r="BE43" s="31">
        <f t="shared" si="27"/>
        <v>-1</v>
      </c>
    </row>
    <row r="44" spans="25:57" s="236" customFormat="1" ht="14.25" customHeight="1">
      <c r="Y44" s="165"/>
      <c r="Z44" s="237"/>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row>
    <row r="45" spans="25:57" ht="14.25" customHeight="1">
      <c r="Y45" s="23" t="s">
        <v>245</v>
      </c>
    </row>
    <row r="46" spans="25:57" ht="14.25" customHeight="1">
      <c r="Y46" s="484"/>
      <c r="Z46" s="485"/>
      <c r="AA46" s="484">
        <v>1990</v>
      </c>
      <c r="AB46" s="484">
        <f t="shared" ref="AB46:AP46" si="28">AA46+1</f>
        <v>1991</v>
      </c>
      <c r="AC46" s="484">
        <f t="shared" si="28"/>
        <v>1992</v>
      </c>
      <c r="AD46" s="484">
        <f t="shared" si="28"/>
        <v>1993</v>
      </c>
      <c r="AE46" s="484">
        <f t="shared" si="28"/>
        <v>1994</v>
      </c>
      <c r="AF46" s="484">
        <f t="shared" si="28"/>
        <v>1995</v>
      </c>
      <c r="AG46" s="484">
        <f t="shared" si="28"/>
        <v>1996</v>
      </c>
      <c r="AH46" s="484">
        <f t="shared" si="28"/>
        <v>1997</v>
      </c>
      <c r="AI46" s="484">
        <f t="shared" si="28"/>
        <v>1998</v>
      </c>
      <c r="AJ46" s="484">
        <f t="shared" si="28"/>
        <v>1999</v>
      </c>
      <c r="AK46" s="484">
        <f t="shared" si="28"/>
        <v>2000</v>
      </c>
      <c r="AL46" s="484">
        <f t="shared" si="28"/>
        <v>2001</v>
      </c>
      <c r="AM46" s="484">
        <f t="shared" si="28"/>
        <v>2002</v>
      </c>
      <c r="AN46" s="484">
        <f t="shared" si="28"/>
        <v>2003</v>
      </c>
      <c r="AO46" s="484">
        <f t="shared" si="28"/>
        <v>2004</v>
      </c>
      <c r="AP46" s="484">
        <f t="shared" si="28"/>
        <v>2005</v>
      </c>
      <c r="AQ46" s="484">
        <f>AP46+1</f>
        <v>2006</v>
      </c>
      <c r="AR46" s="484">
        <f>AQ46+1</f>
        <v>2007</v>
      </c>
      <c r="AS46" s="486">
        <v>2008</v>
      </c>
      <c r="AT46" s="486">
        <v>2009</v>
      </c>
      <c r="AU46" s="486">
        <v>2010</v>
      </c>
      <c r="AV46" s="486">
        <v>2011</v>
      </c>
      <c r="AW46" s="486">
        <v>2012</v>
      </c>
      <c r="AX46" s="486">
        <v>2013</v>
      </c>
      <c r="AY46" s="486">
        <v>2014</v>
      </c>
      <c r="AZ46" s="486">
        <f>AY46+1</f>
        <v>2015</v>
      </c>
      <c r="BA46" s="486">
        <f>AZ46+1</f>
        <v>2016</v>
      </c>
      <c r="BB46" s="123">
        <v>2017</v>
      </c>
      <c r="BC46" s="123">
        <v>2018</v>
      </c>
      <c r="BD46" s="123">
        <v>2019</v>
      </c>
      <c r="BE46" s="123">
        <v>2020</v>
      </c>
    </row>
    <row r="47" spans="25:57" ht="14.25" customHeight="1">
      <c r="Y47" s="469" t="s">
        <v>139</v>
      </c>
      <c r="Z47" s="29"/>
      <c r="AA47" s="22"/>
      <c r="AB47" s="29">
        <f t="shared" ref="AB47:AZ47" si="29">AB5/AA5-1</f>
        <v>-1.1076127774418909E-2</v>
      </c>
      <c r="AC47" s="29">
        <f t="shared" si="29"/>
        <v>-6.0413905750610342E-3</v>
      </c>
      <c r="AD47" s="128">
        <f t="shared" si="29"/>
        <v>1.8871354061400503E-4</v>
      </c>
      <c r="AE47" s="29">
        <f t="shared" si="29"/>
        <v>-1.7842308530428563E-2</v>
      </c>
      <c r="AF47" s="29">
        <f t="shared" si="29"/>
        <v>-3.3036602121813585E-2</v>
      </c>
      <c r="AG47" s="29">
        <f t="shared" si="29"/>
        <v>-1.6305079620385077E-2</v>
      </c>
      <c r="AH47" s="29">
        <f t="shared" si="29"/>
        <v>-1.0819666760778279E-2</v>
      </c>
      <c r="AI47" s="29">
        <f t="shared" si="29"/>
        <v>-1.3030748804608194E-2</v>
      </c>
      <c r="AJ47" s="29">
        <f t="shared" si="29"/>
        <v>-8.2529445753328767E-3</v>
      </c>
      <c r="AK47" s="29">
        <f t="shared" si="29"/>
        <v>4.6918860549809427E-3</v>
      </c>
      <c r="AL47" s="29">
        <f t="shared" si="29"/>
        <v>-1.5326139368916469E-2</v>
      </c>
      <c r="AM47" s="29">
        <f t="shared" si="29"/>
        <v>2.7302147235950258E-3</v>
      </c>
      <c r="AN47" s="128">
        <f t="shared" si="29"/>
        <v>3.6871620082656875E-4</v>
      </c>
      <c r="AO47" s="29">
        <f t="shared" si="29"/>
        <v>-9.7180954424878063E-3</v>
      </c>
      <c r="AP47" s="29">
        <f t="shared" si="29"/>
        <v>2.0524272185107328E-3</v>
      </c>
      <c r="AQ47" s="29">
        <f t="shared" si="29"/>
        <v>5.8701827729388256E-3</v>
      </c>
      <c r="AR47" s="29">
        <f t="shared" si="29"/>
        <v>3.8990607320875892E-2</v>
      </c>
      <c r="AS47" s="29">
        <f t="shared" si="29"/>
        <v>-6.3038200244225462E-2</v>
      </c>
      <c r="AT47" s="29">
        <f t="shared" si="29"/>
        <v>-2.6949675933436668E-2</v>
      </c>
      <c r="AU47" s="29">
        <f t="shared" si="29"/>
        <v>2.6562249962819751E-2</v>
      </c>
      <c r="AV47" s="29">
        <f t="shared" si="29"/>
        <v>-1.3921117872550903E-2</v>
      </c>
      <c r="AW47" s="29">
        <f t="shared" si="29"/>
        <v>-1.1746927746624891E-2</v>
      </c>
      <c r="AX47" s="29">
        <f t="shared" si="29"/>
        <v>-1.9109967293542418E-3</v>
      </c>
      <c r="AY47" s="29">
        <f t="shared" si="29"/>
        <v>-1.4172859365996548E-2</v>
      </c>
      <c r="AZ47" s="29">
        <f t="shared" si="29"/>
        <v>-1.4566886908273791E-3</v>
      </c>
      <c r="BA47" s="29">
        <f>BA5/AZ5-1</f>
        <v>-3.8463264476096271E-3</v>
      </c>
      <c r="BB47" s="29">
        <f>BB6/BA6-1</f>
        <v>-1</v>
      </c>
      <c r="BC47" s="29" t="e">
        <f>BC6/BB6-1</f>
        <v>#DIV/0!</v>
      </c>
      <c r="BD47" s="29" t="e">
        <f>BD6/BC6-1</f>
        <v>#DIV/0!</v>
      </c>
      <c r="BE47" s="29" t="e">
        <f>BE6/BD6-1</f>
        <v>#DIV/0!</v>
      </c>
    </row>
    <row r="48" spans="25:57" ht="14.25" customHeight="1">
      <c r="Y48" s="469" t="s">
        <v>137</v>
      </c>
      <c r="Z48" s="29"/>
      <c r="AA48" s="22"/>
      <c r="AB48" s="29">
        <f t="shared" ref="AB48:AZ48" si="30">AB6/AA6-1</f>
        <v>3.9663752821001985E-2</v>
      </c>
      <c r="AC48" s="29">
        <f t="shared" si="30"/>
        <v>1.8211539532425602E-2</v>
      </c>
      <c r="AD48" s="29">
        <f t="shared" si="30"/>
        <v>1.8457179053840367E-2</v>
      </c>
      <c r="AE48" s="29">
        <f t="shared" si="30"/>
        <v>3.6818883317772721E-2</v>
      </c>
      <c r="AF48" s="29">
        <f t="shared" si="30"/>
        <v>8.2546937013799893E-2</v>
      </c>
      <c r="AG48" s="29">
        <f t="shared" si="30"/>
        <v>2.3326667901400144E-2</v>
      </c>
      <c r="AH48" s="29">
        <f t="shared" si="30"/>
        <v>2.4749371606823445E-2</v>
      </c>
      <c r="AI48" s="29">
        <f t="shared" si="30"/>
        <v>-2.1483429703938572E-2</v>
      </c>
      <c r="AJ48" s="29">
        <f t="shared" si="30"/>
        <v>1.5423269508544113E-2</v>
      </c>
      <c r="AK48" s="128">
        <f t="shared" si="30"/>
        <v>3.4884248566657838E-4</v>
      </c>
      <c r="AL48" s="128">
        <f t="shared" si="30"/>
        <v>1.9688803952755407E-4</v>
      </c>
      <c r="AM48" s="29">
        <f t="shared" si="30"/>
        <v>-1.9949485734935934E-2</v>
      </c>
      <c r="AN48" s="29">
        <f t="shared" si="30"/>
        <v>-3.1905505060452533E-2</v>
      </c>
      <c r="AO48" s="29">
        <f t="shared" si="30"/>
        <v>-2.8183256773166798E-2</v>
      </c>
      <c r="AP48" s="128">
        <f t="shared" si="30"/>
        <v>-2.0854883754251041E-4</v>
      </c>
      <c r="AQ48" s="29">
        <f t="shared" si="30"/>
        <v>-3.0999903673728957E-2</v>
      </c>
      <c r="AR48" s="29">
        <f t="shared" si="30"/>
        <v>-1.9593128407431326E-3</v>
      </c>
      <c r="AS48" s="29">
        <f t="shared" si="30"/>
        <v>-4.2721285611673543E-2</v>
      </c>
      <c r="AT48" s="29">
        <f t="shared" si="30"/>
        <v>-4.5369296299163864E-2</v>
      </c>
      <c r="AU48" s="29">
        <f t="shared" si="30"/>
        <v>-2.4675222264803898E-2</v>
      </c>
      <c r="AV48" s="128">
        <f t="shared" si="30"/>
        <v>3.1427815251694469E-4</v>
      </c>
      <c r="AW48" s="29">
        <f t="shared" si="30"/>
        <v>-7.7944401018184006E-3</v>
      </c>
      <c r="AX48" s="29">
        <f t="shared" si="30"/>
        <v>1.066947235059712E-2</v>
      </c>
      <c r="AY48" s="29">
        <f t="shared" si="30"/>
        <v>-1.8523579336567342E-2</v>
      </c>
      <c r="AZ48" s="29">
        <f t="shared" si="30"/>
        <v>7.1543183805977684E-4</v>
      </c>
      <c r="BA48" s="29">
        <f>BA6/AZ6-1</f>
        <v>5.9374979724051702E-3</v>
      </c>
      <c r="BB48" s="128">
        <f>BB8/BA8-1</f>
        <v>-1</v>
      </c>
      <c r="BC48" s="128" t="e">
        <f>BC8/BB8-1</f>
        <v>#DIV/0!</v>
      </c>
      <c r="BD48" s="128" t="e">
        <f>BD8/BC8-1</f>
        <v>#DIV/0!</v>
      </c>
      <c r="BE48" s="128" t="e">
        <f>BE8/BD8-1</f>
        <v>#DIV/0!</v>
      </c>
    </row>
    <row r="49" spans="24:57" ht="14.25" customHeight="1">
      <c r="Y49" s="469" t="s">
        <v>140</v>
      </c>
      <c r="Z49" s="29"/>
      <c r="AA49" s="22"/>
      <c r="AB49" s="29">
        <f t="shared" ref="AB49:AZ49" si="31">AB7/AA7-1</f>
        <v>1.9914292397261057E-2</v>
      </c>
      <c r="AC49" s="29">
        <f t="shared" si="31"/>
        <v>3.2551079033500629E-2</v>
      </c>
      <c r="AD49" s="29">
        <f t="shared" si="31"/>
        <v>6.7827276989140817E-3</v>
      </c>
      <c r="AE49" s="29">
        <f t="shared" si="31"/>
        <v>3.7775693482506645E-2</v>
      </c>
      <c r="AF49" s="29">
        <f t="shared" si="31"/>
        <v>4.1300775897439523E-2</v>
      </c>
      <c r="AG49" s="29">
        <f t="shared" si="31"/>
        <v>2.9062529479206178E-2</v>
      </c>
      <c r="AH49" s="29">
        <f t="shared" si="31"/>
        <v>2.2589162759153458E-2</v>
      </c>
      <c r="AI49" s="29">
        <f t="shared" si="31"/>
        <v>1.6229506855560683E-3</v>
      </c>
      <c r="AJ49" s="29">
        <f t="shared" si="31"/>
        <v>2.4357178558886972E-3</v>
      </c>
      <c r="AK49" s="29">
        <f t="shared" si="31"/>
        <v>-6.5709779701454973E-3</v>
      </c>
      <c r="AL49" s="29">
        <f t="shared" si="31"/>
        <v>-1.0518452054799399E-2</v>
      </c>
      <c r="AM49" s="29">
        <f t="shared" si="31"/>
        <v>-6.2505541954454236E-2</v>
      </c>
      <c r="AN49" s="29">
        <f t="shared" si="31"/>
        <v>3.6976816674965107E-3</v>
      </c>
      <c r="AO49" s="29">
        <f t="shared" si="31"/>
        <v>-4.6612453283650934E-3</v>
      </c>
      <c r="AP49" s="29">
        <f t="shared" si="31"/>
        <v>1.8857688694229324E-2</v>
      </c>
      <c r="AQ49" s="29">
        <f t="shared" si="31"/>
        <v>-2.7000504296801453E-2</v>
      </c>
      <c r="AR49" s="29">
        <f t="shared" si="31"/>
        <v>-4.7022679944718759E-2</v>
      </c>
      <c r="AS49" s="29">
        <f t="shared" si="31"/>
        <v>-1.063022668675162E-2</v>
      </c>
      <c r="AT49" s="29">
        <f t="shared" si="31"/>
        <v>-2.9798976914445108E-2</v>
      </c>
      <c r="AU49" s="29">
        <f t="shared" si="31"/>
        <v>-2.4536130989566307E-2</v>
      </c>
      <c r="AV49" s="29">
        <f t="shared" si="31"/>
        <v>6.2195349605171923E-3</v>
      </c>
      <c r="AW49" s="29">
        <f t="shared" si="31"/>
        <v>-1.131697843202073E-2</v>
      </c>
      <c r="AX49" s="29">
        <f t="shared" si="31"/>
        <v>4.4298354479357371E-3</v>
      </c>
      <c r="AY49" s="29">
        <f t="shared" si="31"/>
        <v>-3.6259392018643366E-2</v>
      </c>
      <c r="AZ49" s="29">
        <f t="shared" si="31"/>
        <v>-7.2699758353056421E-4</v>
      </c>
      <c r="BA49" s="128">
        <f>BA7/AZ7-1</f>
        <v>3.4712232026334888E-4</v>
      </c>
      <c r="BB49" s="29">
        <f>BB5/BA5-1</f>
        <v>-1</v>
      </c>
      <c r="BC49" s="29" t="e">
        <f>BC5/BB5-1</f>
        <v>#DIV/0!</v>
      </c>
      <c r="BD49" s="29" t="e">
        <f>BD5/BC5-1</f>
        <v>#DIV/0!</v>
      </c>
      <c r="BE49" s="29" t="e">
        <f>BE5/BD5-1</f>
        <v>#DIV/0!</v>
      </c>
    </row>
    <row r="50" spans="24:57" ht="14.25" customHeight="1" thickBot="1">
      <c r="Y50" s="470" t="s">
        <v>138</v>
      </c>
      <c r="Z50" s="30"/>
      <c r="AA50" s="33"/>
      <c r="AB50" s="30">
        <f t="shared" ref="AB50:AZ50" si="32">AB8/AA8-1</f>
        <v>-4.8183382339202385E-2</v>
      </c>
      <c r="AC50" s="30">
        <f t="shared" si="32"/>
        <v>-3.6334855814226241E-3</v>
      </c>
      <c r="AD50" s="30">
        <f t="shared" si="32"/>
        <v>-2.8484594007519681E-2</v>
      </c>
      <c r="AE50" s="30">
        <f t="shared" si="32"/>
        <v>0.11800273752218593</v>
      </c>
      <c r="AF50" s="30">
        <f t="shared" si="32"/>
        <v>-9.2653068250858617E-3</v>
      </c>
      <c r="AG50" s="30">
        <f t="shared" si="32"/>
        <v>9.9197189414726106E-2</v>
      </c>
      <c r="AH50" s="30">
        <f t="shared" si="32"/>
        <v>5.4305549884818394E-2</v>
      </c>
      <c r="AI50" s="30">
        <f t="shared" si="32"/>
        <v>-0.11030208511895345</v>
      </c>
      <c r="AJ50" s="30">
        <f t="shared" si="32"/>
        <v>-0.59546347464180549</v>
      </c>
      <c r="AK50" s="30">
        <f t="shared" si="32"/>
        <v>0.59289223910049871</v>
      </c>
      <c r="AL50" s="30">
        <f t="shared" si="32"/>
        <v>-0.50025631650692182</v>
      </c>
      <c r="AM50" s="30">
        <f t="shared" si="32"/>
        <v>-4.0483974728554917E-2</v>
      </c>
      <c r="AN50" s="30">
        <f t="shared" si="32"/>
        <v>1.4088263000453294E-2</v>
      </c>
      <c r="AO50" s="30">
        <f t="shared" si="32"/>
        <v>0.10178164704729475</v>
      </c>
      <c r="AP50" s="30">
        <f t="shared" si="32"/>
        <v>-0.14075077450436213</v>
      </c>
      <c r="AQ50" s="30">
        <f t="shared" si="32"/>
        <v>7.9355009868581128E-2</v>
      </c>
      <c r="AR50" s="30">
        <f t="shared" si="32"/>
        <v>-0.23210186597881521</v>
      </c>
      <c r="AS50" s="30">
        <f t="shared" si="32"/>
        <v>3.2547337617089278E-2</v>
      </c>
      <c r="AT50" s="30">
        <f t="shared" si="32"/>
        <v>4.9066371352386229E-2</v>
      </c>
      <c r="AU50" s="30">
        <f t="shared" si="32"/>
        <v>-0.18264177749745303</v>
      </c>
      <c r="AV50" s="30">
        <f t="shared" si="32"/>
        <v>-0.1491496114783456</v>
      </c>
      <c r="AW50" s="30">
        <f t="shared" si="32"/>
        <v>-0.1009036284381124</v>
      </c>
      <c r="AX50" s="30">
        <f t="shared" si="32"/>
        <v>6.5281498234031066E-3</v>
      </c>
      <c r="AY50" s="30">
        <f t="shared" si="32"/>
        <v>-2.4860354099668358E-2</v>
      </c>
      <c r="AZ50" s="30">
        <f t="shared" si="32"/>
        <v>-0.21037660362151434</v>
      </c>
      <c r="BA50" s="30">
        <f>BA8/AZ8-1</f>
        <v>-3.3029166400779575E-2</v>
      </c>
      <c r="BB50" s="240">
        <f>BB7/BA7-1</f>
        <v>-1</v>
      </c>
      <c r="BC50" s="240" t="e">
        <f>BC7/BB7-1</f>
        <v>#DIV/0!</v>
      </c>
      <c r="BD50" s="240" t="e">
        <f>BD7/BC7-1</f>
        <v>#DIV/0!</v>
      </c>
      <c r="BE50" s="240" t="e">
        <f>BE7/BD7-1</f>
        <v>#DIV/0!</v>
      </c>
    </row>
    <row r="51" spans="24:57" ht="14.25" customHeight="1" thickTop="1">
      <c r="Y51" s="473" t="s">
        <v>141</v>
      </c>
      <c r="Z51" s="31"/>
      <c r="AA51" s="34"/>
      <c r="AB51" s="31">
        <f t="shared" ref="AB51:AZ51" si="33">AB9/AA9-1</f>
        <v>-8.9297357160118551E-3</v>
      </c>
      <c r="AC51" s="31">
        <f t="shared" si="33"/>
        <v>4.56624323500332E-3</v>
      </c>
      <c r="AD51" s="31">
        <f t="shared" si="33"/>
        <v>-3.7061198156567166E-3</v>
      </c>
      <c r="AE51" s="31">
        <f t="shared" si="33"/>
        <v>4.0802542988993329E-2</v>
      </c>
      <c r="AF51" s="31">
        <f t="shared" si="33"/>
        <v>8.8075957155835383E-3</v>
      </c>
      <c r="AG51" s="31">
        <f t="shared" si="33"/>
        <v>3.4449781826583203E-2</v>
      </c>
      <c r="AH51" s="31">
        <f t="shared" si="33"/>
        <v>2.3027767478603467E-2</v>
      </c>
      <c r="AI51" s="31">
        <f t="shared" si="33"/>
        <v>-4.5783682581716723E-2</v>
      </c>
      <c r="AJ51" s="31">
        <f t="shared" si="33"/>
        <v>-0.18582300998357382</v>
      </c>
      <c r="AK51" s="31">
        <f t="shared" si="33"/>
        <v>9.3351311416762339E-2</v>
      </c>
      <c r="AL51" s="31">
        <f t="shared" si="33"/>
        <v>-0.1207890832637607</v>
      </c>
      <c r="AM51" s="31">
        <f t="shared" si="33"/>
        <v>-2.1260535468135222E-2</v>
      </c>
      <c r="AN51" s="31">
        <f t="shared" si="33"/>
        <v>-7.1014355190019973E-3</v>
      </c>
      <c r="AO51" s="611">
        <f t="shared" si="33"/>
        <v>1.3569208235586494E-4</v>
      </c>
      <c r="AP51" s="31">
        <f t="shared" si="33"/>
        <v>-1.6104288024963775E-2</v>
      </c>
      <c r="AQ51" s="31">
        <f t="shared" si="33"/>
        <v>-1.5271425860494681E-3</v>
      </c>
      <c r="AR51" s="31">
        <f t="shared" si="33"/>
        <v>-2.3906909697771872E-2</v>
      </c>
      <c r="AS51" s="31">
        <f t="shared" si="33"/>
        <v>-3.8228996640950808E-2</v>
      </c>
      <c r="AT51" s="31">
        <f t="shared" si="33"/>
        <v>-2.4098822542583553E-2</v>
      </c>
      <c r="AU51" s="31">
        <f t="shared" si="33"/>
        <v>-2.2230608080402448E-2</v>
      </c>
      <c r="AV51" s="31">
        <f t="shared" si="33"/>
        <v>-2.0292900294920257E-2</v>
      </c>
      <c r="AW51" s="31">
        <f t="shared" si="33"/>
        <v>-1.845242515214951E-2</v>
      </c>
      <c r="AX51" s="31">
        <f t="shared" si="33"/>
        <v>3.5478384907814409E-3</v>
      </c>
      <c r="AY51" s="31">
        <f t="shared" si="33"/>
        <v>-2.0234606859208859E-2</v>
      </c>
      <c r="AZ51" s="31">
        <f t="shared" si="33"/>
        <v>-1.7653163790040893E-2</v>
      </c>
      <c r="BA51" s="31">
        <f>BA9/AZ9-1</f>
        <v>-2.089973026604186E-3</v>
      </c>
      <c r="BB51" s="31">
        <f>BB9/BA9-1</f>
        <v>-1</v>
      </c>
      <c r="BC51" s="31" t="e">
        <f>BC9/BB9-1</f>
        <v>#DIV/0!</v>
      </c>
      <c r="BD51" s="31" t="e">
        <f>BD9/BC9-1</f>
        <v>#DIV/0!</v>
      </c>
      <c r="BE51" s="31" t="e">
        <f>BE9/BD9-1</f>
        <v>#DIV/0!</v>
      </c>
    </row>
    <row r="52" spans="24:57" ht="14.25" customHeight="1"/>
    <row r="53" spans="24:57">
      <c r="X53" s="506"/>
    </row>
  </sheetData>
  <phoneticPr fontId="9"/>
  <pageMargins left="0.78740157480314965" right="0.78740157480314965" top="0.98425196850393704" bottom="0.98425196850393704" header="0.51181102362204722" footer="0.51181102362204722"/>
  <pageSetup paperSize="9" scale="64" orientation="landscape"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1"/>
  <sheetViews>
    <sheetView zoomScale="75" zoomScaleNormal="75" workbookViewId="0">
      <pane xSplit="26" ySplit="4" topLeftCell="AU5" activePane="bottomRight" state="frozen"/>
      <selection pane="topRight" activeCell="AA1" sqref="AA1"/>
      <selection pane="bottomLeft" activeCell="A5" sqref="A5"/>
      <selection pane="bottomRight"/>
    </sheetView>
  </sheetViews>
  <sheetFormatPr defaultColWidth="9.625" defaultRowHeight="14.25"/>
  <cols>
    <col min="1" max="1" width="2.625" style="1" customWidth="1"/>
    <col min="2" max="19" width="1.625" style="1" hidden="1" customWidth="1"/>
    <col min="20" max="21" width="13.75" style="1" hidden="1" customWidth="1"/>
    <col min="22" max="23" width="10.75" style="1" hidden="1" customWidth="1"/>
    <col min="24" max="24" width="2.375" style="1" customWidth="1"/>
    <col min="25" max="25" width="32.5" style="1" customWidth="1"/>
    <col min="26" max="26" width="9.125" style="1" hidden="1" customWidth="1"/>
    <col min="27" max="28" width="9.75" style="1" customWidth="1"/>
    <col min="29" max="53" width="9.125" style="1" customWidth="1"/>
    <col min="54" max="56" width="9.625" style="1" hidden="1" customWidth="1"/>
    <col min="57" max="57" width="9.375" style="1" hidden="1" customWidth="1"/>
    <col min="58" max="63" width="9.625" style="1" customWidth="1"/>
    <col min="64" max="16384" width="9.625" style="1"/>
  </cols>
  <sheetData>
    <row r="1" spans="1:63" ht="30" customHeight="1">
      <c r="A1" s="433" t="s">
        <v>93</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63" ht="7.5"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434"/>
      <c r="AH2" s="71"/>
    </row>
    <row r="3" spans="1:63" ht="15" customHeight="1">
      <c r="A3" s="132"/>
      <c r="B3" s="132"/>
      <c r="C3" s="132"/>
      <c r="D3" s="132"/>
      <c r="E3" s="132"/>
      <c r="F3" s="132"/>
      <c r="G3" s="132"/>
      <c r="H3" s="132"/>
      <c r="I3" s="132"/>
      <c r="J3" s="132"/>
      <c r="K3" s="132"/>
      <c r="L3" s="132"/>
      <c r="M3" s="132"/>
      <c r="N3" s="132"/>
      <c r="O3" s="132"/>
      <c r="P3" s="132"/>
      <c r="Q3" s="132"/>
      <c r="R3" s="132"/>
      <c r="S3" s="132"/>
      <c r="T3" s="132"/>
      <c r="U3" s="132"/>
      <c r="V3" s="132"/>
      <c r="W3" s="132"/>
      <c r="X3" s="476" t="s">
        <v>147</v>
      </c>
      <c r="Y3" s="132"/>
    </row>
    <row r="4" spans="1:63" s="387" customFormat="1" ht="16.5" customHeight="1">
      <c r="X4" s="816"/>
      <c r="Y4" s="817"/>
      <c r="Z4" s="813"/>
      <c r="AA4" s="812">
        <v>1990</v>
      </c>
      <c r="AB4" s="812">
        <f>AA4+1</f>
        <v>1991</v>
      </c>
      <c r="AC4" s="812">
        <f>AB4+1</f>
        <v>1992</v>
      </c>
      <c r="AD4" s="812">
        <f>AC4+1</f>
        <v>1993</v>
      </c>
      <c r="AE4" s="812">
        <f>AD4+1</f>
        <v>1994</v>
      </c>
      <c r="AF4" s="812">
        <f>AE4+1</f>
        <v>1995</v>
      </c>
      <c r="AG4" s="812">
        <f t="shared" ref="AG4:AQ4" si="0">AF4+1</f>
        <v>1996</v>
      </c>
      <c r="AH4" s="812">
        <f t="shared" si="0"/>
        <v>1997</v>
      </c>
      <c r="AI4" s="812">
        <f t="shared" si="0"/>
        <v>1998</v>
      </c>
      <c r="AJ4" s="812">
        <f t="shared" si="0"/>
        <v>1999</v>
      </c>
      <c r="AK4" s="812">
        <f t="shared" si="0"/>
        <v>2000</v>
      </c>
      <c r="AL4" s="812">
        <f t="shared" si="0"/>
        <v>2001</v>
      </c>
      <c r="AM4" s="812">
        <f t="shared" si="0"/>
        <v>2002</v>
      </c>
      <c r="AN4" s="812">
        <f t="shared" si="0"/>
        <v>2003</v>
      </c>
      <c r="AO4" s="812">
        <f t="shared" si="0"/>
        <v>2004</v>
      </c>
      <c r="AP4" s="812">
        <f t="shared" si="0"/>
        <v>2005</v>
      </c>
      <c r="AQ4" s="812">
        <f t="shared" si="0"/>
        <v>2006</v>
      </c>
      <c r="AR4" s="813">
        <v>2007</v>
      </c>
      <c r="AS4" s="813">
        <v>2008</v>
      </c>
      <c r="AT4" s="813">
        <v>2009</v>
      </c>
      <c r="AU4" s="813">
        <v>2010</v>
      </c>
      <c r="AV4" s="813">
        <v>2010</v>
      </c>
      <c r="AW4" s="813">
        <v>2012</v>
      </c>
      <c r="AX4" s="813">
        <v>2013</v>
      </c>
      <c r="AY4" s="813">
        <f t="shared" ref="AY4:BD4" si="1">AX4+1</f>
        <v>2014</v>
      </c>
      <c r="AZ4" s="813">
        <f t="shared" si="1"/>
        <v>2015</v>
      </c>
      <c r="BA4" s="813">
        <f t="shared" si="1"/>
        <v>2016</v>
      </c>
      <c r="BB4" s="813">
        <f t="shared" si="1"/>
        <v>2017</v>
      </c>
      <c r="BC4" s="813">
        <f t="shared" si="1"/>
        <v>2018</v>
      </c>
      <c r="BD4" s="813">
        <f t="shared" si="1"/>
        <v>2019</v>
      </c>
      <c r="BE4" s="812" t="s">
        <v>316</v>
      </c>
    </row>
    <row r="5" spans="1:63" ht="16.5" customHeight="1">
      <c r="X5" s="435" t="s">
        <v>38</v>
      </c>
      <c r="Y5" s="436"/>
      <c r="Z5" s="97"/>
      <c r="AA5" s="97">
        <f t="shared" ref="AA5:BD5" si="2">SUM(AA6:AA15)</f>
        <v>15932.309861006501</v>
      </c>
      <c r="AB5" s="97">
        <f t="shared" si="2"/>
        <v>17349.612944863187</v>
      </c>
      <c r="AC5" s="97">
        <f t="shared" si="2"/>
        <v>17767.22403564693</v>
      </c>
      <c r="AD5" s="97">
        <f t="shared" si="2"/>
        <v>18129.158284890007</v>
      </c>
      <c r="AE5" s="97">
        <f t="shared" si="2"/>
        <v>21051.895213035114</v>
      </c>
      <c r="AF5" s="97">
        <f t="shared" si="2"/>
        <v>25213.191034391046</v>
      </c>
      <c r="AG5" s="97">
        <f t="shared" si="2"/>
        <v>24598.107256849216</v>
      </c>
      <c r="AH5" s="97">
        <f t="shared" si="2"/>
        <v>24436.792431397134</v>
      </c>
      <c r="AI5" s="97">
        <f t="shared" si="2"/>
        <v>23742.10250018337</v>
      </c>
      <c r="AJ5" s="97">
        <f t="shared" si="2"/>
        <v>24368.275903524489</v>
      </c>
      <c r="AK5" s="97">
        <f t="shared" si="2"/>
        <v>22851.99810707966</v>
      </c>
      <c r="AL5" s="97">
        <f t="shared" si="2"/>
        <v>19462.521407101936</v>
      </c>
      <c r="AM5" s="97">
        <f t="shared" si="2"/>
        <v>16236.391797572243</v>
      </c>
      <c r="AN5" s="97">
        <f t="shared" si="2"/>
        <v>16228.364874053743</v>
      </c>
      <c r="AO5" s="97">
        <f t="shared" si="2"/>
        <v>12420.918895123925</v>
      </c>
      <c r="AP5" s="97">
        <f t="shared" si="2"/>
        <v>12781.82828393827</v>
      </c>
      <c r="AQ5" s="97">
        <f t="shared" si="2"/>
        <v>14627.062167476903</v>
      </c>
      <c r="AR5" s="97">
        <f t="shared" si="2"/>
        <v>16707.18937032067</v>
      </c>
      <c r="AS5" s="97">
        <f t="shared" si="2"/>
        <v>19284.929277060353</v>
      </c>
      <c r="AT5" s="97">
        <f t="shared" si="2"/>
        <v>20937.326092711239</v>
      </c>
      <c r="AU5" s="97">
        <f t="shared" si="2"/>
        <v>23305.227292766358</v>
      </c>
      <c r="AV5" s="97">
        <f t="shared" si="2"/>
        <v>26071.497147355043</v>
      </c>
      <c r="AW5" s="97">
        <f t="shared" si="2"/>
        <v>29348.604344244384</v>
      </c>
      <c r="AX5" s="97">
        <f t="shared" si="2"/>
        <v>32094.559399421309</v>
      </c>
      <c r="AY5" s="97">
        <f t="shared" si="2"/>
        <v>35765.753028735744</v>
      </c>
      <c r="AZ5" s="97">
        <f t="shared" si="2"/>
        <v>39199.301007935705</v>
      </c>
      <c r="BA5" s="97">
        <f>SUM(BA6:BA15)</f>
        <v>43254.300810026194</v>
      </c>
      <c r="BB5" s="97">
        <f t="shared" si="2"/>
        <v>0</v>
      </c>
      <c r="BC5" s="97">
        <f t="shared" si="2"/>
        <v>0</v>
      </c>
      <c r="BD5" s="97">
        <f t="shared" si="2"/>
        <v>0</v>
      </c>
      <c r="BE5" s="437"/>
      <c r="BG5" s="707"/>
      <c r="BH5" s="707"/>
      <c r="BI5" s="707"/>
      <c r="BJ5" s="707"/>
      <c r="BK5" s="707"/>
    </row>
    <row r="6" spans="1:63" ht="16.5" customHeight="1">
      <c r="X6" s="438"/>
      <c r="Y6" s="426" t="s">
        <v>232</v>
      </c>
      <c r="Z6" s="25"/>
      <c r="AA6" s="203" t="s">
        <v>225</v>
      </c>
      <c r="AB6" s="203" t="s">
        <v>225</v>
      </c>
      <c r="AC6" s="25">
        <v>4.2071468001304044</v>
      </c>
      <c r="AD6" s="25">
        <v>72.154856319064464</v>
      </c>
      <c r="AE6" s="25">
        <v>372.24153946373633</v>
      </c>
      <c r="AF6" s="25">
        <v>925.29522674512759</v>
      </c>
      <c r="AG6" s="25">
        <v>1328.8600612744031</v>
      </c>
      <c r="AH6" s="25">
        <v>1743.0699949612731</v>
      </c>
      <c r="AI6" s="25">
        <v>2126.6662133033733</v>
      </c>
      <c r="AJ6" s="25">
        <v>2518.6843756296112</v>
      </c>
      <c r="AK6" s="25">
        <v>2976.9615623159502</v>
      </c>
      <c r="AL6" s="25">
        <v>3588.1064932481709</v>
      </c>
      <c r="AM6" s="25">
        <v>4455.514846650758</v>
      </c>
      <c r="AN6" s="25">
        <v>5574.0361489084735</v>
      </c>
      <c r="AO6" s="25">
        <v>7080.975602208001</v>
      </c>
      <c r="AP6" s="25">
        <v>8875.8669161415401</v>
      </c>
      <c r="AQ6" s="25">
        <v>10853.650448275675</v>
      </c>
      <c r="AR6" s="25">
        <v>13468.245583087995</v>
      </c>
      <c r="AS6" s="25">
        <v>15685.514504675022</v>
      </c>
      <c r="AT6" s="25">
        <v>17998.426908103909</v>
      </c>
      <c r="AU6" s="25">
        <v>20482.756168754971</v>
      </c>
      <c r="AV6" s="25">
        <v>23139.624972904072</v>
      </c>
      <c r="AW6" s="25">
        <v>26353.586338028101</v>
      </c>
      <c r="AX6" s="25">
        <v>29008.250724521735</v>
      </c>
      <c r="AY6" s="25">
        <v>32535.858732901099</v>
      </c>
      <c r="AZ6" s="25">
        <v>35829.945138135736</v>
      </c>
      <c r="BA6" s="25">
        <v>39637.123377260155</v>
      </c>
      <c r="BB6" s="25" t="s">
        <v>225</v>
      </c>
      <c r="BC6" s="25" t="s">
        <v>225</v>
      </c>
      <c r="BD6" s="25" t="s">
        <v>225</v>
      </c>
      <c r="BE6" s="440"/>
      <c r="BF6" s="709" t="s">
        <v>184</v>
      </c>
      <c r="BG6" s="708"/>
      <c r="BI6" s="710"/>
      <c r="BJ6" s="710"/>
      <c r="BK6" s="710"/>
    </row>
    <row r="7" spans="1:63" ht="16.5" customHeight="1">
      <c r="X7" s="438"/>
      <c r="Y7" s="751" t="s">
        <v>236</v>
      </c>
      <c r="Z7" s="25"/>
      <c r="AA7" s="203">
        <v>1.3419351351351352</v>
      </c>
      <c r="AB7" s="203" t="s">
        <v>225</v>
      </c>
      <c r="AC7" s="25">
        <v>40.25805405405405</v>
      </c>
      <c r="AD7" s="25">
        <v>261.67735135135138</v>
      </c>
      <c r="AE7" s="25">
        <v>449.54827027027022</v>
      </c>
      <c r="AF7" s="25">
        <v>496.51599999999996</v>
      </c>
      <c r="AG7" s="25">
        <v>452.06200000000001</v>
      </c>
      <c r="AH7" s="25">
        <v>468.10599999999999</v>
      </c>
      <c r="AI7" s="25">
        <v>450.45</v>
      </c>
      <c r="AJ7" s="25">
        <v>454.74</v>
      </c>
      <c r="AK7" s="25">
        <v>484.34100000000001</v>
      </c>
      <c r="AL7" s="25">
        <v>451.47244999999998</v>
      </c>
      <c r="AM7" s="25">
        <v>491.06914999999998</v>
      </c>
      <c r="AN7" s="25">
        <v>729.74556816688573</v>
      </c>
      <c r="AO7" s="25">
        <v>901.00467355453361</v>
      </c>
      <c r="AP7" s="25">
        <v>937.48331743758206</v>
      </c>
      <c r="AQ7" s="25">
        <v>1194.4903293035479</v>
      </c>
      <c r="AR7" s="25">
        <v>1429.1351242904072</v>
      </c>
      <c r="AS7" s="25">
        <v>1509.560115</v>
      </c>
      <c r="AT7" s="25">
        <v>1608.1659916666667</v>
      </c>
      <c r="AU7" s="25">
        <v>1748.8716516666666</v>
      </c>
      <c r="AV7" s="25">
        <v>1923.4105016666665</v>
      </c>
      <c r="AW7" s="25">
        <v>2080.8298016666663</v>
      </c>
      <c r="AX7" s="25">
        <v>2229.3050616666665</v>
      </c>
      <c r="AY7" s="25">
        <v>2372.9536916666666</v>
      </c>
      <c r="AZ7" s="25">
        <v>2483.7985216666666</v>
      </c>
      <c r="BA7" s="25">
        <v>2650.9808916666666</v>
      </c>
      <c r="BB7" s="25" t="s">
        <v>225</v>
      </c>
      <c r="BC7" s="25" t="s">
        <v>225</v>
      </c>
      <c r="BD7" s="25" t="s">
        <v>225</v>
      </c>
      <c r="BE7" s="440"/>
      <c r="BF7" s="711" t="s">
        <v>257</v>
      </c>
      <c r="BG7" s="708"/>
      <c r="BI7" s="710"/>
      <c r="BJ7" s="710"/>
      <c r="BK7" s="710"/>
    </row>
    <row r="8" spans="1:63" ht="16.5" customHeight="1">
      <c r="X8" s="438"/>
      <c r="Y8" s="607" t="s">
        <v>235</v>
      </c>
      <c r="Z8" s="28"/>
      <c r="AA8" s="204" t="s">
        <v>225</v>
      </c>
      <c r="AB8" s="204" t="s">
        <v>225</v>
      </c>
      <c r="AC8" s="28">
        <v>75.36486486486487</v>
      </c>
      <c r="AD8" s="28">
        <v>565.23648648648646</v>
      </c>
      <c r="AE8" s="28">
        <v>1061.8716216216214</v>
      </c>
      <c r="AF8" s="28">
        <v>1501.5</v>
      </c>
      <c r="AG8" s="28">
        <v>2291.5749999999998</v>
      </c>
      <c r="AH8" s="28">
        <v>2912.2664999999997</v>
      </c>
      <c r="AI8" s="28">
        <v>3147.8589999999995</v>
      </c>
      <c r="AJ8" s="28">
        <v>3091.3739999999998</v>
      </c>
      <c r="AK8" s="28">
        <v>3117.2955999999995</v>
      </c>
      <c r="AL8" s="28">
        <v>2949.8002000000001</v>
      </c>
      <c r="AM8" s="28">
        <v>2947.1528000000003</v>
      </c>
      <c r="AN8" s="28">
        <v>2834.6333000000004</v>
      </c>
      <c r="AO8" s="28">
        <v>2340.8935750000005</v>
      </c>
      <c r="AP8" s="28">
        <v>1695.1602550000002</v>
      </c>
      <c r="AQ8" s="28">
        <v>1123.3967709999999</v>
      </c>
      <c r="AR8" s="28">
        <v>894.51559799999995</v>
      </c>
      <c r="AS8" s="28">
        <v>930.81102200000009</v>
      </c>
      <c r="AT8" s="28">
        <v>844.67084499999999</v>
      </c>
      <c r="AU8" s="28">
        <v>666.49119000000007</v>
      </c>
      <c r="AV8" s="28">
        <v>634.08537999999999</v>
      </c>
      <c r="AW8" s="28">
        <v>560.94649800000002</v>
      </c>
      <c r="AX8" s="28">
        <v>489.36158799999998</v>
      </c>
      <c r="AY8" s="28">
        <v>503.41781799999995</v>
      </c>
      <c r="AZ8" s="28">
        <v>540.04452299999991</v>
      </c>
      <c r="BA8" s="28">
        <v>555.22350500000005</v>
      </c>
      <c r="BB8" s="28" t="s">
        <v>225</v>
      </c>
      <c r="BC8" s="28" t="s">
        <v>225</v>
      </c>
      <c r="BD8" s="28" t="s">
        <v>225</v>
      </c>
      <c r="BE8" s="440"/>
      <c r="BF8" s="712" t="s">
        <v>279</v>
      </c>
      <c r="BG8" s="709"/>
      <c r="BI8" s="710"/>
      <c r="BJ8" s="710"/>
      <c r="BK8" s="710"/>
    </row>
    <row r="9" spans="1:63" ht="16.5" customHeight="1">
      <c r="X9" s="438"/>
      <c r="Y9" s="441" t="s">
        <v>239</v>
      </c>
      <c r="Z9" s="28"/>
      <c r="AA9" s="204">
        <v>1.5108061842099747</v>
      </c>
      <c r="AB9" s="759">
        <v>0</v>
      </c>
      <c r="AC9" s="28">
        <v>45.324185526299246</v>
      </c>
      <c r="AD9" s="28">
        <v>294.60720592094515</v>
      </c>
      <c r="AE9" s="28">
        <v>506.12007171034162</v>
      </c>
      <c r="AF9" s="28">
        <v>558.99828815769069</v>
      </c>
      <c r="AG9" s="28">
        <v>532.59626158890399</v>
      </c>
      <c r="AH9" s="28">
        <v>428.58755931152115</v>
      </c>
      <c r="AI9" s="28">
        <v>308.07671766165294</v>
      </c>
      <c r="AJ9" s="28">
        <v>188.64228618390447</v>
      </c>
      <c r="AK9" s="28">
        <v>296.21856583966508</v>
      </c>
      <c r="AL9" s="28">
        <v>436.30568618390453</v>
      </c>
      <c r="AM9" s="28">
        <v>410.4739861839044</v>
      </c>
      <c r="AN9" s="28">
        <v>520.338639928671</v>
      </c>
      <c r="AO9" s="28">
        <v>564.94742226701817</v>
      </c>
      <c r="AP9" s="28">
        <v>449.37063436191647</v>
      </c>
      <c r="AQ9" s="28">
        <v>366.55998714529392</v>
      </c>
      <c r="AR9" s="28">
        <v>356.72709827880294</v>
      </c>
      <c r="AS9" s="28">
        <v>306.47826027291057</v>
      </c>
      <c r="AT9" s="28">
        <v>233.75886027291054</v>
      </c>
      <c r="AU9" s="28">
        <v>128.06176027291053</v>
      </c>
      <c r="AV9" s="28">
        <v>151.34906027291052</v>
      </c>
      <c r="AW9" s="28">
        <v>120.47619377291053</v>
      </c>
      <c r="AX9" s="28">
        <v>131.15786027291054</v>
      </c>
      <c r="AY9" s="28">
        <v>100.56856027291053</v>
      </c>
      <c r="AZ9" s="28">
        <v>82.982160272910534</v>
      </c>
      <c r="BA9" s="28">
        <v>148.65688527291056</v>
      </c>
      <c r="BB9" s="28" t="s">
        <v>225</v>
      </c>
      <c r="BC9" s="28" t="s">
        <v>225</v>
      </c>
      <c r="BD9" s="28" t="s">
        <v>225</v>
      </c>
      <c r="BE9" s="440"/>
      <c r="BF9" s="708" t="s">
        <v>256</v>
      </c>
      <c r="BG9" s="709"/>
      <c r="BI9" s="710"/>
      <c r="BJ9" s="710"/>
      <c r="BK9" s="710"/>
    </row>
    <row r="10" spans="1:63" ht="16.5" customHeight="1">
      <c r="X10" s="438"/>
      <c r="Y10" s="439" t="s">
        <v>230</v>
      </c>
      <c r="Z10" s="28"/>
      <c r="AA10" s="204">
        <v>0.73139221483304717</v>
      </c>
      <c r="AB10" s="204" t="s">
        <v>225</v>
      </c>
      <c r="AC10" s="28">
        <v>21.941766444991416</v>
      </c>
      <c r="AD10" s="28">
        <v>142.62148189244417</v>
      </c>
      <c r="AE10" s="28">
        <v>245.01639196907078</v>
      </c>
      <c r="AF10" s="28">
        <v>270.61511948822744</v>
      </c>
      <c r="AG10" s="28">
        <v>264.10495987570835</v>
      </c>
      <c r="AH10" s="28">
        <v>294.4565908327267</v>
      </c>
      <c r="AI10" s="28">
        <v>272.04461910244851</v>
      </c>
      <c r="AJ10" s="28">
        <v>273.31824752772332</v>
      </c>
      <c r="AK10" s="28">
        <v>282.71458393162396</v>
      </c>
      <c r="AL10" s="28">
        <v>219.92074504843313</v>
      </c>
      <c r="AM10" s="28">
        <v>213.48964371045017</v>
      </c>
      <c r="AN10" s="28">
        <v>206.32061957507008</v>
      </c>
      <c r="AO10" s="28">
        <v>232.77072347963076</v>
      </c>
      <c r="AP10" s="28">
        <v>223.97577971716925</v>
      </c>
      <c r="AQ10" s="28">
        <v>242.72335247993681</v>
      </c>
      <c r="AR10" s="28">
        <v>262.77787342971925</v>
      </c>
      <c r="AS10" s="28">
        <v>234.20692864183877</v>
      </c>
      <c r="AT10" s="28">
        <v>149.81006359248079</v>
      </c>
      <c r="AU10" s="28">
        <v>164.92711200055876</v>
      </c>
      <c r="AV10" s="28">
        <v>142.19160538011073</v>
      </c>
      <c r="AW10" s="28">
        <v>121.62745052291997</v>
      </c>
      <c r="AX10" s="28">
        <v>109.24075921440111</v>
      </c>
      <c r="AY10" s="28">
        <v>112.89397430008549</v>
      </c>
      <c r="AZ10" s="28">
        <v>113.0815577772003</v>
      </c>
      <c r="BA10" s="28">
        <v>117.33322989930085</v>
      </c>
      <c r="BB10" s="204" t="s">
        <v>225</v>
      </c>
      <c r="BC10" s="204" t="s">
        <v>225</v>
      </c>
      <c r="BD10" s="204" t="s">
        <v>225</v>
      </c>
      <c r="BE10" s="440"/>
      <c r="BF10" s="709" t="s">
        <v>175</v>
      </c>
      <c r="BG10" s="713"/>
      <c r="BI10" s="710"/>
      <c r="BJ10" s="710"/>
      <c r="BK10" s="710"/>
    </row>
    <row r="11" spans="1:63" ht="16.5" customHeight="1">
      <c r="X11" s="438"/>
      <c r="Y11" s="439" t="s">
        <v>234</v>
      </c>
      <c r="Z11" s="25"/>
      <c r="AA11" s="203" t="s">
        <v>225</v>
      </c>
      <c r="AB11" s="203" t="s">
        <v>225</v>
      </c>
      <c r="AC11" s="203" t="s">
        <v>225</v>
      </c>
      <c r="AD11" s="203" t="s">
        <v>225</v>
      </c>
      <c r="AE11" s="203" t="s">
        <v>225</v>
      </c>
      <c r="AF11" s="203" t="s">
        <v>225</v>
      </c>
      <c r="AG11" s="203" t="s">
        <v>225</v>
      </c>
      <c r="AH11" s="203" t="s">
        <v>225</v>
      </c>
      <c r="AI11" s="203" t="s">
        <v>225</v>
      </c>
      <c r="AJ11" s="203" t="s">
        <v>225</v>
      </c>
      <c r="AK11" s="203" t="s">
        <v>225</v>
      </c>
      <c r="AL11" s="203" t="s">
        <v>225</v>
      </c>
      <c r="AM11" s="203" t="s">
        <v>225</v>
      </c>
      <c r="AN11" s="203">
        <v>1.4561633058823529</v>
      </c>
      <c r="AO11" s="203">
        <v>2.6806642676470589</v>
      </c>
      <c r="AP11" s="203">
        <v>3.574219023529412</v>
      </c>
      <c r="AQ11" s="203">
        <v>4.9310984676470593</v>
      </c>
      <c r="AR11" s="203">
        <v>9.729818452941176</v>
      </c>
      <c r="AS11" s="203">
        <v>14.197592232352941</v>
      </c>
      <c r="AT11" s="203">
        <v>41.791590296470595</v>
      </c>
      <c r="AU11" s="203">
        <v>49.524930373650008</v>
      </c>
      <c r="AV11" s="203">
        <v>51.862272521684211</v>
      </c>
      <c r="AW11" s="203">
        <v>81.075261356190481</v>
      </c>
      <c r="AX11" s="203">
        <v>98.50557735999999</v>
      </c>
      <c r="AY11" s="25">
        <v>103.77606284137931</v>
      </c>
      <c r="AZ11" s="25">
        <v>107.68095576949153</v>
      </c>
      <c r="BA11" s="25">
        <v>108.71041041355932</v>
      </c>
      <c r="BB11" s="25" t="s">
        <v>225</v>
      </c>
      <c r="BC11" s="25" t="s">
        <v>225</v>
      </c>
      <c r="BD11" s="25" t="s">
        <v>225</v>
      </c>
      <c r="BE11" s="440"/>
      <c r="BF11" s="709" t="s">
        <v>177</v>
      </c>
      <c r="BG11" s="709"/>
      <c r="BI11" s="710"/>
      <c r="BJ11" s="710"/>
      <c r="BK11" s="710"/>
    </row>
    <row r="12" spans="1:63" ht="16.5" customHeight="1">
      <c r="X12" s="438"/>
      <c r="Y12" s="439" t="s">
        <v>238</v>
      </c>
      <c r="Z12" s="25"/>
      <c r="AA12" s="25">
        <v>15928.725007472323</v>
      </c>
      <c r="AB12" s="25">
        <v>17349.612944863187</v>
      </c>
      <c r="AC12" s="25">
        <v>17580.106417956591</v>
      </c>
      <c r="AD12" s="25">
        <v>16792.720502919714</v>
      </c>
      <c r="AE12" s="25">
        <v>18416.856118000072</v>
      </c>
      <c r="AF12" s="25">
        <v>21460</v>
      </c>
      <c r="AG12" s="25">
        <v>19728.400000000001</v>
      </c>
      <c r="AH12" s="25">
        <v>18588.8</v>
      </c>
      <c r="AI12" s="25">
        <v>17434.400000000001</v>
      </c>
      <c r="AJ12" s="25">
        <v>17834</v>
      </c>
      <c r="AK12" s="25">
        <v>15688</v>
      </c>
      <c r="AL12" s="25">
        <v>11810.4</v>
      </c>
      <c r="AM12" s="25">
        <v>7710.8</v>
      </c>
      <c r="AN12" s="25">
        <v>6353.64</v>
      </c>
      <c r="AO12" s="25">
        <v>1287.5999999999999</v>
      </c>
      <c r="AP12" s="25">
        <v>586.08000000000004</v>
      </c>
      <c r="AQ12" s="25">
        <v>831.02</v>
      </c>
      <c r="AR12" s="25">
        <v>275.27999999999997</v>
      </c>
      <c r="AS12" s="25">
        <v>593.48</v>
      </c>
      <c r="AT12" s="25">
        <v>50.32</v>
      </c>
      <c r="AU12" s="25">
        <v>53.28</v>
      </c>
      <c r="AV12" s="25">
        <v>16.28</v>
      </c>
      <c r="AW12" s="25">
        <v>17.760000000000002</v>
      </c>
      <c r="AX12" s="25">
        <v>16.28</v>
      </c>
      <c r="AY12" s="25">
        <v>23.68</v>
      </c>
      <c r="AZ12" s="25">
        <v>29.6</v>
      </c>
      <c r="BA12" s="25">
        <v>23.68</v>
      </c>
      <c r="BB12" s="25">
        <v>0</v>
      </c>
      <c r="BC12" s="25">
        <v>0</v>
      </c>
      <c r="BD12" s="25">
        <v>0</v>
      </c>
      <c r="BE12" s="440"/>
      <c r="BF12" s="708" t="s">
        <v>255</v>
      </c>
      <c r="BG12" s="711"/>
      <c r="BI12" s="710"/>
      <c r="BJ12" s="710"/>
      <c r="BK12" s="710"/>
    </row>
    <row r="13" spans="1:63" ht="16.5" customHeight="1">
      <c r="X13" s="438"/>
      <c r="Y13" s="509" t="s">
        <v>247</v>
      </c>
      <c r="Z13" s="25"/>
      <c r="AA13" s="203" t="s">
        <v>225</v>
      </c>
      <c r="AB13" s="203" t="s">
        <v>225</v>
      </c>
      <c r="AC13" s="203" t="s">
        <v>225</v>
      </c>
      <c r="AD13" s="203" t="s">
        <v>225</v>
      </c>
      <c r="AE13" s="203" t="s">
        <v>225</v>
      </c>
      <c r="AF13" s="203" t="s">
        <v>225</v>
      </c>
      <c r="AG13" s="203">
        <v>0.24523811019699462</v>
      </c>
      <c r="AH13" s="203">
        <v>0.66662629161488485</v>
      </c>
      <c r="AI13" s="203">
        <v>1.8120781158982342</v>
      </c>
      <c r="AJ13" s="203">
        <v>3.768746183249073</v>
      </c>
      <c r="AK13" s="203">
        <v>4.6286349924219445</v>
      </c>
      <c r="AL13" s="203">
        <v>5.3556606214299824</v>
      </c>
      <c r="AM13" s="203">
        <v>5.9854388671305658</v>
      </c>
      <c r="AN13" s="203">
        <v>6.5409426487584987</v>
      </c>
      <c r="AO13" s="203">
        <v>7.000749547092755</v>
      </c>
      <c r="AP13" s="203">
        <v>7.3389434565333334</v>
      </c>
      <c r="AQ13" s="203">
        <v>7.4607996847999996</v>
      </c>
      <c r="AR13" s="203">
        <v>7.7163717488000003</v>
      </c>
      <c r="AS13" s="203">
        <v>7.8470902575999997</v>
      </c>
      <c r="AT13" s="203">
        <v>8.0836087376000005</v>
      </c>
      <c r="AU13" s="203">
        <v>8.2935036976000003</v>
      </c>
      <c r="AV13" s="203">
        <v>8.4156612496000012</v>
      </c>
      <c r="AW13" s="203">
        <v>8.6271785776000005</v>
      </c>
      <c r="AX13" s="203">
        <v>8.8030119056</v>
      </c>
      <c r="AY13" s="203">
        <v>9.0575040336000008</v>
      </c>
      <c r="AZ13" s="203">
        <v>9.3781227055999992</v>
      </c>
      <c r="BA13" s="203">
        <v>9.514190769599999</v>
      </c>
      <c r="BB13" s="203">
        <v>0</v>
      </c>
      <c r="BC13" s="203">
        <v>0</v>
      </c>
      <c r="BD13" s="203">
        <v>0</v>
      </c>
      <c r="BE13" s="440"/>
      <c r="BF13" s="708" t="s">
        <v>258</v>
      </c>
      <c r="BG13" s="708"/>
      <c r="BI13" s="710"/>
      <c r="BJ13" s="710"/>
      <c r="BK13" s="710"/>
    </row>
    <row r="14" spans="1:63" ht="16.5" customHeight="1">
      <c r="X14" s="438"/>
      <c r="Y14" s="439" t="s">
        <v>231</v>
      </c>
      <c r="Z14" s="28"/>
      <c r="AA14" s="206">
        <v>7.1999999999999994E-4</v>
      </c>
      <c r="AB14" s="204" t="s">
        <v>225</v>
      </c>
      <c r="AC14" s="68">
        <v>2.1599999999999998E-2</v>
      </c>
      <c r="AD14" s="204">
        <v>0.1404</v>
      </c>
      <c r="AE14" s="204">
        <v>0.24119999999999997</v>
      </c>
      <c r="AF14" s="204">
        <v>0.26639999999999997</v>
      </c>
      <c r="AG14" s="204">
        <v>0.26373599999999997</v>
      </c>
      <c r="AH14" s="204">
        <v>0.83915999999999991</v>
      </c>
      <c r="AI14" s="204">
        <v>0.7938719999999998</v>
      </c>
      <c r="AJ14" s="204">
        <v>3.7482479999999994</v>
      </c>
      <c r="AK14" s="204">
        <v>1.8381599999999996</v>
      </c>
      <c r="AL14" s="204">
        <v>1.1601719999999995</v>
      </c>
      <c r="AM14" s="204">
        <v>1.9059321599999999</v>
      </c>
      <c r="AN14" s="204">
        <v>1.6534915199999995</v>
      </c>
      <c r="AO14" s="204">
        <v>3.0454847999999992</v>
      </c>
      <c r="AP14" s="204">
        <v>2.9782187999999992</v>
      </c>
      <c r="AQ14" s="204">
        <v>2.8293811199999999</v>
      </c>
      <c r="AR14" s="204">
        <v>3.0619030319999987</v>
      </c>
      <c r="AS14" s="204">
        <v>2.8337639806266082</v>
      </c>
      <c r="AT14" s="204">
        <v>2.2982250411935596</v>
      </c>
      <c r="AU14" s="204">
        <v>3.0209759999999988</v>
      </c>
      <c r="AV14" s="204">
        <v>3.2766933599999994</v>
      </c>
      <c r="AW14" s="204">
        <v>2.3886223199999996</v>
      </c>
      <c r="AX14" s="204">
        <v>2.3678164799999997</v>
      </c>
      <c r="AY14" s="204">
        <v>2.2596847199999992</v>
      </c>
      <c r="AZ14" s="204">
        <v>1.9320286080959999</v>
      </c>
      <c r="BA14" s="204">
        <v>1.9343197439999993</v>
      </c>
      <c r="BB14" s="204" t="s">
        <v>225</v>
      </c>
      <c r="BC14" s="204" t="s">
        <v>225</v>
      </c>
      <c r="BD14" s="204" t="s">
        <v>225</v>
      </c>
      <c r="BE14" s="440"/>
      <c r="BF14" s="713" t="s">
        <v>176</v>
      </c>
      <c r="BG14" s="712"/>
      <c r="BI14" s="710"/>
      <c r="BJ14" s="710"/>
      <c r="BK14" s="710"/>
    </row>
    <row r="15" spans="1:63" ht="16.5" customHeight="1">
      <c r="X15" s="438"/>
      <c r="Y15" s="186" t="s">
        <v>229</v>
      </c>
      <c r="Z15" s="28"/>
      <c r="AA15" s="206" t="s">
        <v>225</v>
      </c>
      <c r="AB15" s="206" t="s">
        <v>225</v>
      </c>
      <c r="AC15" s="206" t="s">
        <v>225</v>
      </c>
      <c r="AD15" s="206" t="s">
        <v>225</v>
      </c>
      <c r="AE15" s="206" t="s">
        <v>225</v>
      </c>
      <c r="AF15" s="206" t="s">
        <v>225</v>
      </c>
      <c r="AG15" s="206" t="s">
        <v>225</v>
      </c>
      <c r="AH15" s="206" t="s">
        <v>225</v>
      </c>
      <c r="AI15" s="206" t="s">
        <v>225</v>
      </c>
      <c r="AJ15" s="206" t="s">
        <v>225</v>
      </c>
      <c r="AK15" s="206" t="s">
        <v>225</v>
      </c>
      <c r="AL15" s="206" t="s">
        <v>225</v>
      </c>
      <c r="AM15" s="206" t="s">
        <v>225</v>
      </c>
      <c r="AN15" s="206" t="s">
        <v>225</v>
      </c>
      <c r="AO15" s="206" t="s">
        <v>225</v>
      </c>
      <c r="AP15" s="206" t="s">
        <v>225</v>
      </c>
      <c r="AQ15" s="206" t="s">
        <v>225</v>
      </c>
      <c r="AR15" s="206" t="s">
        <v>225</v>
      </c>
      <c r="AS15" s="206" t="s">
        <v>225</v>
      </c>
      <c r="AT15" s="206" t="s">
        <v>225</v>
      </c>
      <c r="AU15" s="206" t="s">
        <v>225</v>
      </c>
      <c r="AV15" s="204">
        <v>1.0009999999999999</v>
      </c>
      <c r="AW15" s="204">
        <v>1.2869999999999999</v>
      </c>
      <c r="AX15" s="204">
        <v>1.2869999999999999</v>
      </c>
      <c r="AY15" s="204">
        <v>1.2869999999999999</v>
      </c>
      <c r="AZ15" s="204">
        <v>0.85799999999999998</v>
      </c>
      <c r="BA15" s="204">
        <v>1.1439999999999999</v>
      </c>
      <c r="BB15" s="206" t="s">
        <v>225</v>
      </c>
      <c r="BC15" s="206" t="s">
        <v>225</v>
      </c>
      <c r="BD15" s="206" t="s">
        <v>225</v>
      </c>
      <c r="BE15" s="440"/>
      <c r="BF15" s="709" t="s">
        <v>182</v>
      </c>
      <c r="BG15" s="709"/>
      <c r="BI15" s="710"/>
      <c r="BJ15" s="710"/>
      <c r="BK15" s="710"/>
    </row>
    <row r="16" spans="1:63" ht="16.5" customHeight="1">
      <c r="X16" s="442" t="s">
        <v>39</v>
      </c>
      <c r="Y16" s="443"/>
      <c r="Z16" s="99"/>
      <c r="AA16" s="99">
        <f>SUM(AA17:AA22)</f>
        <v>6539.2993330603122</v>
      </c>
      <c r="AB16" s="99">
        <f t="shared" ref="AB16:BA16" si="3">SUM(AB17:AB22)</f>
        <v>7506.9220881606288</v>
      </c>
      <c r="AC16" s="99">
        <f t="shared" si="3"/>
        <v>7617.2931076973528</v>
      </c>
      <c r="AD16" s="99">
        <f t="shared" si="3"/>
        <v>10942.79702389353</v>
      </c>
      <c r="AE16" s="99">
        <f t="shared" si="3"/>
        <v>13443.461837094947</v>
      </c>
      <c r="AF16" s="99">
        <f t="shared" si="3"/>
        <v>17609.918599177116</v>
      </c>
      <c r="AG16" s="99">
        <f t="shared" si="3"/>
        <v>18258.177043160493</v>
      </c>
      <c r="AH16" s="99">
        <f t="shared" si="3"/>
        <v>19984.28288309768</v>
      </c>
      <c r="AI16" s="99">
        <f t="shared" si="3"/>
        <v>16568.476128945993</v>
      </c>
      <c r="AJ16" s="99">
        <f t="shared" si="3"/>
        <v>13118.064707488831</v>
      </c>
      <c r="AK16" s="99">
        <f t="shared" si="3"/>
        <v>11873.109881357886</v>
      </c>
      <c r="AL16" s="99">
        <f t="shared" si="3"/>
        <v>9878.4684342627679</v>
      </c>
      <c r="AM16" s="99">
        <f t="shared" si="3"/>
        <v>9199.4397103048377</v>
      </c>
      <c r="AN16" s="99">
        <f t="shared" si="3"/>
        <v>8854.2056268787856</v>
      </c>
      <c r="AO16" s="99">
        <f t="shared" si="3"/>
        <v>9216.6404835835983</v>
      </c>
      <c r="AP16" s="99">
        <f t="shared" si="3"/>
        <v>8623.351658842741</v>
      </c>
      <c r="AQ16" s="99">
        <f t="shared" si="3"/>
        <v>8998.775745927449</v>
      </c>
      <c r="AR16" s="99">
        <f t="shared" si="3"/>
        <v>7916.8495857216749</v>
      </c>
      <c r="AS16" s="99">
        <f t="shared" si="3"/>
        <v>5743.4047787878853</v>
      </c>
      <c r="AT16" s="99">
        <f t="shared" si="3"/>
        <v>4046.8721450282392</v>
      </c>
      <c r="AU16" s="99">
        <f t="shared" si="3"/>
        <v>4249.543703664267</v>
      </c>
      <c r="AV16" s="99">
        <f t="shared" si="3"/>
        <v>3755.4464923644923</v>
      </c>
      <c r="AW16" s="99">
        <f t="shared" si="3"/>
        <v>3436.3283067771986</v>
      </c>
      <c r="AX16" s="99">
        <f>SUM(AX17:AX22)</f>
        <v>3280.059307268129</v>
      </c>
      <c r="AY16" s="99">
        <f t="shared" si="3"/>
        <v>3361.4253074535918</v>
      </c>
      <c r="AZ16" s="99">
        <f t="shared" si="3"/>
        <v>3308.1046771154902</v>
      </c>
      <c r="BA16" s="99">
        <f t="shared" si="3"/>
        <v>3375.3293478526575</v>
      </c>
      <c r="BB16" s="99">
        <f t="shared" ref="BB16:BD16" si="4">SUM(BB17:BB21)</f>
        <v>0</v>
      </c>
      <c r="BC16" s="99">
        <f t="shared" si="4"/>
        <v>0</v>
      </c>
      <c r="BD16" s="99">
        <f t="shared" si="4"/>
        <v>0</v>
      </c>
      <c r="BE16" s="440"/>
      <c r="BF16" s="707"/>
      <c r="BG16" s="707"/>
      <c r="BI16" s="707"/>
      <c r="BJ16" s="707"/>
      <c r="BK16" s="708"/>
    </row>
    <row r="17" spans="24:63" ht="16.5" customHeight="1">
      <c r="X17" s="444"/>
      <c r="Y17" s="511" t="s">
        <v>175</v>
      </c>
      <c r="Z17" s="28"/>
      <c r="AA17" s="28">
        <v>1423.4313191740412</v>
      </c>
      <c r="AB17" s="28">
        <v>1648.1836327278372</v>
      </c>
      <c r="AC17" s="28">
        <v>1685.6423516534699</v>
      </c>
      <c r="AD17" s="28">
        <v>2434.8167301661233</v>
      </c>
      <c r="AE17" s="28">
        <v>2996.6975140506133</v>
      </c>
      <c r="AF17" s="28">
        <v>3933.1654871914297</v>
      </c>
      <c r="AG17" s="28">
        <v>4620.6895351792009</v>
      </c>
      <c r="AH17" s="28">
        <v>5803.9204889376351</v>
      </c>
      <c r="AI17" s="28">
        <v>5887.6350313287267</v>
      </c>
      <c r="AJ17" s="28">
        <v>6282.3805660741227</v>
      </c>
      <c r="AK17" s="28">
        <v>6771.4719610404945</v>
      </c>
      <c r="AL17" s="28">
        <v>5204.2758578653556</v>
      </c>
      <c r="AM17" s="28">
        <v>5186.6022711831438</v>
      </c>
      <c r="AN17" s="28">
        <v>5138.3584990482786</v>
      </c>
      <c r="AO17" s="28">
        <v>5433.2456075833979</v>
      </c>
      <c r="AP17" s="28">
        <v>4594.1136966449412</v>
      </c>
      <c r="AQ17" s="28">
        <v>4934.7855812000926</v>
      </c>
      <c r="AR17" s="28">
        <v>4432.8835937950025</v>
      </c>
      <c r="AS17" s="28">
        <v>3338.8950097896773</v>
      </c>
      <c r="AT17" s="28">
        <v>2109.0788710434817</v>
      </c>
      <c r="AU17" s="28">
        <v>2214.33318596243</v>
      </c>
      <c r="AV17" s="28">
        <v>1863.3271886046591</v>
      </c>
      <c r="AW17" s="28">
        <v>1624.1721536369046</v>
      </c>
      <c r="AX17" s="28">
        <v>1555.7323503258608</v>
      </c>
      <c r="AY17" s="28">
        <v>1616.8578402526341</v>
      </c>
      <c r="AZ17" s="28">
        <v>1582.2223403535763</v>
      </c>
      <c r="BA17" s="28">
        <v>1721.2705607226765</v>
      </c>
      <c r="BB17" s="28" t="s">
        <v>225</v>
      </c>
      <c r="BC17" s="28" t="s">
        <v>225</v>
      </c>
      <c r="BD17" s="28" t="s">
        <v>225</v>
      </c>
      <c r="BE17" s="440"/>
      <c r="BF17" s="781" t="s">
        <v>280</v>
      </c>
      <c r="BG17" s="709"/>
      <c r="BI17" s="716"/>
      <c r="BJ17" s="716"/>
      <c r="BK17" s="717"/>
    </row>
    <row r="18" spans="24:63" ht="16.5" customHeight="1">
      <c r="X18" s="445"/>
      <c r="Y18" s="509" t="s">
        <v>177</v>
      </c>
      <c r="Z18" s="25"/>
      <c r="AA18" s="28">
        <v>4549.9385208708818</v>
      </c>
      <c r="AB18" s="28">
        <v>5268.3498662715474</v>
      </c>
      <c r="AC18" s="28">
        <v>5388.085090504992</v>
      </c>
      <c r="AD18" s="28">
        <v>7782.789575173877</v>
      </c>
      <c r="AE18" s="28">
        <v>9578.8179386755419</v>
      </c>
      <c r="AF18" s="28">
        <v>12572.198544511648</v>
      </c>
      <c r="AG18" s="28">
        <v>12249.339530097119</v>
      </c>
      <c r="AH18" s="28">
        <v>12251.37705950668</v>
      </c>
      <c r="AI18" s="28">
        <v>8790.9937642637251</v>
      </c>
      <c r="AJ18" s="28">
        <v>5009.2550271640739</v>
      </c>
      <c r="AK18" s="28">
        <v>3199.8497572023898</v>
      </c>
      <c r="AL18" s="28">
        <v>3177.632953861073</v>
      </c>
      <c r="AM18" s="28">
        <v>2552.0310004000135</v>
      </c>
      <c r="AN18" s="28">
        <v>2313.9571521052962</v>
      </c>
      <c r="AO18" s="28">
        <v>2496.2521577619618</v>
      </c>
      <c r="AP18" s="28">
        <v>2814.5689959275555</v>
      </c>
      <c r="AQ18" s="28">
        <v>2792.6567707804907</v>
      </c>
      <c r="AR18" s="28">
        <v>2377.1678167157852</v>
      </c>
      <c r="AS18" s="28">
        <v>1648.1451743999996</v>
      </c>
      <c r="AT18" s="28">
        <v>1420.4247963283594</v>
      </c>
      <c r="AU18" s="28">
        <v>1720.6851744000003</v>
      </c>
      <c r="AV18" s="28">
        <v>1605.3651743999997</v>
      </c>
      <c r="AW18" s="28">
        <v>1583.0451744</v>
      </c>
      <c r="AX18" s="28">
        <v>1517.9451743999998</v>
      </c>
      <c r="AY18" s="28">
        <v>1536.5451744</v>
      </c>
      <c r="AZ18" s="28">
        <v>1517.0151744</v>
      </c>
      <c r="BA18" s="28">
        <v>1464.9351850430098</v>
      </c>
      <c r="BB18" s="28" t="s">
        <v>225</v>
      </c>
      <c r="BC18" s="28" t="s">
        <v>225</v>
      </c>
      <c r="BD18" s="28" t="s">
        <v>225</v>
      </c>
      <c r="BE18" s="440"/>
      <c r="BF18" s="709" t="s">
        <v>177</v>
      </c>
      <c r="BG18" s="709"/>
      <c r="BI18" s="714"/>
      <c r="BJ18" s="714"/>
      <c r="BK18" s="717"/>
    </row>
    <row r="19" spans="24:63" ht="16.5" customHeight="1">
      <c r="X19" s="444"/>
      <c r="Y19" s="186" t="s">
        <v>240</v>
      </c>
      <c r="Z19" s="25"/>
      <c r="AA19" s="28">
        <v>330.91847619047621</v>
      </c>
      <c r="AB19" s="28">
        <v>383.16876190476194</v>
      </c>
      <c r="AC19" s="28">
        <v>391.87714285714287</v>
      </c>
      <c r="AD19" s="28">
        <v>566.04476190476191</v>
      </c>
      <c r="AE19" s="28">
        <v>696.67047619047628</v>
      </c>
      <c r="AF19" s="28">
        <v>914.38</v>
      </c>
      <c r="AG19" s="28">
        <v>1206.7599999999998</v>
      </c>
      <c r="AH19" s="28">
        <v>1685.26</v>
      </c>
      <c r="AI19" s="28">
        <v>1645.7600000000002</v>
      </c>
      <c r="AJ19" s="28">
        <v>1569.921</v>
      </c>
      <c r="AK19" s="28">
        <v>1661.28</v>
      </c>
      <c r="AL19" s="28">
        <v>1329.9640000000002</v>
      </c>
      <c r="AM19" s="28">
        <v>1257.3040000000001</v>
      </c>
      <c r="AN19" s="28">
        <v>1211.5829999999999</v>
      </c>
      <c r="AO19" s="28">
        <v>1086.037</v>
      </c>
      <c r="AP19" s="28">
        <v>1040.597</v>
      </c>
      <c r="AQ19" s="28">
        <v>1091.28648</v>
      </c>
      <c r="AR19" s="28">
        <v>976.84460999999999</v>
      </c>
      <c r="AS19" s="28">
        <v>648.96199999999999</v>
      </c>
      <c r="AT19" s="28">
        <v>458.69399999999985</v>
      </c>
      <c r="AU19" s="28">
        <v>248.41200000000001</v>
      </c>
      <c r="AV19" s="28">
        <v>206.45000000000002</v>
      </c>
      <c r="AW19" s="28">
        <v>147.62800000000001</v>
      </c>
      <c r="AX19" s="28">
        <v>110.79899999999999</v>
      </c>
      <c r="AY19" s="28">
        <v>107.37300000000002</v>
      </c>
      <c r="AZ19" s="28">
        <v>114.58500000000001</v>
      </c>
      <c r="BA19" s="28">
        <v>97.105001315251002</v>
      </c>
      <c r="BB19" s="28" t="s">
        <v>225</v>
      </c>
      <c r="BC19" s="28" t="s">
        <v>225</v>
      </c>
      <c r="BD19" s="28" t="s">
        <v>225</v>
      </c>
      <c r="BE19" s="440"/>
      <c r="BF19" s="708" t="s">
        <v>259</v>
      </c>
      <c r="BG19" s="713"/>
      <c r="BI19" s="714"/>
      <c r="BJ19" s="714"/>
      <c r="BK19" s="718"/>
    </row>
    <row r="20" spans="24:63" ht="16.5" customHeight="1">
      <c r="X20" s="444"/>
      <c r="Y20" s="752" t="s">
        <v>176</v>
      </c>
      <c r="Z20" s="25"/>
      <c r="AA20" s="28">
        <v>31.349551817142864</v>
      </c>
      <c r="AB20" s="28">
        <v>36.299481051428579</v>
      </c>
      <c r="AC20" s="28">
        <v>37.124469257142863</v>
      </c>
      <c r="AD20" s="28">
        <v>53.624233371428581</v>
      </c>
      <c r="AE20" s="28">
        <v>65.999056457142871</v>
      </c>
      <c r="AF20" s="28">
        <v>86.623761600000009</v>
      </c>
      <c r="AG20" s="28">
        <v>83.564493030000008</v>
      </c>
      <c r="AH20" s="28">
        <v>155.47203314999999</v>
      </c>
      <c r="AI20" s="28">
        <v>170.73556505999997</v>
      </c>
      <c r="AJ20" s="28">
        <v>213.26413059000001</v>
      </c>
      <c r="AK20" s="28">
        <v>214.09925130000002</v>
      </c>
      <c r="AL20" s="28">
        <v>143.71019599500002</v>
      </c>
      <c r="AM20" s="28">
        <v>181.6312546476</v>
      </c>
      <c r="AN20" s="28">
        <v>168.05832858720001</v>
      </c>
      <c r="AO20" s="28">
        <v>179.20095742800001</v>
      </c>
      <c r="AP20" s="28">
        <v>152.02520950049998</v>
      </c>
      <c r="AQ20" s="28">
        <v>157.5987248232</v>
      </c>
      <c r="AR20" s="28">
        <v>106.94475620499857</v>
      </c>
      <c r="AS20" s="28">
        <v>83.498187482089094</v>
      </c>
      <c r="AT20" s="28">
        <v>39.3215491405386</v>
      </c>
      <c r="AU20" s="28">
        <v>46.499902434000006</v>
      </c>
      <c r="AV20" s="28">
        <v>59.124586382099992</v>
      </c>
      <c r="AW20" s="28">
        <v>68.215217988985685</v>
      </c>
      <c r="AX20" s="28">
        <v>75.629352581999996</v>
      </c>
      <c r="AY20" s="28">
        <v>89.736041879099957</v>
      </c>
      <c r="AZ20" s="28">
        <v>86.457609775786594</v>
      </c>
      <c r="BA20" s="28">
        <v>71.211340984783448</v>
      </c>
      <c r="BB20" s="28" t="s">
        <v>225</v>
      </c>
      <c r="BC20" s="28" t="s">
        <v>225</v>
      </c>
      <c r="BD20" s="28" t="s">
        <v>225</v>
      </c>
      <c r="BE20" s="440"/>
      <c r="BF20" s="713" t="s">
        <v>176</v>
      </c>
      <c r="BG20" s="709"/>
      <c r="BI20" s="714"/>
      <c r="BJ20" s="714"/>
      <c r="BK20" s="717"/>
    </row>
    <row r="21" spans="24:63" ht="16.5" customHeight="1">
      <c r="X21" s="444"/>
      <c r="Y21" s="511" t="s">
        <v>178</v>
      </c>
      <c r="Z21" s="25"/>
      <c r="AA21" s="25" t="s">
        <v>225</v>
      </c>
      <c r="AB21" s="25" t="s">
        <v>225</v>
      </c>
      <c r="AC21" s="25" t="s">
        <v>225</v>
      </c>
      <c r="AD21" s="25" t="s">
        <v>225</v>
      </c>
      <c r="AE21" s="25" t="s">
        <v>225</v>
      </c>
      <c r="AF21" s="25" t="s">
        <v>225</v>
      </c>
      <c r="AG21" s="25" t="s">
        <v>225</v>
      </c>
      <c r="AH21" s="25" t="s">
        <v>225</v>
      </c>
      <c r="AI21" s="25" t="s">
        <v>225</v>
      </c>
      <c r="AJ21" s="25" t="s">
        <v>225</v>
      </c>
      <c r="AK21" s="25" t="s">
        <v>225</v>
      </c>
      <c r="AL21" s="25" t="s">
        <v>225</v>
      </c>
      <c r="AM21" s="37">
        <v>3.914399345942874E-2</v>
      </c>
      <c r="AN21" s="203">
        <v>9.7045125215709724E-2</v>
      </c>
      <c r="AO21" s="203">
        <v>0.16906324307742576</v>
      </c>
      <c r="AP21" s="203">
        <v>0.28886270200039665</v>
      </c>
      <c r="AQ21" s="203">
        <v>0.63371883242693272</v>
      </c>
      <c r="AR21" s="203">
        <v>1.3873828126652086</v>
      </c>
      <c r="AS21" s="203">
        <v>2.3156910986809169</v>
      </c>
      <c r="AT21" s="203">
        <v>3.1313910456993637</v>
      </c>
      <c r="AU21" s="203">
        <v>4.3377887767085701</v>
      </c>
      <c r="AV21" s="203">
        <v>5.9351216627646517</v>
      </c>
      <c r="AW21" s="203" t="s">
        <v>225</v>
      </c>
      <c r="AX21" s="203">
        <v>10.361025748108249</v>
      </c>
      <c r="AY21" s="203">
        <v>9.0012734043159206</v>
      </c>
      <c r="AZ21" s="203">
        <v>7.8245525861269023</v>
      </c>
      <c r="BA21" s="203">
        <v>20.80725978693663</v>
      </c>
      <c r="BB21" s="203" t="s">
        <v>225</v>
      </c>
      <c r="BC21" s="203" t="s">
        <v>225</v>
      </c>
      <c r="BD21" s="203" t="s">
        <v>225</v>
      </c>
      <c r="BE21" s="440"/>
      <c r="BF21" s="709" t="s">
        <v>178</v>
      </c>
      <c r="BG21" s="709"/>
      <c r="BI21" s="714"/>
      <c r="BJ21" s="714"/>
      <c r="BK21" s="717"/>
    </row>
    <row r="22" spans="24:63" ht="16.5" customHeight="1">
      <c r="X22" s="453"/>
      <c r="Y22" s="510" t="s">
        <v>183</v>
      </c>
      <c r="Z22" s="25"/>
      <c r="AA22" s="25">
        <v>203.66146500777003</v>
      </c>
      <c r="AB22" s="25">
        <v>170.92034620505461</v>
      </c>
      <c r="AC22" s="25">
        <v>114.5640534246054</v>
      </c>
      <c r="AD22" s="25">
        <v>105.5217232773396</v>
      </c>
      <c r="AE22" s="25">
        <v>105.27685172117191</v>
      </c>
      <c r="AF22" s="25">
        <v>103.55080587403862</v>
      </c>
      <c r="AG22" s="25">
        <v>97.82348485417198</v>
      </c>
      <c r="AH22" s="25">
        <v>88.253301503366998</v>
      </c>
      <c r="AI22" s="25">
        <v>73.351768293540019</v>
      </c>
      <c r="AJ22" s="25">
        <v>43.243983660636005</v>
      </c>
      <c r="AK22" s="25">
        <v>26.408911815000003</v>
      </c>
      <c r="AL22" s="25">
        <v>22.885426541340006</v>
      </c>
      <c r="AM22" s="25">
        <v>21.832040080620008</v>
      </c>
      <c r="AN22" s="25">
        <v>22.151602012795198</v>
      </c>
      <c r="AO22" s="25">
        <v>21.735697567161605</v>
      </c>
      <c r="AP22" s="25">
        <v>21.757894067745006</v>
      </c>
      <c r="AQ22" s="25">
        <v>21.814470291239999</v>
      </c>
      <c r="AR22" s="25">
        <v>21.621426193224003</v>
      </c>
      <c r="AS22" s="25">
        <v>21.588716017439999</v>
      </c>
      <c r="AT22" s="25">
        <v>16.221537470160001</v>
      </c>
      <c r="AU22" s="25">
        <v>15.275652091128</v>
      </c>
      <c r="AV22" s="25">
        <v>15.24442131496944</v>
      </c>
      <c r="AW22" s="25">
        <v>13.26776075130825</v>
      </c>
      <c r="AX22" s="25">
        <v>9.5924042121599999</v>
      </c>
      <c r="AY22" s="25">
        <v>1.9119775175424001</v>
      </c>
      <c r="AZ22" s="25" t="s">
        <v>225</v>
      </c>
      <c r="BA22" s="25" t="s">
        <v>225</v>
      </c>
      <c r="BB22" s="25" t="s">
        <v>225</v>
      </c>
      <c r="BC22" s="25" t="s">
        <v>225</v>
      </c>
      <c r="BD22" s="25" t="s">
        <v>225</v>
      </c>
      <c r="BE22" s="451"/>
      <c r="BF22" s="709" t="s">
        <v>183</v>
      </c>
      <c r="BG22" s="709"/>
      <c r="BI22" s="714"/>
      <c r="BJ22" s="714"/>
      <c r="BK22" s="717"/>
    </row>
    <row r="23" spans="24:63" ht="16.5" customHeight="1">
      <c r="X23" s="446" t="s">
        <v>227</v>
      </c>
      <c r="Y23" s="447"/>
      <c r="Z23" s="129"/>
      <c r="AA23" s="754">
        <f t="shared" ref="AA23:BD23" si="5">SUM(AA24:AA29)</f>
        <v>12850.069876123966</v>
      </c>
      <c r="AB23" s="754">
        <f t="shared" si="5"/>
        <v>14206.042348977287</v>
      </c>
      <c r="AC23" s="129">
        <f t="shared" si="5"/>
        <v>15635.824676234235</v>
      </c>
      <c r="AD23" s="129">
        <f t="shared" si="5"/>
        <v>15701.970570462505</v>
      </c>
      <c r="AE23" s="129">
        <f t="shared" si="5"/>
        <v>15019.955788766003</v>
      </c>
      <c r="AF23" s="129">
        <f t="shared" si="5"/>
        <v>16447.524694550535</v>
      </c>
      <c r="AG23" s="129">
        <f t="shared" si="5"/>
        <v>17022.187764473412</v>
      </c>
      <c r="AH23" s="129">
        <f t="shared" si="5"/>
        <v>14510.540478356032</v>
      </c>
      <c r="AI23" s="129">
        <f t="shared" si="5"/>
        <v>13224.101247799888</v>
      </c>
      <c r="AJ23" s="129">
        <f t="shared" si="5"/>
        <v>9176.6166900014632</v>
      </c>
      <c r="AK23" s="129">
        <f t="shared" si="5"/>
        <v>7031.3589307549009</v>
      </c>
      <c r="AL23" s="129">
        <f t="shared" si="5"/>
        <v>6066.0167800018462</v>
      </c>
      <c r="AM23" s="129">
        <f t="shared" si="5"/>
        <v>5735.4807991064208</v>
      </c>
      <c r="AN23" s="129">
        <f t="shared" si="5"/>
        <v>5406.3108216924829</v>
      </c>
      <c r="AO23" s="129">
        <f t="shared" si="5"/>
        <v>5258.7023289238077</v>
      </c>
      <c r="AP23" s="129">
        <f t="shared" si="5"/>
        <v>5053.0064154062857</v>
      </c>
      <c r="AQ23" s="129">
        <f t="shared" si="5"/>
        <v>5228.9023176758474</v>
      </c>
      <c r="AR23" s="129">
        <f t="shared" si="5"/>
        <v>4733.4516098271279</v>
      </c>
      <c r="AS23" s="129">
        <f t="shared" si="5"/>
        <v>4177.1687224711586</v>
      </c>
      <c r="AT23" s="129">
        <f t="shared" si="5"/>
        <v>2446.6334261602306</v>
      </c>
      <c r="AU23" s="129">
        <f t="shared" si="5"/>
        <v>2423.8716471637822</v>
      </c>
      <c r="AV23" s="129">
        <f t="shared" si="5"/>
        <v>2247.6427253141865</v>
      </c>
      <c r="AW23" s="129">
        <f t="shared" si="5"/>
        <v>2234.5432822934995</v>
      </c>
      <c r="AX23" s="129">
        <f t="shared" si="5"/>
        <v>2101.8130508240447</v>
      </c>
      <c r="AY23" s="129">
        <f t="shared" si="5"/>
        <v>2065.067148633912</v>
      </c>
      <c r="AZ23" s="129">
        <f t="shared" si="5"/>
        <v>2152.7127107988936</v>
      </c>
      <c r="BA23" s="129">
        <f t="shared" si="5"/>
        <v>2252.9893904199294</v>
      </c>
      <c r="BB23" s="129">
        <f t="shared" si="5"/>
        <v>0</v>
      </c>
      <c r="BC23" s="129">
        <f t="shared" si="5"/>
        <v>0</v>
      </c>
      <c r="BD23" s="129">
        <f t="shared" si="5"/>
        <v>0</v>
      </c>
      <c r="BE23" s="440"/>
      <c r="BF23" s="708"/>
      <c r="BG23" s="708"/>
      <c r="BI23" s="714"/>
      <c r="BJ23" s="714"/>
      <c r="BK23" s="708"/>
    </row>
    <row r="24" spans="24:63" ht="16.5" customHeight="1">
      <c r="X24" s="446"/>
      <c r="Y24" s="186" t="s">
        <v>95</v>
      </c>
      <c r="Z24" s="28"/>
      <c r="AA24" s="28">
        <v>701.5724160000002</v>
      </c>
      <c r="AB24" s="28">
        <v>665.65603200000021</v>
      </c>
      <c r="AC24" s="28">
        <v>702.86015999999995</v>
      </c>
      <c r="AD24" s="28">
        <v>763.63492800000006</v>
      </c>
      <c r="AE24" s="28">
        <v>790.83441600000015</v>
      </c>
      <c r="AF24" s="28">
        <v>801.58324800000003</v>
      </c>
      <c r="AG24" s="28">
        <v>817.92355199999997</v>
      </c>
      <c r="AH24" s="28">
        <v>821.54510400000004</v>
      </c>
      <c r="AI24" s="28">
        <v>825.73847999999998</v>
      </c>
      <c r="AJ24" s="28">
        <v>824.87917610958914</v>
      </c>
      <c r="AK24" s="28">
        <v>814.51358400000015</v>
      </c>
      <c r="AL24" s="28">
        <v>807.92803200000003</v>
      </c>
      <c r="AM24" s="28">
        <v>829.26153600000009</v>
      </c>
      <c r="AN24" s="28">
        <v>806.95128</v>
      </c>
      <c r="AO24" s="28">
        <v>852.16003200000011</v>
      </c>
      <c r="AP24" s="28">
        <v>867.333888</v>
      </c>
      <c r="AQ24" s="28">
        <v>881.83145231702258</v>
      </c>
      <c r="AR24" s="28">
        <v>874.53226314541689</v>
      </c>
      <c r="AS24" s="28">
        <v>873.15782194900066</v>
      </c>
      <c r="AT24" s="28">
        <v>864.61516320330816</v>
      </c>
      <c r="AU24" s="28">
        <v>825.01216910820119</v>
      </c>
      <c r="AV24" s="28">
        <v>831.99852468090978</v>
      </c>
      <c r="AW24" s="28">
        <v>854.53257077325986</v>
      </c>
      <c r="AX24" s="28">
        <v>855.36322866988291</v>
      </c>
      <c r="AY24" s="28">
        <v>853.57616561268094</v>
      </c>
      <c r="AZ24" s="28">
        <v>886.95029587319084</v>
      </c>
      <c r="BA24" s="28">
        <v>883.79481358511373</v>
      </c>
      <c r="BB24" s="28">
        <v>0</v>
      </c>
      <c r="BC24" s="28">
        <v>0</v>
      </c>
      <c r="BD24" s="28">
        <v>0</v>
      </c>
      <c r="BE24" s="440"/>
      <c r="BF24" s="708" t="s">
        <v>261</v>
      </c>
      <c r="BG24" s="708"/>
      <c r="BI24" s="714"/>
      <c r="BJ24" s="714"/>
      <c r="BK24" s="715"/>
    </row>
    <row r="25" spans="24:63" ht="16.5" customHeight="1">
      <c r="X25" s="446"/>
      <c r="Y25" s="426" t="s">
        <v>94</v>
      </c>
      <c r="Z25" s="28"/>
      <c r="AA25" s="28">
        <v>8112.4679999999998</v>
      </c>
      <c r="AB25" s="28">
        <v>9066.8760000000002</v>
      </c>
      <c r="AC25" s="28">
        <v>10021.284000000001</v>
      </c>
      <c r="AD25" s="28">
        <v>10021.284000000001</v>
      </c>
      <c r="AE25" s="28">
        <v>9544.0800000000017</v>
      </c>
      <c r="AF25" s="28">
        <v>10498.487999999999</v>
      </c>
      <c r="AG25" s="28">
        <v>11235.839999999998</v>
      </c>
      <c r="AH25" s="28">
        <v>9978.6479999999992</v>
      </c>
      <c r="AI25" s="28">
        <v>8822.4600000000009</v>
      </c>
      <c r="AJ25" s="28">
        <v>4857.0382092050213</v>
      </c>
      <c r="AK25" s="28">
        <v>2909.6902092050195</v>
      </c>
      <c r="AL25" s="28">
        <v>2123.5204518828459</v>
      </c>
      <c r="AM25" s="28">
        <v>1617.1801506276149</v>
      </c>
      <c r="AN25" s="28">
        <v>1379.8712635983259</v>
      </c>
      <c r="AO25" s="28">
        <v>1178.9975397489557</v>
      </c>
      <c r="AP25" s="28">
        <v>899.41802510460252</v>
      </c>
      <c r="AQ25" s="28">
        <v>966.94103598326433</v>
      </c>
      <c r="AR25" s="28">
        <v>879.95309748953923</v>
      </c>
      <c r="AS25" s="28">
        <v>828.10744769874634</v>
      </c>
      <c r="AT25" s="28">
        <v>711.14535564853531</v>
      </c>
      <c r="AU25" s="28">
        <v>622.22535564853592</v>
      </c>
      <c r="AV25" s="28">
        <v>706.58535564853537</v>
      </c>
      <c r="AW25" s="28">
        <v>718.89735564853618</v>
      </c>
      <c r="AX25" s="28">
        <v>642.74535564853568</v>
      </c>
      <c r="AY25" s="28">
        <v>601.70535564853571</v>
      </c>
      <c r="AZ25" s="28">
        <v>610.0957556485364</v>
      </c>
      <c r="BA25" s="28">
        <v>655.37655564853571</v>
      </c>
      <c r="BB25" s="28">
        <v>0</v>
      </c>
      <c r="BC25" s="28">
        <v>0</v>
      </c>
      <c r="BD25" s="28">
        <v>0</v>
      </c>
      <c r="BE25" s="440"/>
      <c r="BF25" s="708" t="s">
        <v>262</v>
      </c>
      <c r="BG25" s="709"/>
      <c r="BI25" s="714"/>
      <c r="BJ25" s="714"/>
      <c r="BK25" s="717"/>
    </row>
    <row r="26" spans="24:63" ht="16.5" customHeight="1">
      <c r="X26" s="446"/>
      <c r="Y26" s="753" t="s">
        <v>182</v>
      </c>
      <c r="Z26" s="28"/>
      <c r="AA26" s="28">
        <v>146.54270597127743</v>
      </c>
      <c r="AB26" s="28">
        <v>126.43688586545731</v>
      </c>
      <c r="AC26" s="28">
        <v>107.02040816326532</v>
      </c>
      <c r="AD26" s="28">
        <v>112.39153439153439</v>
      </c>
      <c r="AE26" s="28">
        <v>109.17460317460318</v>
      </c>
      <c r="AF26" s="28">
        <v>114</v>
      </c>
      <c r="AG26" s="28">
        <v>136.80000000000001</v>
      </c>
      <c r="AH26" s="28">
        <v>182.4</v>
      </c>
      <c r="AI26" s="28">
        <v>387.6</v>
      </c>
      <c r="AJ26" s="28">
        <v>615.6</v>
      </c>
      <c r="AK26" s="28">
        <v>980.4</v>
      </c>
      <c r="AL26" s="28">
        <v>1094.4000000000001</v>
      </c>
      <c r="AM26" s="28">
        <v>1071.5999999999999</v>
      </c>
      <c r="AN26" s="28">
        <v>1073.7246928870293</v>
      </c>
      <c r="AO26" s="28">
        <v>1059.8861422594143</v>
      </c>
      <c r="AP26" s="28">
        <v>1104.0456401673639</v>
      </c>
      <c r="AQ26" s="28">
        <v>1040.8667447698745</v>
      </c>
      <c r="AR26" s="28">
        <v>1039.2049205020921</v>
      </c>
      <c r="AS26" s="28">
        <v>622.44000000000005</v>
      </c>
      <c r="AT26" s="28">
        <v>228</v>
      </c>
      <c r="AU26" s="28">
        <v>293.73239999999998</v>
      </c>
      <c r="AV26" s="28">
        <v>182.4</v>
      </c>
      <c r="AW26" s="28">
        <v>182.4</v>
      </c>
      <c r="AX26" s="28">
        <v>159.6</v>
      </c>
      <c r="AY26" s="28">
        <v>182.4</v>
      </c>
      <c r="AZ26" s="28">
        <v>228</v>
      </c>
      <c r="BA26" s="28">
        <v>314.64</v>
      </c>
      <c r="BB26" s="28">
        <v>0</v>
      </c>
      <c r="BC26" s="28">
        <v>0</v>
      </c>
      <c r="BD26" s="28">
        <v>0</v>
      </c>
      <c r="BE26" s="440"/>
      <c r="BF26" s="709" t="s">
        <v>182</v>
      </c>
      <c r="BG26" s="709"/>
      <c r="BI26" s="714"/>
      <c r="BJ26" s="714"/>
      <c r="BK26" s="715"/>
    </row>
    <row r="27" spans="24:63" ht="16.5" customHeight="1">
      <c r="X27" s="446"/>
      <c r="Y27" s="509" t="s">
        <v>175</v>
      </c>
      <c r="Z27" s="28"/>
      <c r="AA27" s="28">
        <v>309.08672287996046</v>
      </c>
      <c r="AB27" s="28">
        <v>345.44986674819108</v>
      </c>
      <c r="AC27" s="28">
        <v>381.81301061642176</v>
      </c>
      <c r="AD27" s="28">
        <v>381.81301061642176</v>
      </c>
      <c r="AE27" s="28">
        <v>363.63143868230645</v>
      </c>
      <c r="AF27" s="28">
        <v>399.99458255053707</v>
      </c>
      <c r="AG27" s="28">
        <v>429.41845247341388</v>
      </c>
      <c r="AH27" s="28">
        <v>529.88919035603283</v>
      </c>
      <c r="AI27" s="28">
        <v>533.46666379988676</v>
      </c>
      <c r="AJ27" s="28">
        <v>551.67430148685253</v>
      </c>
      <c r="AK27" s="28">
        <v>628.71282554988102</v>
      </c>
      <c r="AL27" s="28">
        <v>463.75076011900035</v>
      </c>
      <c r="AM27" s="28">
        <v>493.96513327880575</v>
      </c>
      <c r="AN27" s="28">
        <v>516.44690280712837</v>
      </c>
      <c r="AO27" s="28">
        <v>587.95071971543689</v>
      </c>
      <c r="AP27" s="28">
        <v>540.20721733431947</v>
      </c>
      <c r="AQ27" s="28">
        <v>463.35255030968517</v>
      </c>
      <c r="AR27" s="28">
        <v>430.60346807507943</v>
      </c>
      <c r="AS27" s="28">
        <v>328.61800191316979</v>
      </c>
      <c r="AT27" s="28">
        <v>210.92295218847789</v>
      </c>
      <c r="AU27" s="28">
        <v>224.78611040704504</v>
      </c>
      <c r="AV27" s="28">
        <v>196.49758447274104</v>
      </c>
      <c r="AW27" s="28">
        <v>183.54560330370327</v>
      </c>
      <c r="AX27" s="28">
        <v>181.46430338562618</v>
      </c>
      <c r="AY27" s="28">
        <v>174.75512481269493</v>
      </c>
      <c r="AZ27" s="28">
        <v>183.9720882131663</v>
      </c>
      <c r="BA27" s="28">
        <v>192.14661087866108</v>
      </c>
      <c r="BB27" s="28">
        <v>0</v>
      </c>
      <c r="BC27" s="28">
        <v>0</v>
      </c>
      <c r="BD27" s="28">
        <v>0</v>
      </c>
      <c r="BE27" s="440"/>
      <c r="BF27" s="709" t="s">
        <v>175</v>
      </c>
      <c r="BG27" s="709"/>
      <c r="BI27" s="714"/>
      <c r="BJ27" s="714"/>
      <c r="BK27" s="717"/>
    </row>
    <row r="28" spans="24:63" ht="16.5" customHeight="1">
      <c r="X28" s="446"/>
      <c r="Y28" s="509" t="s">
        <v>179</v>
      </c>
      <c r="Z28" s="28"/>
      <c r="AA28" s="28">
        <v>109.61821309090909</v>
      </c>
      <c r="AB28" s="28">
        <v>122.51447345454545</v>
      </c>
      <c r="AC28" s="28">
        <v>135.41073381818182</v>
      </c>
      <c r="AD28" s="28">
        <v>135.41073381818182</v>
      </c>
      <c r="AE28" s="28">
        <v>128.96260363636364</v>
      </c>
      <c r="AF28" s="28">
        <v>141.85886400000001</v>
      </c>
      <c r="AG28" s="28">
        <v>412.20576</v>
      </c>
      <c r="AH28" s="28">
        <v>535.65818400000001</v>
      </c>
      <c r="AI28" s="28">
        <v>648.43610399999989</v>
      </c>
      <c r="AJ28" s="28">
        <v>868.22500319999983</v>
      </c>
      <c r="AK28" s="28">
        <v>877.24231200000008</v>
      </c>
      <c r="AL28" s="28">
        <v>824.01753599999984</v>
      </c>
      <c r="AM28" s="28">
        <v>902.67397919999996</v>
      </c>
      <c r="AN28" s="28">
        <v>854.11668239999983</v>
      </c>
      <c r="AO28" s="28">
        <v>850.10789520000003</v>
      </c>
      <c r="AP28" s="28">
        <v>711.7616448</v>
      </c>
      <c r="AQ28" s="28">
        <v>572.43453429599992</v>
      </c>
      <c r="AR28" s="28">
        <v>365.50986061500015</v>
      </c>
      <c r="AS28" s="28">
        <v>295.92545091024112</v>
      </c>
      <c r="AT28" s="28">
        <v>199.38995511990908</v>
      </c>
      <c r="AU28" s="28">
        <v>268.87561199999993</v>
      </c>
      <c r="AV28" s="28">
        <v>197.92126051200003</v>
      </c>
      <c r="AW28" s="28">
        <v>172.04775256799999</v>
      </c>
      <c r="AX28" s="28">
        <v>169.84416311999996</v>
      </c>
      <c r="AY28" s="28">
        <v>191.07050255999999</v>
      </c>
      <c r="AZ28" s="28">
        <v>191.25457106400009</v>
      </c>
      <c r="BA28" s="28">
        <v>156.59781138393578</v>
      </c>
      <c r="BB28" s="28">
        <v>0</v>
      </c>
      <c r="BC28" s="28">
        <v>0</v>
      </c>
      <c r="BD28" s="28">
        <v>0</v>
      </c>
      <c r="BE28" s="440"/>
      <c r="BF28" s="709" t="s">
        <v>179</v>
      </c>
      <c r="BG28" s="708"/>
      <c r="BI28" s="714"/>
      <c r="BJ28" s="714"/>
      <c r="BK28" s="717"/>
    </row>
    <row r="29" spans="24:63" ht="16.5" customHeight="1">
      <c r="X29" s="448"/>
      <c r="Y29" s="426" t="s">
        <v>241</v>
      </c>
      <c r="Z29" s="25"/>
      <c r="AA29" s="25">
        <v>3470.7818181818179</v>
      </c>
      <c r="AB29" s="25">
        <v>3879.1090909090917</v>
      </c>
      <c r="AC29" s="25">
        <v>4287.4363636363641</v>
      </c>
      <c r="AD29" s="25">
        <v>4287.4363636363641</v>
      </c>
      <c r="AE29" s="25">
        <v>4083.2727272727275</v>
      </c>
      <c r="AF29" s="25">
        <v>4491.6000000000004</v>
      </c>
      <c r="AG29" s="25">
        <v>3990</v>
      </c>
      <c r="AH29" s="25">
        <v>2462.4</v>
      </c>
      <c r="AI29" s="25">
        <v>2006.4</v>
      </c>
      <c r="AJ29" s="25">
        <v>1459.2</v>
      </c>
      <c r="AK29" s="25">
        <v>820.8</v>
      </c>
      <c r="AL29" s="25">
        <v>752.4</v>
      </c>
      <c r="AM29" s="25">
        <v>820.8</v>
      </c>
      <c r="AN29" s="25">
        <v>775.2</v>
      </c>
      <c r="AO29" s="25">
        <v>729.6</v>
      </c>
      <c r="AP29" s="25">
        <v>930.2399999999999</v>
      </c>
      <c r="AQ29" s="25">
        <v>1303.4760000000001</v>
      </c>
      <c r="AR29" s="25">
        <v>1143.6479999999999</v>
      </c>
      <c r="AS29" s="25">
        <v>1228.92</v>
      </c>
      <c r="AT29" s="25">
        <v>232.55999999999997</v>
      </c>
      <c r="AU29" s="25">
        <v>189.24000000000004</v>
      </c>
      <c r="AV29" s="25">
        <v>132.24</v>
      </c>
      <c r="AW29" s="25">
        <v>123.12000000000002</v>
      </c>
      <c r="AX29" s="25">
        <v>92.796000000000006</v>
      </c>
      <c r="AY29" s="25">
        <v>61.560000000000009</v>
      </c>
      <c r="AZ29" s="25">
        <v>52.439999999999991</v>
      </c>
      <c r="BA29" s="25">
        <v>50.433598923683164</v>
      </c>
      <c r="BB29" s="25">
        <v>0</v>
      </c>
      <c r="BC29" s="25">
        <v>0</v>
      </c>
      <c r="BD29" s="25">
        <v>0</v>
      </c>
      <c r="BE29" s="440"/>
      <c r="BF29" s="708" t="s">
        <v>260</v>
      </c>
      <c r="BG29" s="708"/>
      <c r="BI29" s="714"/>
      <c r="BJ29" s="714"/>
      <c r="BK29" s="715"/>
    </row>
    <row r="30" spans="24:63" ht="16.5" customHeight="1">
      <c r="X30" s="183" t="s">
        <v>228</v>
      </c>
      <c r="Y30" s="184"/>
      <c r="Z30" s="187"/>
      <c r="AA30" s="187">
        <f t="shared" ref="AA30:BD30" si="6">SUM(AA31:AA33)</f>
        <v>32.609853866894952</v>
      </c>
      <c r="AB30" s="187">
        <f t="shared" si="6"/>
        <v>32.609853866894952</v>
      </c>
      <c r="AC30" s="187">
        <f t="shared" si="6"/>
        <v>32.609853866894952</v>
      </c>
      <c r="AD30" s="187">
        <f t="shared" si="6"/>
        <v>43.479805155859943</v>
      </c>
      <c r="AE30" s="187">
        <f t="shared" si="6"/>
        <v>76.089659022754901</v>
      </c>
      <c r="AF30" s="187">
        <f t="shared" si="6"/>
        <v>201.09409884585213</v>
      </c>
      <c r="AG30" s="187">
        <f t="shared" si="6"/>
        <v>192.55413105106322</v>
      </c>
      <c r="AH30" s="187">
        <f t="shared" si="6"/>
        <v>171.05935042516234</v>
      </c>
      <c r="AI30" s="187">
        <f t="shared" si="6"/>
        <v>188.13466808746665</v>
      </c>
      <c r="AJ30" s="187">
        <f t="shared" si="6"/>
        <v>315.26917107369837</v>
      </c>
      <c r="AK30" s="187">
        <f t="shared" si="6"/>
        <v>285.77261607893388</v>
      </c>
      <c r="AL30" s="187">
        <f t="shared" si="6"/>
        <v>294.81291048766207</v>
      </c>
      <c r="AM30" s="187">
        <f t="shared" si="6"/>
        <v>371.48283306236584</v>
      </c>
      <c r="AN30" s="187">
        <f t="shared" si="6"/>
        <v>416.09627155908129</v>
      </c>
      <c r="AO30" s="187">
        <f t="shared" si="6"/>
        <v>486.03833940564016</v>
      </c>
      <c r="AP30" s="187">
        <f t="shared" si="6"/>
        <v>1471.7527115608</v>
      </c>
      <c r="AQ30" s="187">
        <f t="shared" si="6"/>
        <v>1401.3137439505406</v>
      </c>
      <c r="AR30" s="187">
        <f t="shared" si="6"/>
        <v>1586.79745628361</v>
      </c>
      <c r="AS30" s="187">
        <f t="shared" si="6"/>
        <v>1481.039653866997</v>
      </c>
      <c r="AT30" s="187">
        <f t="shared" si="6"/>
        <v>1354.1553975192694</v>
      </c>
      <c r="AU30" s="187">
        <f t="shared" si="6"/>
        <v>1539.7414715489335</v>
      </c>
      <c r="AV30" s="187">
        <f t="shared" si="6"/>
        <v>1800.37996890664</v>
      </c>
      <c r="AW30" s="187">
        <f t="shared" si="6"/>
        <v>1511.8522493828877</v>
      </c>
      <c r="AX30" s="187">
        <f t="shared" si="6"/>
        <v>1617.2373656739449</v>
      </c>
      <c r="AY30" s="187">
        <f t="shared" si="6"/>
        <v>1122.8673385696302</v>
      </c>
      <c r="AZ30" s="187">
        <f t="shared" si="6"/>
        <v>571.03108219650824</v>
      </c>
      <c r="BA30" s="187">
        <f t="shared" si="6"/>
        <v>634.43528411853686</v>
      </c>
      <c r="BB30" s="187">
        <f t="shared" si="6"/>
        <v>0</v>
      </c>
      <c r="BC30" s="187">
        <f t="shared" si="6"/>
        <v>0</v>
      </c>
      <c r="BD30" s="187">
        <f t="shared" si="6"/>
        <v>0</v>
      </c>
      <c r="BE30" s="440"/>
      <c r="BF30" s="708"/>
      <c r="BG30" s="708"/>
      <c r="BI30" s="714"/>
      <c r="BJ30" s="714"/>
      <c r="BK30" s="708"/>
    </row>
    <row r="31" spans="24:63" ht="16.5" customHeight="1">
      <c r="X31" s="183"/>
      <c r="Y31" s="186" t="s">
        <v>96</v>
      </c>
      <c r="Z31" s="25"/>
      <c r="AA31" s="25">
        <v>2.7891891891891891</v>
      </c>
      <c r="AB31" s="25">
        <v>2.7891891891891891</v>
      </c>
      <c r="AC31" s="25">
        <v>2.7891891891891891</v>
      </c>
      <c r="AD31" s="25">
        <v>3.7189189189189191</v>
      </c>
      <c r="AE31" s="25">
        <v>6.5081081081081082</v>
      </c>
      <c r="AF31" s="25">
        <v>17.2</v>
      </c>
      <c r="AG31" s="25">
        <v>17.2</v>
      </c>
      <c r="AH31" s="25">
        <v>17.2</v>
      </c>
      <c r="AI31" s="25">
        <v>34.4</v>
      </c>
      <c r="AJ31" s="25">
        <v>51.6</v>
      </c>
      <c r="AK31" s="25">
        <v>120.4</v>
      </c>
      <c r="AL31" s="25">
        <v>120.4</v>
      </c>
      <c r="AM31" s="25">
        <v>154.80000000000001</v>
      </c>
      <c r="AN31" s="25">
        <v>137.6</v>
      </c>
      <c r="AO31" s="25">
        <v>139.32</v>
      </c>
      <c r="AP31" s="25">
        <v>1240.1199999999999</v>
      </c>
      <c r="AQ31" s="25">
        <v>1123.1600000000003</v>
      </c>
      <c r="AR31" s="25">
        <v>1228.0799999999997</v>
      </c>
      <c r="AS31" s="25">
        <v>1222.92</v>
      </c>
      <c r="AT31" s="25">
        <v>1148.9600000000003</v>
      </c>
      <c r="AU31" s="25">
        <v>1322.6799999999998</v>
      </c>
      <c r="AV31" s="25">
        <v>1601.32</v>
      </c>
      <c r="AW31" s="25">
        <v>1314.0799999999997</v>
      </c>
      <c r="AX31" s="25">
        <v>1486.0799999999997</v>
      </c>
      <c r="AY31" s="25">
        <v>964.66888000000006</v>
      </c>
      <c r="AZ31" s="25">
        <v>404.2</v>
      </c>
      <c r="BA31" s="25">
        <v>431.72000656127932</v>
      </c>
      <c r="BB31" s="25">
        <v>0</v>
      </c>
      <c r="BC31" s="25">
        <v>0</v>
      </c>
      <c r="BD31" s="25">
        <v>0</v>
      </c>
      <c r="BE31" s="440"/>
      <c r="BF31" s="708" t="s">
        <v>263</v>
      </c>
      <c r="BG31" s="708"/>
      <c r="BI31" s="714"/>
      <c r="BJ31" s="714"/>
      <c r="BK31" s="715"/>
    </row>
    <row r="32" spans="24:63" ht="16.5" customHeight="1">
      <c r="X32" s="183"/>
      <c r="Y32" s="511" t="s">
        <v>175</v>
      </c>
      <c r="Z32" s="25"/>
      <c r="AA32" s="25">
        <v>27.288840724840902</v>
      </c>
      <c r="AB32" s="25">
        <v>27.288840724840902</v>
      </c>
      <c r="AC32" s="25">
        <v>27.288840724840902</v>
      </c>
      <c r="AD32" s="25">
        <v>36.385120966454537</v>
      </c>
      <c r="AE32" s="25">
        <v>63.673961691295439</v>
      </c>
      <c r="AF32" s="25">
        <v>168.28118446985215</v>
      </c>
      <c r="AG32" s="25">
        <v>168.94687182126322</v>
      </c>
      <c r="AH32" s="25">
        <v>124.28927462496232</v>
      </c>
      <c r="AI32" s="25">
        <v>118.69780575146663</v>
      </c>
      <c r="AJ32" s="25">
        <v>211.58263805349833</v>
      </c>
      <c r="AK32" s="25">
        <v>99.55017386893384</v>
      </c>
      <c r="AL32" s="25">
        <v>117.22935642846208</v>
      </c>
      <c r="AM32" s="25">
        <v>166.52600766236583</v>
      </c>
      <c r="AN32" s="25">
        <v>130.33130915908129</v>
      </c>
      <c r="AO32" s="25">
        <v>181.53149160564004</v>
      </c>
      <c r="AP32" s="25">
        <v>161.03926756079997</v>
      </c>
      <c r="AQ32" s="25">
        <v>193.15992933054008</v>
      </c>
      <c r="AR32" s="25">
        <v>245.16117660003863</v>
      </c>
      <c r="AS32" s="25">
        <v>227.29132105209004</v>
      </c>
      <c r="AT32" s="25">
        <v>182.13178385376023</v>
      </c>
      <c r="AU32" s="25">
        <v>190.69287786193343</v>
      </c>
      <c r="AV32" s="25">
        <v>174.82296773663998</v>
      </c>
      <c r="AW32" s="25">
        <v>177.03201767288814</v>
      </c>
      <c r="AX32" s="25">
        <v>109.77620623594511</v>
      </c>
      <c r="AY32" s="25">
        <v>132.00954704763009</v>
      </c>
      <c r="AZ32" s="25">
        <v>144.65359425170817</v>
      </c>
      <c r="BA32" s="25">
        <v>183.10202622525753</v>
      </c>
      <c r="BB32" s="25">
        <v>0</v>
      </c>
      <c r="BC32" s="25">
        <v>0</v>
      </c>
      <c r="BD32" s="25">
        <v>0</v>
      </c>
      <c r="BE32" s="440"/>
      <c r="BF32" s="709" t="s">
        <v>175</v>
      </c>
      <c r="BG32" s="709"/>
      <c r="BI32" s="714"/>
      <c r="BJ32" s="714"/>
      <c r="BK32" s="717"/>
    </row>
    <row r="33" spans="2:67" ht="16.5" customHeight="1" thickBot="1">
      <c r="X33" s="183"/>
      <c r="Y33" s="513" t="s">
        <v>179</v>
      </c>
      <c r="Z33" s="26"/>
      <c r="AA33" s="26">
        <v>2.5318239528648654</v>
      </c>
      <c r="AB33" s="26">
        <v>2.5318239528648654</v>
      </c>
      <c r="AC33" s="26">
        <v>2.5318239528648654</v>
      </c>
      <c r="AD33" s="26">
        <v>3.3757652704864869</v>
      </c>
      <c r="AE33" s="26">
        <v>5.9075892233513523</v>
      </c>
      <c r="AF33" s="26">
        <v>15.612914376000004</v>
      </c>
      <c r="AG33" s="26">
        <v>6.4072592298000046</v>
      </c>
      <c r="AH33" s="26">
        <v>29.570075800200023</v>
      </c>
      <c r="AI33" s="26">
        <v>35.03686233600002</v>
      </c>
      <c r="AJ33" s="26">
        <v>52.086533020200001</v>
      </c>
      <c r="AK33" s="26">
        <v>65.82244221000002</v>
      </c>
      <c r="AL33" s="26">
        <v>57.183554059199999</v>
      </c>
      <c r="AM33" s="26">
        <v>50.15682540000001</v>
      </c>
      <c r="AN33" s="26">
        <v>148.16496240000004</v>
      </c>
      <c r="AO33" s="26">
        <v>165.18684780000009</v>
      </c>
      <c r="AP33" s="26">
        <v>70.593444000000119</v>
      </c>
      <c r="AQ33" s="26">
        <v>84.993814620000137</v>
      </c>
      <c r="AR33" s="26">
        <v>113.55627968357172</v>
      </c>
      <c r="AS33" s="26">
        <v>30.828332814906808</v>
      </c>
      <c r="AT33" s="26">
        <v>23.063613665508967</v>
      </c>
      <c r="AU33" s="26">
        <v>26.368593687000043</v>
      </c>
      <c r="AV33" s="26">
        <v>24.237001170000035</v>
      </c>
      <c r="AW33" s="26">
        <v>20.740231710000032</v>
      </c>
      <c r="AX33" s="26">
        <v>21.381159438000033</v>
      </c>
      <c r="AY33" s="26">
        <v>26.188911522000041</v>
      </c>
      <c r="AZ33" s="26">
        <v>22.177487944800042</v>
      </c>
      <c r="BA33" s="26">
        <v>19.613251332000033</v>
      </c>
      <c r="BB33" s="26">
        <v>0</v>
      </c>
      <c r="BC33" s="26">
        <v>0</v>
      </c>
      <c r="BD33" s="26">
        <v>0</v>
      </c>
      <c r="BE33" s="440"/>
      <c r="BF33" s="709" t="s">
        <v>179</v>
      </c>
      <c r="BG33" s="709"/>
      <c r="BI33" s="714"/>
      <c r="BJ33" s="714"/>
      <c r="BK33" s="717"/>
    </row>
    <row r="34" spans="2:67" ht="16.5" customHeight="1" thickTop="1">
      <c r="B34" s="1" t="s">
        <v>23</v>
      </c>
      <c r="X34" s="449" t="s">
        <v>97</v>
      </c>
      <c r="Y34" s="450"/>
      <c r="Z34" s="100"/>
      <c r="AA34" s="100">
        <f t="shared" ref="AA34:BD34" si="7">AA5+AA16+AA23+AA30</f>
        <v>35354.28892405767</v>
      </c>
      <c r="AB34" s="100">
        <f t="shared" si="7"/>
        <v>39095.187235867998</v>
      </c>
      <c r="AC34" s="100">
        <f t="shared" si="7"/>
        <v>41052.951673445416</v>
      </c>
      <c r="AD34" s="100">
        <f t="shared" si="7"/>
        <v>44817.405684401907</v>
      </c>
      <c r="AE34" s="100">
        <f t="shared" si="7"/>
        <v>49591.402497918818</v>
      </c>
      <c r="AF34" s="100">
        <f t="shared" si="7"/>
        <v>59471.728426964553</v>
      </c>
      <c r="AG34" s="100">
        <f t="shared" si="7"/>
        <v>60071.026195534178</v>
      </c>
      <c r="AH34" s="100">
        <f t="shared" si="7"/>
        <v>59102.675143275999</v>
      </c>
      <c r="AI34" s="100">
        <f t="shared" si="7"/>
        <v>53722.814545016714</v>
      </c>
      <c r="AJ34" s="100">
        <f t="shared" si="7"/>
        <v>46978.226472088485</v>
      </c>
      <c r="AK34" s="100">
        <f t="shared" si="7"/>
        <v>42042.239535271379</v>
      </c>
      <c r="AL34" s="100">
        <f t="shared" si="7"/>
        <v>35701.819531854213</v>
      </c>
      <c r="AM34" s="100">
        <f t="shared" si="7"/>
        <v>31542.79514004587</v>
      </c>
      <c r="AN34" s="100">
        <f t="shared" si="7"/>
        <v>30904.977594184093</v>
      </c>
      <c r="AO34" s="100">
        <f t="shared" si="7"/>
        <v>27382.300047036973</v>
      </c>
      <c r="AP34" s="100">
        <f t="shared" si="7"/>
        <v>27929.939069748096</v>
      </c>
      <c r="AQ34" s="100">
        <f t="shared" si="7"/>
        <v>30256.05397503074</v>
      </c>
      <c r="AR34" s="100">
        <f t="shared" si="7"/>
        <v>30944.28802215308</v>
      </c>
      <c r="AS34" s="100">
        <f t="shared" si="7"/>
        <v>30686.54243218639</v>
      </c>
      <c r="AT34" s="100">
        <f t="shared" si="7"/>
        <v>28784.987061418979</v>
      </c>
      <c r="AU34" s="100">
        <f t="shared" si="7"/>
        <v>31518.384115143341</v>
      </c>
      <c r="AV34" s="100">
        <f t="shared" si="7"/>
        <v>33874.966333940363</v>
      </c>
      <c r="AW34" s="100">
        <f t="shared" si="7"/>
        <v>36531.328182697966</v>
      </c>
      <c r="AX34" s="100">
        <f t="shared" si="7"/>
        <v>39093.669123187421</v>
      </c>
      <c r="AY34" s="100">
        <f t="shared" si="7"/>
        <v>42315.112823392876</v>
      </c>
      <c r="AZ34" s="100">
        <f t="shared" si="7"/>
        <v>45231.149478046595</v>
      </c>
      <c r="BA34" s="100">
        <f t="shared" si="7"/>
        <v>49517.054832417321</v>
      </c>
      <c r="BB34" s="100">
        <f t="shared" si="7"/>
        <v>0</v>
      </c>
      <c r="BC34" s="100">
        <f t="shared" si="7"/>
        <v>0</v>
      </c>
      <c r="BD34" s="100">
        <f t="shared" si="7"/>
        <v>0</v>
      </c>
      <c r="BE34" s="451"/>
      <c r="BG34" s="88"/>
      <c r="BH34" s="88"/>
    </row>
    <row r="35" spans="2:67">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v>0</v>
      </c>
      <c r="BC35" s="295">
        <v>0</v>
      </c>
      <c r="BD35" s="295">
        <v>0</v>
      </c>
      <c r="BG35" s="89"/>
      <c r="BH35" s="89"/>
    </row>
    <row r="36" spans="2:67">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c r="AY36" s="294"/>
      <c r="AZ36" s="294"/>
      <c r="BA36" s="294"/>
      <c r="BB36" s="294" t="b">
        <f t="shared" ref="BB36:BD36" si="8">BB35=BB34</f>
        <v>1</v>
      </c>
      <c r="BC36" s="294" t="b">
        <f t="shared" si="8"/>
        <v>1</v>
      </c>
      <c r="BD36" s="294" t="b">
        <f t="shared" si="8"/>
        <v>1</v>
      </c>
    </row>
    <row r="37" spans="2:67">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c r="AY37" s="294"/>
      <c r="AZ37" s="294"/>
      <c r="BA37" s="294"/>
      <c r="BB37" s="294"/>
      <c r="BC37" s="294"/>
      <c r="BD37" s="294"/>
    </row>
    <row r="38" spans="2:67">
      <c r="X38" s="1" t="s">
        <v>98</v>
      </c>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c r="AY38" s="294"/>
      <c r="AZ38" s="294"/>
      <c r="BA38" s="294"/>
      <c r="BB38" s="294"/>
      <c r="BC38" s="294"/>
      <c r="BD38" s="294"/>
    </row>
    <row r="39" spans="2:67" ht="15.75" customHeight="1">
      <c r="X39" s="570"/>
      <c r="Y39" s="571"/>
      <c r="Z39" s="485"/>
      <c r="AA39" s="484">
        <v>1990</v>
      </c>
      <c r="AB39" s="484">
        <f t="shared" ref="AB39:AP39" si="9">AA39+1</f>
        <v>1991</v>
      </c>
      <c r="AC39" s="484">
        <f t="shared" si="9"/>
        <v>1992</v>
      </c>
      <c r="AD39" s="484">
        <f t="shared" si="9"/>
        <v>1993</v>
      </c>
      <c r="AE39" s="484">
        <f t="shared" si="9"/>
        <v>1994</v>
      </c>
      <c r="AF39" s="484">
        <v>1995</v>
      </c>
      <c r="AG39" s="484">
        <f t="shared" si="9"/>
        <v>1996</v>
      </c>
      <c r="AH39" s="484">
        <f t="shared" si="9"/>
        <v>1997</v>
      </c>
      <c r="AI39" s="484">
        <f t="shared" si="9"/>
        <v>1998</v>
      </c>
      <c r="AJ39" s="484">
        <f t="shared" si="9"/>
        <v>1999</v>
      </c>
      <c r="AK39" s="484">
        <f t="shared" si="9"/>
        <v>2000</v>
      </c>
      <c r="AL39" s="484">
        <f t="shared" si="9"/>
        <v>2001</v>
      </c>
      <c r="AM39" s="484">
        <f t="shared" si="9"/>
        <v>2002</v>
      </c>
      <c r="AN39" s="484">
        <f t="shared" si="9"/>
        <v>2003</v>
      </c>
      <c r="AO39" s="484">
        <f t="shared" si="9"/>
        <v>2004</v>
      </c>
      <c r="AP39" s="484">
        <f t="shared" si="9"/>
        <v>2005</v>
      </c>
      <c r="AQ39" s="484">
        <f>AP39+1</f>
        <v>2006</v>
      </c>
      <c r="AR39" s="484">
        <f>AQ39+1</f>
        <v>2007</v>
      </c>
      <c r="AS39" s="486">
        <v>2008</v>
      </c>
      <c r="AT39" s="486">
        <v>2009</v>
      </c>
      <c r="AU39" s="486">
        <v>2010</v>
      </c>
      <c r="AV39" s="486">
        <v>2011</v>
      </c>
      <c r="AW39" s="486">
        <v>2012</v>
      </c>
      <c r="AX39" s="486">
        <v>2013</v>
      </c>
      <c r="AY39" s="486">
        <f t="shared" ref="AY39:BD39" si="10">AX39+1</f>
        <v>2014</v>
      </c>
      <c r="AZ39" s="486">
        <f t="shared" si="10"/>
        <v>2015</v>
      </c>
      <c r="BA39" s="486">
        <f t="shared" si="10"/>
        <v>2016</v>
      </c>
      <c r="BB39" s="486">
        <f t="shared" si="10"/>
        <v>2017</v>
      </c>
      <c r="BC39" s="486">
        <f t="shared" si="10"/>
        <v>2018</v>
      </c>
      <c r="BD39" s="486">
        <f t="shared" si="10"/>
        <v>2019</v>
      </c>
    </row>
    <row r="40" spans="2:67" ht="15.75" customHeight="1">
      <c r="X40" s="435" t="s">
        <v>22</v>
      </c>
      <c r="Y40" s="436"/>
      <c r="Z40" s="101"/>
      <c r="AA40" s="101">
        <f>AA5/AA$5</f>
        <v>1</v>
      </c>
      <c r="AB40" s="101">
        <f t="shared" ref="AB40:BD40" si="11">AB5/AB$5</f>
        <v>1</v>
      </c>
      <c r="AC40" s="101">
        <f t="shared" si="11"/>
        <v>1</v>
      </c>
      <c r="AD40" s="101">
        <f t="shared" si="11"/>
        <v>1</v>
      </c>
      <c r="AE40" s="101">
        <f t="shared" si="11"/>
        <v>1</v>
      </c>
      <c r="AF40" s="101">
        <f t="shared" si="11"/>
        <v>1</v>
      </c>
      <c r="AG40" s="101">
        <f t="shared" si="11"/>
        <v>1</v>
      </c>
      <c r="AH40" s="101">
        <f t="shared" si="11"/>
        <v>1</v>
      </c>
      <c r="AI40" s="101">
        <f t="shared" si="11"/>
        <v>1</v>
      </c>
      <c r="AJ40" s="101">
        <f t="shared" si="11"/>
        <v>1</v>
      </c>
      <c r="AK40" s="101">
        <f t="shared" si="11"/>
        <v>1</v>
      </c>
      <c r="AL40" s="101">
        <f t="shared" si="11"/>
        <v>1</v>
      </c>
      <c r="AM40" s="101">
        <f t="shared" si="11"/>
        <v>1</v>
      </c>
      <c r="AN40" s="101">
        <f t="shared" si="11"/>
        <v>1</v>
      </c>
      <c r="AO40" s="101">
        <f t="shared" si="11"/>
        <v>1</v>
      </c>
      <c r="AP40" s="101">
        <f t="shared" si="11"/>
        <v>1</v>
      </c>
      <c r="AQ40" s="101">
        <f t="shared" si="11"/>
        <v>1</v>
      </c>
      <c r="AR40" s="101">
        <f t="shared" si="11"/>
        <v>1</v>
      </c>
      <c r="AS40" s="101">
        <f t="shared" si="11"/>
        <v>1</v>
      </c>
      <c r="AT40" s="101">
        <f t="shared" si="11"/>
        <v>1</v>
      </c>
      <c r="AU40" s="101">
        <f t="shared" si="11"/>
        <v>1</v>
      </c>
      <c r="AV40" s="101">
        <f t="shared" si="11"/>
        <v>1</v>
      </c>
      <c r="AW40" s="101">
        <f t="shared" si="11"/>
        <v>1</v>
      </c>
      <c r="AX40" s="101">
        <f t="shared" si="11"/>
        <v>1</v>
      </c>
      <c r="AY40" s="101">
        <f t="shared" si="11"/>
        <v>1</v>
      </c>
      <c r="AZ40" s="101">
        <f t="shared" si="11"/>
        <v>1</v>
      </c>
      <c r="BA40" s="101">
        <f t="shared" si="11"/>
        <v>1</v>
      </c>
      <c r="BB40" s="101" t="e">
        <f t="shared" si="11"/>
        <v>#DIV/0!</v>
      </c>
      <c r="BC40" s="101" t="e">
        <f t="shared" si="11"/>
        <v>#DIV/0!</v>
      </c>
      <c r="BD40" s="101" t="e">
        <f t="shared" si="11"/>
        <v>#DIV/0!</v>
      </c>
      <c r="BO40" s="452"/>
    </row>
    <row r="41" spans="2:67" ht="15.75" customHeight="1">
      <c r="X41" s="438"/>
      <c r="Y41" s="426" t="s">
        <v>232</v>
      </c>
      <c r="Z41" s="102"/>
      <c r="AA41" s="521" t="str">
        <f>IF(AA6="NO","-",AA6/AA$5)</f>
        <v>-</v>
      </c>
      <c r="AB41" s="521" t="str">
        <f t="shared" ref="AB41:BD41" si="12">IF(AB6="NO","-",AB6/AB$5)</f>
        <v>-</v>
      </c>
      <c r="AC41" s="521">
        <f t="shared" si="12"/>
        <v>2.3679257894702492E-4</v>
      </c>
      <c r="AD41" s="524">
        <f t="shared" si="12"/>
        <v>3.9800444778069427E-3</v>
      </c>
      <c r="AE41" s="520">
        <f t="shared" si="12"/>
        <v>1.7682091597779198E-2</v>
      </c>
      <c r="AF41" s="520">
        <f t="shared" si="12"/>
        <v>3.6698854400580065E-2</v>
      </c>
      <c r="AG41" s="520">
        <f t="shared" si="12"/>
        <v>5.4022858238590238E-2</v>
      </c>
      <c r="AH41" s="520">
        <f t="shared" si="12"/>
        <v>7.1329737724568298E-2</v>
      </c>
      <c r="AI41" s="520">
        <f t="shared" si="12"/>
        <v>8.9573626147345126E-2</v>
      </c>
      <c r="AJ41" s="520">
        <f t="shared" si="12"/>
        <v>0.10335915374568305</v>
      </c>
      <c r="AK41" s="520">
        <f t="shared" si="12"/>
        <v>0.13027139020257808</v>
      </c>
      <c r="AL41" s="520">
        <f t="shared" si="12"/>
        <v>0.18435979687292003</v>
      </c>
      <c r="AM41" s="520">
        <f t="shared" si="12"/>
        <v>0.27441533206392393</v>
      </c>
      <c r="AN41" s="520">
        <f t="shared" si="12"/>
        <v>0.34347490903537437</v>
      </c>
      <c r="AO41" s="520">
        <f t="shared" si="12"/>
        <v>0.57008468230058063</v>
      </c>
      <c r="AP41" s="520">
        <f t="shared" si="12"/>
        <v>0.69441293678581284</v>
      </c>
      <c r="AQ41" s="520">
        <f t="shared" si="12"/>
        <v>0.74202531745634037</v>
      </c>
      <c r="AR41" s="520">
        <f t="shared" si="12"/>
        <v>0.80613472946045217</v>
      </c>
      <c r="AS41" s="520">
        <f t="shared" si="12"/>
        <v>0.81335608128639203</v>
      </c>
      <c r="AT41" s="520">
        <f t="shared" si="12"/>
        <v>0.85963349992287563</v>
      </c>
      <c r="AU41" s="520">
        <f t="shared" si="12"/>
        <v>0.87889107072182704</v>
      </c>
      <c r="AV41" s="520">
        <f t="shared" si="12"/>
        <v>0.887544924716822</v>
      </c>
      <c r="AW41" s="520">
        <f t="shared" si="12"/>
        <v>0.89795024079897545</v>
      </c>
      <c r="AX41" s="520">
        <f t="shared" si="12"/>
        <v>0.90383701372902403</v>
      </c>
      <c r="AY41" s="520">
        <f t="shared" si="12"/>
        <v>0.9096930996185203</v>
      </c>
      <c r="AZ41" s="520">
        <f t="shared" si="12"/>
        <v>0.91404551144629187</v>
      </c>
      <c r="BA41" s="520">
        <f>IF(BA6="NO","-",BA6/BA$5)</f>
        <v>0.91637415551686385</v>
      </c>
      <c r="BB41" s="521" t="str">
        <f t="shared" si="12"/>
        <v>-</v>
      </c>
      <c r="BC41" s="521" t="str">
        <f t="shared" si="12"/>
        <v>-</v>
      </c>
      <c r="BD41" s="521" t="str">
        <f t="shared" si="12"/>
        <v>-</v>
      </c>
    </row>
    <row r="42" spans="2:67" ht="15.75" customHeight="1">
      <c r="X42" s="438"/>
      <c r="Y42" s="751" t="s">
        <v>233</v>
      </c>
      <c r="Z42" s="102"/>
      <c r="AA42" s="521">
        <f>IF(AA7="NO","-",AA7/AA$5)</f>
        <v>8.42272807171201E-5</v>
      </c>
      <c r="AB42" s="521" t="str">
        <f t="shared" ref="AB42:BD42" si="13">IF(AB7="NO","-",AB7/AB$5)</f>
        <v>-</v>
      </c>
      <c r="AC42" s="524">
        <f t="shared" si="13"/>
        <v>2.2658606641804634E-3</v>
      </c>
      <c r="AD42" s="520">
        <f t="shared" si="13"/>
        <v>1.4434059609344903E-2</v>
      </c>
      <c r="AE42" s="520">
        <f t="shared" si="13"/>
        <v>2.1354289754962993E-2</v>
      </c>
      <c r="AF42" s="520">
        <f t="shared" si="13"/>
        <v>1.9692707651433217E-2</v>
      </c>
      <c r="AG42" s="520">
        <f t="shared" si="13"/>
        <v>1.8377918076364418E-2</v>
      </c>
      <c r="AH42" s="520">
        <f t="shared" si="13"/>
        <v>1.9155787377338574E-2</v>
      </c>
      <c r="AI42" s="520">
        <f t="shared" si="13"/>
        <v>1.8972624686314995E-2</v>
      </c>
      <c r="AJ42" s="520">
        <f t="shared" si="13"/>
        <v>1.8661147871123249E-2</v>
      </c>
      <c r="AK42" s="520">
        <f t="shared" si="13"/>
        <v>2.1194689310338636E-2</v>
      </c>
      <c r="AL42" s="520">
        <f t="shared" si="13"/>
        <v>2.3197017516715806E-2</v>
      </c>
      <c r="AM42" s="520">
        <f t="shared" si="13"/>
        <v>3.024496797825656E-2</v>
      </c>
      <c r="AN42" s="520">
        <f t="shared" si="13"/>
        <v>4.4967288684371311E-2</v>
      </c>
      <c r="AO42" s="520">
        <f t="shared" si="13"/>
        <v>7.25392928785841E-2</v>
      </c>
      <c r="AP42" s="520">
        <f t="shared" si="13"/>
        <v>7.3345009541055231E-2</v>
      </c>
      <c r="AQ42" s="520">
        <f t="shared" si="13"/>
        <v>8.166303770551292E-2</v>
      </c>
      <c r="AR42" s="520">
        <f t="shared" si="13"/>
        <v>8.554012842095278E-2</v>
      </c>
      <c r="AS42" s="520">
        <f t="shared" si="13"/>
        <v>7.8276673630099297E-2</v>
      </c>
      <c r="AT42" s="520">
        <f t="shared" si="13"/>
        <v>7.6808565933665529E-2</v>
      </c>
      <c r="AU42" s="520">
        <f t="shared" si="13"/>
        <v>7.504203369041991E-2</v>
      </c>
      <c r="AV42" s="520">
        <f t="shared" si="13"/>
        <v>7.3774455329344096E-2</v>
      </c>
      <c r="AW42" s="520">
        <f t="shared" si="13"/>
        <v>7.0900468630793412E-2</v>
      </c>
      <c r="AX42" s="520">
        <f t="shared" si="13"/>
        <v>6.9460528618656245E-2</v>
      </c>
      <c r="AY42" s="520">
        <f t="shared" si="13"/>
        <v>6.634709158115959E-2</v>
      </c>
      <c r="AZ42" s="520">
        <f t="shared" si="13"/>
        <v>6.3363337044296628E-2</v>
      </c>
      <c r="BA42" s="520">
        <f t="shared" si="13"/>
        <v>6.1288261329430126E-2</v>
      </c>
      <c r="BB42" s="521" t="str">
        <f t="shared" si="13"/>
        <v>-</v>
      </c>
      <c r="BC42" s="521" t="str">
        <f t="shared" si="13"/>
        <v>-</v>
      </c>
      <c r="BD42" s="521" t="str">
        <f t="shared" si="13"/>
        <v>-</v>
      </c>
    </row>
    <row r="43" spans="2:67" ht="15.75" customHeight="1">
      <c r="X43" s="438"/>
      <c r="Y43" s="607" t="s">
        <v>235</v>
      </c>
      <c r="Z43" s="102"/>
      <c r="AA43" s="521" t="str">
        <f>IF(AA8="NO","-",AA8/AA$5)</f>
        <v>-</v>
      </c>
      <c r="AB43" s="521" t="str">
        <f t="shared" ref="AB43:BD50" si="14">IF(AB8="NO","-",AB8/AB$5)</f>
        <v>-</v>
      </c>
      <c r="AC43" s="524">
        <f t="shared" si="14"/>
        <v>4.241791779833361E-3</v>
      </c>
      <c r="AD43" s="520">
        <f t="shared" si="14"/>
        <v>3.117830831437941E-2</v>
      </c>
      <c r="AE43" s="520">
        <f t="shared" si="14"/>
        <v>5.0440666309421948E-2</v>
      </c>
      <c r="AF43" s="520">
        <f t="shared" si="14"/>
        <v>5.9552160531839815E-2</v>
      </c>
      <c r="AG43" s="520">
        <f t="shared" si="14"/>
        <v>9.3160623135421228E-2</v>
      </c>
      <c r="AH43" s="520">
        <f t="shared" si="14"/>
        <v>0.11917548132291828</v>
      </c>
      <c r="AI43" s="520">
        <f t="shared" si="14"/>
        <v>0.13258551975233396</v>
      </c>
      <c r="AJ43" s="520">
        <f t="shared" si="14"/>
        <v>0.12686059581067372</v>
      </c>
      <c r="AK43" s="520">
        <f t="shared" si="14"/>
        <v>0.13641238658400931</v>
      </c>
      <c r="AL43" s="520">
        <f t="shared" si="14"/>
        <v>0.15156310625423941</v>
      </c>
      <c r="AM43" s="520">
        <f t="shared" si="14"/>
        <v>0.18151525515913425</v>
      </c>
      <c r="AN43" s="520">
        <f t="shared" si="14"/>
        <v>0.17467152864747779</v>
      </c>
      <c r="AO43" s="520">
        <f t="shared" si="14"/>
        <v>0.1884638000429231</v>
      </c>
      <c r="AP43" s="520">
        <f t="shared" si="14"/>
        <v>0.13262267473348471</v>
      </c>
      <c r="AQ43" s="520">
        <f t="shared" si="14"/>
        <v>7.6802625034154789E-2</v>
      </c>
      <c r="AR43" s="520">
        <f t="shared" si="14"/>
        <v>5.3540758901617157E-2</v>
      </c>
      <c r="AS43" s="520">
        <f t="shared" si="14"/>
        <v>4.826623985119876E-2</v>
      </c>
      <c r="AT43" s="520">
        <f t="shared" si="14"/>
        <v>4.0342823207689789E-2</v>
      </c>
      <c r="AU43" s="520">
        <f t="shared" si="14"/>
        <v>2.8598356138190093E-2</v>
      </c>
      <c r="AV43" s="520">
        <f t="shared" si="14"/>
        <v>2.4321019096685364E-2</v>
      </c>
      <c r="AW43" s="520">
        <f t="shared" si="14"/>
        <v>1.9113225672348143E-2</v>
      </c>
      <c r="AX43" s="520">
        <f t="shared" si="14"/>
        <v>1.5247493567673765E-2</v>
      </c>
      <c r="AY43" s="520">
        <f t="shared" si="14"/>
        <v>1.4075415037271336E-2</v>
      </c>
      <c r="AZ43" s="520">
        <f t="shared" si="14"/>
        <v>1.3776891656580064E-2</v>
      </c>
      <c r="BA43" s="520">
        <f t="shared" si="14"/>
        <v>1.2836261241131915E-2</v>
      </c>
      <c r="BB43" s="521" t="str">
        <f t="shared" si="14"/>
        <v>-</v>
      </c>
      <c r="BC43" s="521" t="str">
        <f t="shared" si="14"/>
        <v>-</v>
      </c>
      <c r="BD43" s="521" t="str">
        <f t="shared" si="14"/>
        <v>-</v>
      </c>
    </row>
    <row r="44" spans="2:67" ht="15.75" customHeight="1">
      <c r="X44" s="438"/>
      <c r="Y44" s="441" t="s">
        <v>239</v>
      </c>
      <c r="Z44" s="102"/>
      <c r="AA44" s="521">
        <f t="shared" ref="AA44:AP50" si="15">IF(AA9="NO","-",AA9/AA$5)</f>
        <v>9.4826562964833757E-5</v>
      </c>
      <c r="AB44" s="756">
        <f t="shared" si="15"/>
        <v>0</v>
      </c>
      <c r="AC44" s="524">
        <f t="shared" si="15"/>
        <v>2.5509998317893631E-3</v>
      </c>
      <c r="AD44" s="520">
        <f t="shared" si="15"/>
        <v>1.6250462447916818E-2</v>
      </c>
      <c r="AE44" s="520">
        <f t="shared" si="15"/>
        <v>2.4041544316492577E-2</v>
      </c>
      <c r="AF44" s="520">
        <f t="shared" si="15"/>
        <v>2.217086632926437E-2</v>
      </c>
      <c r="AG44" s="520">
        <f t="shared" si="15"/>
        <v>2.1651920451749608E-2</v>
      </c>
      <c r="AH44" s="520">
        <f t="shared" si="15"/>
        <v>1.7538617660837467E-2</v>
      </c>
      <c r="AI44" s="520">
        <f t="shared" si="15"/>
        <v>1.2975966120071866E-2</v>
      </c>
      <c r="AJ44" s="524">
        <f t="shared" si="15"/>
        <v>7.7413062348255963E-3</v>
      </c>
      <c r="AK44" s="520">
        <f t="shared" si="15"/>
        <v>1.2962479886951116E-2</v>
      </c>
      <c r="AL44" s="520">
        <f t="shared" si="15"/>
        <v>2.2417736996024326E-2</v>
      </c>
      <c r="AM44" s="520">
        <f t="shared" si="15"/>
        <v>2.5281108715624907E-2</v>
      </c>
      <c r="AN44" s="520">
        <f t="shared" si="15"/>
        <v>3.2063528517318439E-2</v>
      </c>
      <c r="AO44" s="520">
        <f t="shared" si="15"/>
        <v>4.5483544900111965E-2</v>
      </c>
      <c r="AP44" s="520">
        <f t="shared" si="15"/>
        <v>3.5156991971688319E-2</v>
      </c>
      <c r="AQ44" s="520">
        <f t="shared" si="14"/>
        <v>2.5060397156192831E-2</v>
      </c>
      <c r="AR44" s="520">
        <f t="shared" si="14"/>
        <v>2.1351712150489387E-2</v>
      </c>
      <c r="AS44" s="520">
        <f t="shared" si="14"/>
        <v>1.5892112222442526E-2</v>
      </c>
      <c r="AT44" s="520">
        <f t="shared" si="14"/>
        <v>1.1164695015868685E-2</v>
      </c>
      <c r="AU44" s="524">
        <f t="shared" si="14"/>
        <v>5.4949801031401761E-3</v>
      </c>
      <c r="AV44" s="524">
        <f t="shared" si="14"/>
        <v>5.8051541657731347E-3</v>
      </c>
      <c r="AW44" s="524">
        <f t="shared" si="14"/>
        <v>4.1050058926068618E-3</v>
      </c>
      <c r="AX44" s="524">
        <f t="shared" si="14"/>
        <v>4.0866072856970094E-3</v>
      </c>
      <c r="AY44" s="524">
        <f t="shared" si="14"/>
        <v>2.8118675480454563E-3</v>
      </c>
      <c r="AZ44" s="524">
        <f t="shared" si="14"/>
        <v>2.1169295915789725E-3</v>
      </c>
      <c r="BA44" s="524">
        <f t="shared" si="14"/>
        <v>3.4368116577774485E-3</v>
      </c>
      <c r="BB44" s="521" t="str">
        <f t="shared" si="14"/>
        <v>-</v>
      </c>
      <c r="BC44" s="521" t="str">
        <f t="shared" si="14"/>
        <v>-</v>
      </c>
      <c r="BD44" s="521" t="str">
        <f t="shared" si="14"/>
        <v>-</v>
      </c>
    </row>
    <row r="45" spans="2:67" ht="15.75" customHeight="1">
      <c r="X45" s="438"/>
      <c r="Y45" s="439" t="s">
        <v>230</v>
      </c>
      <c r="Z45" s="102"/>
      <c r="AA45" s="525">
        <f t="shared" si="15"/>
        <v>4.5906225852604811E-5</v>
      </c>
      <c r="AB45" s="525" t="str">
        <f t="shared" si="14"/>
        <v>-</v>
      </c>
      <c r="AC45" s="524">
        <f t="shared" si="14"/>
        <v>1.2349574925699688E-3</v>
      </c>
      <c r="AD45" s="520">
        <f t="shared" si="14"/>
        <v>7.8669665547194192E-3</v>
      </c>
      <c r="AE45" s="520">
        <f t="shared" si="14"/>
        <v>1.1638685709273301E-2</v>
      </c>
      <c r="AF45" s="520">
        <f t="shared" si="14"/>
        <v>1.0733076948455501E-2</v>
      </c>
      <c r="AG45" s="520">
        <f t="shared" si="14"/>
        <v>1.0736800076443674E-2</v>
      </c>
      <c r="AH45" s="520">
        <f t="shared" si="14"/>
        <v>1.2049723451200572E-2</v>
      </c>
      <c r="AI45" s="520">
        <f t="shared" si="14"/>
        <v>1.145832047100072E-2</v>
      </c>
      <c r="AJ45" s="520">
        <f t="shared" si="14"/>
        <v>1.1216150400209155E-2</v>
      </c>
      <c r="AK45" s="520">
        <f t="shared" si="14"/>
        <v>1.2371547669787248E-2</v>
      </c>
      <c r="AL45" s="520">
        <f t="shared" si="14"/>
        <v>1.1299704722132424E-2</v>
      </c>
      <c r="AM45" s="520">
        <f t="shared" si="14"/>
        <v>1.3148835429209853E-2</v>
      </c>
      <c r="AN45" s="520">
        <f t="shared" si="14"/>
        <v>1.2713580276035074E-2</v>
      </c>
      <c r="AO45" s="520">
        <f t="shared" si="14"/>
        <v>1.8740217647746613E-2</v>
      </c>
      <c r="AP45" s="520">
        <f t="shared" si="14"/>
        <v>1.7522984563845118E-2</v>
      </c>
      <c r="AQ45" s="520">
        <f t="shared" si="14"/>
        <v>1.659412872529039E-2</v>
      </c>
      <c r="AR45" s="520">
        <f t="shared" si="14"/>
        <v>1.5728430893141639E-2</v>
      </c>
      <c r="AS45" s="520">
        <f t="shared" si="14"/>
        <v>1.214455730052537E-2</v>
      </c>
      <c r="AT45" s="524">
        <f t="shared" si="14"/>
        <v>7.1551669458228048E-3</v>
      </c>
      <c r="AU45" s="524">
        <f t="shared" si="14"/>
        <v>7.076829156339102E-3</v>
      </c>
      <c r="AV45" s="524">
        <f t="shared" si="14"/>
        <v>5.453910244450081E-3</v>
      </c>
      <c r="AW45" s="524">
        <f t="shared" si="14"/>
        <v>4.1442328601486835E-3</v>
      </c>
      <c r="AX45" s="524">
        <f t="shared" si="14"/>
        <v>3.4037158091153237E-3</v>
      </c>
      <c r="AY45" s="524">
        <f t="shared" si="14"/>
        <v>3.156482521404809E-3</v>
      </c>
      <c r="AZ45" s="524">
        <f t="shared" si="14"/>
        <v>2.8847850566087263E-3</v>
      </c>
      <c r="BA45" s="524">
        <f t="shared" si="14"/>
        <v>2.71263730315815E-3</v>
      </c>
      <c r="BB45" s="525" t="str">
        <f t="shared" si="14"/>
        <v>-</v>
      </c>
      <c r="BC45" s="525" t="str">
        <f t="shared" si="14"/>
        <v>-</v>
      </c>
      <c r="BD45" s="525" t="str">
        <f t="shared" si="14"/>
        <v>-</v>
      </c>
    </row>
    <row r="46" spans="2:67" ht="15.75" customHeight="1">
      <c r="X46" s="438"/>
      <c r="Y46" s="439" t="s">
        <v>234</v>
      </c>
      <c r="Z46" s="74"/>
      <c r="AA46" s="521" t="str">
        <f t="shared" si="15"/>
        <v>-</v>
      </c>
      <c r="AB46" s="521" t="str">
        <f t="shared" si="14"/>
        <v>-</v>
      </c>
      <c r="AC46" s="521" t="str">
        <f t="shared" si="14"/>
        <v>-</v>
      </c>
      <c r="AD46" s="521" t="str">
        <f t="shared" si="14"/>
        <v>-</v>
      </c>
      <c r="AE46" s="521" t="str">
        <f t="shared" si="14"/>
        <v>-</v>
      </c>
      <c r="AF46" s="521" t="str">
        <f t="shared" si="14"/>
        <v>-</v>
      </c>
      <c r="AG46" s="521" t="str">
        <f t="shared" si="14"/>
        <v>-</v>
      </c>
      <c r="AH46" s="521" t="str">
        <f t="shared" si="14"/>
        <v>-</v>
      </c>
      <c r="AI46" s="521" t="str">
        <f t="shared" si="14"/>
        <v>-</v>
      </c>
      <c r="AJ46" s="521" t="str">
        <f t="shared" si="14"/>
        <v>-</v>
      </c>
      <c r="AK46" s="521" t="str">
        <f t="shared" si="14"/>
        <v>-</v>
      </c>
      <c r="AL46" s="521" t="str">
        <f t="shared" si="14"/>
        <v>-</v>
      </c>
      <c r="AM46" s="521" t="str">
        <f t="shared" si="14"/>
        <v>-</v>
      </c>
      <c r="AN46" s="521">
        <f t="shared" si="14"/>
        <v>8.9729514783741277E-5</v>
      </c>
      <c r="AO46" s="521">
        <f t="shared" si="14"/>
        <v>2.1581851473963058E-4</v>
      </c>
      <c r="AP46" s="521">
        <f t="shared" si="14"/>
        <v>2.7963284626666431E-4</v>
      </c>
      <c r="AQ46" s="521">
        <f t="shared" si="14"/>
        <v>3.3712159086951154E-4</v>
      </c>
      <c r="AR46" s="521">
        <f t="shared" si="14"/>
        <v>5.8237314710908952E-4</v>
      </c>
      <c r="AS46" s="521">
        <f t="shared" si="14"/>
        <v>7.3620141553960177E-4</v>
      </c>
      <c r="AT46" s="524">
        <f t="shared" si="14"/>
        <v>1.996032832053908E-3</v>
      </c>
      <c r="AU46" s="524">
        <f t="shared" si="14"/>
        <v>2.1250567416273131E-3</v>
      </c>
      <c r="AV46" s="524">
        <f t="shared" si="14"/>
        <v>1.9892326178493221E-3</v>
      </c>
      <c r="AW46" s="524">
        <f t="shared" si="14"/>
        <v>2.7624912041887373E-3</v>
      </c>
      <c r="AX46" s="524">
        <f t="shared" si="14"/>
        <v>3.0692297761151419E-3</v>
      </c>
      <c r="AY46" s="524">
        <f t="shared" si="14"/>
        <v>2.9015483822751099E-3</v>
      </c>
      <c r="AZ46" s="524">
        <f t="shared" si="14"/>
        <v>2.7470121405402627E-3</v>
      </c>
      <c r="BA46" s="524">
        <f t="shared" si="14"/>
        <v>2.5132855780288241E-3</v>
      </c>
      <c r="BB46" s="521" t="str">
        <f t="shared" si="14"/>
        <v>-</v>
      </c>
      <c r="BC46" s="521" t="str">
        <f t="shared" si="14"/>
        <v>-</v>
      </c>
      <c r="BD46" s="521" t="str">
        <f t="shared" si="14"/>
        <v>-</v>
      </c>
    </row>
    <row r="47" spans="2:67" ht="15.75" customHeight="1">
      <c r="X47" s="438"/>
      <c r="Y47" s="439" t="s">
        <v>238</v>
      </c>
      <c r="Z47" s="103"/>
      <c r="AA47" s="520">
        <f t="shared" si="15"/>
        <v>0.99977499473927811</v>
      </c>
      <c r="AB47" s="520">
        <f t="shared" si="14"/>
        <v>1</v>
      </c>
      <c r="AC47" s="520">
        <f t="shared" si="14"/>
        <v>0.98946838193096909</v>
      </c>
      <c r="AD47" s="520">
        <f t="shared" si="14"/>
        <v>0.92628241416568324</v>
      </c>
      <c r="AE47" s="520">
        <f t="shared" si="14"/>
        <v>0.87483126491132013</v>
      </c>
      <c r="AF47" s="520">
        <f t="shared" si="14"/>
        <v>0.85114176824061438</v>
      </c>
      <c r="AG47" s="520">
        <f t="shared" si="14"/>
        <v>0.80202918842492366</v>
      </c>
      <c r="AH47" s="520">
        <f t="shared" si="14"/>
        <v>0.76068903282562339</v>
      </c>
      <c r="AI47" s="520">
        <f t="shared" si="14"/>
        <v>0.73432418210920236</v>
      </c>
      <c r="AJ47" s="520">
        <f t="shared" si="14"/>
        <v>0.73185317133661443</v>
      </c>
      <c r="AK47" s="520">
        <f t="shared" si="14"/>
        <v>0.68650452037013698</v>
      </c>
      <c r="AL47" s="520">
        <f t="shared" si="14"/>
        <v>0.60682784891840102</v>
      </c>
      <c r="AM47" s="520">
        <f t="shared" si="14"/>
        <v>0.47490847080648563</v>
      </c>
      <c r="AN47" s="520">
        <f t="shared" si="14"/>
        <v>0.39151449017259504</v>
      </c>
      <c r="AO47" s="520">
        <f t="shared" si="14"/>
        <v>0.10366382800434133</v>
      </c>
      <c r="AP47" s="520">
        <f t="shared" si="14"/>
        <v>4.5852595339312456E-2</v>
      </c>
      <c r="AQ47" s="520">
        <f t="shared" si="14"/>
        <v>5.6813869421281533E-2</v>
      </c>
      <c r="AR47" s="520">
        <f t="shared" si="14"/>
        <v>1.6476739079106781E-2</v>
      </c>
      <c r="AS47" s="520">
        <f t="shared" si="14"/>
        <v>3.0774289678414914E-2</v>
      </c>
      <c r="AT47" s="524">
        <f t="shared" si="14"/>
        <v>2.4033632459647051E-3</v>
      </c>
      <c r="AU47" s="524">
        <f t="shared" si="14"/>
        <v>2.2861823800593194E-3</v>
      </c>
      <c r="AV47" s="521">
        <f t="shared" si="14"/>
        <v>6.2443671370255812E-4</v>
      </c>
      <c r="AW47" s="521">
        <f t="shared" si="14"/>
        <v>6.0513950822615363E-4</v>
      </c>
      <c r="AX47" s="521">
        <f t="shared" si="14"/>
        <v>5.0725108257113332E-4</v>
      </c>
      <c r="AY47" s="521">
        <f t="shared" si="14"/>
        <v>6.6208587810172683E-4</v>
      </c>
      <c r="AZ47" s="521">
        <f t="shared" si="14"/>
        <v>7.5511550560576645E-4</v>
      </c>
      <c r="BA47" s="521">
        <f t="shared" si="14"/>
        <v>5.4746001106347928E-4</v>
      </c>
      <c r="BB47" s="520" t="e">
        <f t="shared" si="14"/>
        <v>#DIV/0!</v>
      </c>
      <c r="BC47" s="520" t="e">
        <f t="shared" si="14"/>
        <v>#DIV/0!</v>
      </c>
      <c r="BD47" s="520" t="e">
        <f t="shared" si="14"/>
        <v>#DIV/0!</v>
      </c>
    </row>
    <row r="48" spans="2:67" ht="15.75" customHeight="1">
      <c r="X48" s="438"/>
      <c r="Y48" s="509" t="s">
        <v>247</v>
      </c>
      <c r="Z48" s="103"/>
      <c r="AA48" s="521" t="str">
        <f t="shared" si="15"/>
        <v>-</v>
      </c>
      <c r="AB48" s="521" t="str">
        <f t="shared" si="14"/>
        <v>-</v>
      </c>
      <c r="AC48" s="521" t="str">
        <f t="shared" si="14"/>
        <v>-</v>
      </c>
      <c r="AD48" s="521" t="str">
        <f t="shared" si="14"/>
        <v>-</v>
      </c>
      <c r="AE48" s="521" t="str">
        <f t="shared" si="14"/>
        <v>-</v>
      </c>
      <c r="AF48" s="521" t="str">
        <f t="shared" si="14"/>
        <v>-</v>
      </c>
      <c r="AG48" s="525">
        <f t="shared" si="14"/>
        <v>9.9697959536585612E-6</v>
      </c>
      <c r="AH48" s="525">
        <f t="shared" si="14"/>
        <v>2.7279615092133905E-5</v>
      </c>
      <c r="AI48" s="521">
        <f t="shared" si="14"/>
        <v>7.632340547279833E-5</v>
      </c>
      <c r="AJ48" s="521">
        <f t="shared" si="14"/>
        <v>1.5465789201377119E-4</v>
      </c>
      <c r="AK48" s="521">
        <f t="shared" si="14"/>
        <v>2.0254837107604919E-4</v>
      </c>
      <c r="AL48" s="521">
        <f t="shared" si="14"/>
        <v>2.7517814929548055E-4</v>
      </c>
      <c r="AM48" s="521">
        <f t="shared" si="14"/>
        <v>3.6864341177240761E-4</v>
      </c>
      <c r="AN48" s="521">
        <f t="shared" si="14"/>
        <v>4.0305617352838166E-4</v>
      </c>
      <c r="AO48" s="521">
        <f t="shared" si="14"/>
        <v>5.6362573543902912E-4</v>
      </c>
      <c r="AP48" s="521">
        <f t="shared" si="14"/>
        <v>5.7417008690028313E-4</v>
      </c>
      <c r="AQ48" s="521">
        <f t="shared" si="14"/>
        <v>5.1006822828640174E-4</v>
      </c>
      <c r="AR48" s="521">
        <f t="shared" si="14"/>
        <v>4.6185935753548571E-4</v>
      </c>
      <c r="AS48" s="521">
        <f t="shared" si="14"/>
        <v>4.0690272413569097E-4</v>
      </c>
      <c r="AT48" s="521">
        <f t="shared" si="14"/>
        <v>3.8608601221595769E-4</v>
      </c>
      <c r="AU48" s="521">
        <f t="shared" si="14"/>
        <v>3.5586452744763392E-4</v>
      </c>
      <c r="AV48" s="521">
        <f t="shared" si="14"/>
        <v>3.2279163724411474E-4</v>
      </c>
      <c r="AW48" s="521">
        <f t="shared" si="14"/>
        <v>2.9395532667950852E-4</v>
      </c>
      <c r="AX48" s="521">
        <f t="shared" si="14"/>
        <v>2.7428361910332769E-4</v>
      </c>
      <c r="AY48" s="521">
        <f t="shared" si="14"/>
        <v>2.5324516518141843E-4</v>
      </c>
      <c r="AZ48" s="521">
        <f t="shared" si="14"/>
        <v>2.3924209015108316E-4</v>
      </c>
      <c r="BA48" s="521">
        <f t="shared" si="14"/>
        <v>2.1995941655343192E-4</v>
      </c>
      <c r="BB48" s="521" t="e">
        <f t="shared" si="14"/>
        <v>#DIV/0!</v>
      </c>
      <c r="BC48" s="521" t="e">
        <f t="shared" si="14"/>
        <v>#DIV/0!</v>
      </c>
      <c r="BD48" s="521" t="e">
        <f t="shared" si="14"/>
        <v>#DIV/0!</v>
      </c>
    </row>
    <row r="49" spans="24:56" s="516" customFormat="1" ht="15.75" customHeight="1">
      <c r="X49" s="517"/>
      <c r="Y49" s="439" t="s">
        <v>231</v>
      </c>
      <c r="Z49" s="127"/>
      <c r="AA49" s="756">
        <f t="shared" si="15"/>
        <v>4.5191187359603299E-8</v>
      </c>
      <c r="AB49" s="756" t="str">
        <f t="shared" si="14"/>
        <v>-</v>
      </c>
      <c r="AC49" s="755">
        <f t="shared" si="14"/>
        <v>1.2157217107558982E-6</v>
      </c>
      <c r="AD49" s="755">
        <f t="shared" si="14"/>
        <v>7.7444301491381586E-6</v>
      </c>
      <c r="AE49" s="525">
        <f t="shared" si="14"/>
        <v>1.1457400749869372E-5</v>
      </c>
      <c r="AF49" s="525">
        <f t="shared" si="14"/>
        <v>1.0565897812642109E-5</v>
      </c>
      <c r="AG49" s="525">
        <f t="shared" si="14"/>
        <v>1.0721800553437461E-5</v>
      </c>
      <c r="AH49" s="525">
        <f t="shared" si="14"/>
        <v>3.4340022421347805E-5</v>
      </c>
      <c r="AI49" s="525">
        <f t="shared" si="14"/>
        <v>3.3437308258351108E-5</v>
      </c>
      <c r="AJ49" s="525">
        <f t="shared" si="14"/>
        <v>1.5381670885702151E-4</v>
      </c>
      <c r="AK49" s="525">
        <f t="shared" si="14"/>
        <v>8.0437605122614142E-5</v>
      </c>
      <c r="AL49" s="525">
        <f t="shared" si="14"/>
        <v>5.9610570271570722E-5</v>
      </c>
      <c r="AM49" s="521">
        <f t="shared" si="14"/>
        <v>1.1738643559248094E-4</v>
      </c>
      <c r="AN49" s="521">
        <f t="shared" si="14"/>
        <v>1.0188897851586004E-4</v>
      </c>
      <c r="AO49" s="521">
        <f t="shared" si="14"/>
        <v>2.451899755335786E-4</v>
      </c>
      <c r="AP49" s="521">
        <f t="shared" si="14"/>
        <v>2.3300413163447427E-4</v>
      </c>
      <c r="AQ49" s="521">
        <f t="shared" si="14"/>
        <v>1.9343468207109251E-4</v>
      </c>
      <c r="AR49" s="521">
        <f t="shared" si="14"/>
        <v>1.8326858959528451E-4</v>
      </c>
      <c r="AS49" s="521">
        <f t="shared" si="14"/>
        <v>1.4694189125170415E-4</v>
      </c>
      <c r="AT49" s="521">
        <f t="shared" si="14"/>
        <v>1.097668838426137E-4</v>
      </c>
      <c r="AU49" s="521">
        <f t="shared" si="14"/>
        <v>1.2962654094936336E-4</v>
      </c>
      <c r="AV49" s="521">
        <f t="shared" si="14"/>
        <v>1.2568105857060151E-4</v>
      </c>
      <c r="AW49" s="525">
        <f t="shared" si="14"/>
        <v>8.1387935589122395E-5</v>
      </c>
      <c r="AX49" s="525">
        <f t="shared" si="14"/>
        <v>7.3776257543597661E-5</v>
      </c>
      <c r="AY49" s="525">
        <f t="shared" si="14"/>
        <v>6.3180124243000601E-5</v>
      </c>
      <c r="AZ49" s="525">
        <f t="shared" si="14"/>
        <v>4.9287322947541082E-5</v>
      </c>
      <c r="BA49" s="525">
        <f t="shared" si="14"/>
        <v>4.471970897172914E-5</v>
      </c>
      <c r="BB49" s="756" t="str">
        <f t="shared" si="14"/>
        <v>-</v>
      </c>
      <c r="BC49" s="756" t="str">
        <f t="shared" si="14"/>
        <v>-</v>
      </c>
      <c r="BD49" s="756" t="str">
        <f t="shared" si="14"/>
        <v>-</v>
      </c>
    </row>
    <row r="50" spans="24:56" ht="15.75" customHeight="1">
      <c r="X50" s="438"/>
      <c r="Y50" s="186" t="s">
        <v>229</v>
      </c>
      <c r="Z50" s="103"/>
      <c r="AA50" s="521" t="str">
        <f t="shared" si="15"/>
        <v>-</v>
      </c>
      <c r="AB50" s="521" t="str">
        <f t="shared" si="14"/>
        <v>-</v>
      </c>
      <c r="AC50" s="521" t="str">
        <f t="shared" si="14"/>
        <v>-</v>
      </c>
      <c r="AD50" s="521" t="str">
        <f t="shared" si="14"/>
        <v>-</v>
      </c>
      <c r="AE50" s="521" t="str">
        <f t="shared" si="14"/>
        <v>-</v>
      </c>
      <c r="AF50" s="521" t="str">
        <f t="shared" si="14"/>
        <v>-</v>
      </c>
      <c r="AG50" s="521" t="str">
        <f t="shared" si="14"/>
        <v>-</v>
      </c>
      <c r="AH50" s="521" t="str">
        <f t="shared" si="14"/>
        <v>-</v>
      </c>
      <c r="AI50" s="521" t="str">
        <f t="shared" si="14"/>
        <v>-</v>
      </c>
      <c r="AJ50" s="521" t="str">
        <f t="shared" si="14"/>
        <v>-</v>
      </c>
      <c r="AK50" s="521" t="str">
        <f t="shared" si="14"/>
        <v>-</v>
      </c>
      <c r="AL50" s="521" t="str">
        <f t="shared" si="14"/>
        <v>-</v>
      </c>
      <c r="AM50" s="521" t="str">
        <f t="shared" si="14"/>
        <v>-</v>
      </c>
      <c r="AN50" s="521" t="str">
        <f t="shared" si="14"/>
        <v>-</v>
      </c>
      <c r="AO50" s="521" t="str">
        <f t="shared" si="14"/>
        <v>-</v>
      </c>
      <c r="AP50" s="521" t="str">
        <f t="shared" si="14"/>
        <v>-</v>
      </c>
      <c r="AQ50" s="521" t="str">
        <f t="shared" si="14"/>
        <v>-</v>
      </c>
      <c r="AR50" s="521" t="str">
        <f t="shared" si="14"/>
        <v>-</v>
      </c>
      <c r="AS50" s="521" t="str">
        <f t="shared" si="14"/>
        <v>-</v>
      </c>
      <c r="AT50" s="521" t="str">
        <f t="shared" si="14"/>
        <v>-</v>
      </c>
      <c r="AU50" s="521" t="str">
        <f t="shared" si="14"/>
        <v>-</v>
      </c>
      <c r="AV50" s="525">
        <f t="shared" si="14"/>
        <v>3.8394419558738363E-5</v>
      </c>
      <c r="AW50" s="525">
        <f t="shared" si="14"/>
        <v>4.3852170444091193E-5</v>
      </c>
      <c r="AX50" s="525">
        <f t="shared" si="14"/>
        <v>4.0100254500555801E-5</v>
      </c>
      <c r="AY50" s="525">
        <f t="shared" si="14"/>
        <v>3.5984143797167329E-5</v>
      </c>
      <c r="AZ50" s="525">
        <f t="shared" si="14"/>
        <v>2.1888145398977961E-5</v>
      </c>
      <c r="BA50" s="525">
        <f t="shared" si="14"/>
        <v>2.6448237020972139E-5</v>
      </c>
      <c r="BB50" s="521" t="str">
        <f t="shared" si="14"/>
        <v>-</v>
      </c>
      <c r="BC50" s="521" t="str">
        <f t="shared" si="14"/>
        <v>-</v>
      </c>
      <c r="BD50" s="521" t="str">
        <f t="shared" si="14"/>
        <v>-</v>
      </c>
    </row>
    <row r="51" spans="24:56" ht="15.75" customHeight="1">
      <c r="X51" s="442" t="s">
        <v>40</v>
      </c>
      <c r="Y51" s="443"/>
      <c r="Z51" s="104"/>
      <c r="AA51" s="104">
        <f t="shared" ref="AA51:BD51" si="16">AA16/AA$16</f>
        <v>1</v>
      </c>
      <c r="AB51" s="104">
        <f t="shared" si="16"/>
        <v>1</v>
      </c>
      <c r="AC51" s="104">
        <f t="shared" si="16"/>
        <v>1</v>
      </c>
      <c r="AD51" s="104">
        <f t="shared" si="16"/>
        <v>1</v>
      </c>
      <c r="AE51" s="104">
        <f t="shared" si="16"/>
        <v>1</v>
      </c>
      <c r="AF51" s="104">
        <f t="shared" si="16"/>
        <v>1</v>
      </c>
      <c r="AG51" s="104">
        <f t="shared" si="16"/>
        <v>1</v>
      </c>
      <c r="AH51" s="104">
        <f t="shared" si="16"/>
        <v>1</v>
      </c>
      <c r="AI51" s="104">
        <f t="shared" si="16"/>
        <v>1</v>
      </c>
      <c r="AJ51" s="104">
        <f t="shared" si="16"/>
        <v>1</v>
      </c>
      <c r="AK51" s="104">
        <f t="shared" si="16"/>
        <v>1</v>
      </c>
      <c r="AL51" s="104">
        <f t="shared" si="16"/>
        <v>1</v>
      </c>
      <c r="AM51" s="104">
        <f t="shared" si="16"/>
        <v>1</v>
      </c>
      <c r="AN51" s="104">
        <f t="shared" si="16"/>
        <v>1</v>
      </c>
      <c r="AO51" s="104">
        <f t="shared" si="16"/>
        <v>1</v>
      </c>
      <c r="AP51" s="104">
        <f t="shared" si="16"/>
        <v>1</v>
      </c>
      <c r="AQ51" s="104">
        <f t="shared" si="16"/>
        <v>1</v>
      </c>
      <c r="AR51" s="104">
        <f t="shared" si="16"/>
        <v>1</v>
      </c>
      <c r="AS51" s="104">
        <f t="shared" si="16"/>
        <v>1</v>
      </c>
      <c r="AT51" s="104">
        <f t="shared" si="16"/>
        <v>1</v>
      </c>
      <c r="AU51" s="104">
        <f t="shared" si="16"/>
        <v>1</v>
      </c>
      <c r="AV51" s="104">
        <f t="shared" si="16"/>
        <v>1</v>
      </c>
      <c r="AW51" s="104">
        <f t="shared" si="16"/>
        <v>1</v>
      </c>
      <c r="AX51" s="104">
        <f>AX16/AX$16</f>
        <v>1</v>
      </c>
      <c r="AY51" s="104">
        <f t="shared" si="16"/>
        <v>1</v>
      </c>
      <c r="AZ51" s="104">
        <f t="shared" si="16"/>
        <v>1</v>
      </c>
      <c r="BA51" s="104">
        <f t="shared" si="16"/>
        <v>1</v>
      </c>
      <c r="BB51" s="104" t="e">
        <f t="shared" si="16"/>
        <v>#DIV/0!</v>
      </c>
      <c r="BC51" s="104" t="e">
        <f t="shared" si="16"/>
        <v>#DIV/0!</v>
      </c>
      <c r="BD51" s="104" t="e">
        <f t="shared" si="16"/>
        <v>#DIV/0!</v>
      </c>
    </row>
    <row r="52" spans="24:56" ht="15.75" customHeight="1">
      <c r="X52" s="444"/>
      <c r="Y52" s="511" t="s">
        <v>175</v>
      </c>
      <c r="Z52" s="127"/>
      <c r="AA52" s="520">
        <f t="shared" ref="AA52:AB57" si="17">IF(AA17="NO","-",AA17/AA$16)</f>
        <v>0.21767336937425263</v>
      </c>
      <c r="AB52" s="520">
        <f t="shared" si="17"/>
        <v>0.2195551803218036</v>
      </c>
      <c r="AC52" s="520">
        <f t="shared" ref="AC52:BD52" si="18">IF(AC17="NO","-",AC17/AC$16)</f>
        <v>0.22129151757992757</v>
      </c>
      <c r="AD52" s="520">
        <f t="shared" si="18"/>
        <v>0.22250405676443746</v>
      </c>
      <c r="AE52" s="520">
        <f t="shared" si="18"/>
        <v>0.22291114821196845</v>
      </c>
      <c r="AF52" s="520">
        <f t="shared" si="18"/>
        <v>0.22334944168198601</v>
      </c>
      <c r="AG52" s="520">
        <f t="shared" si="18"/>
        <v>0.25307507558155207</v>
      </c>
      <c r="AH52" s="520">
        <f t="shared" si="18"/>
        <v>0.29042425604605904</v>
      </c>
      <c r="AI52" s="520">
        <f t="shared" si="18"/>
        <v>0.35535163194898295</v>
      </c>
      <c r="AJ52" s="520">
        <f t="shared" si="18"/>
        <v>0.47891062486432484</v>
      </c>
      <c r="AK52" s="520">
        <f t="shared" si="18"/>
        <v>0.57031999439948455</v>
      </c>
      <c r="AL52" s="520">
        <f t="shared" si="18"/>
        <v>0.52683023613404423</v>
      </c>
      <c r="AM52" s="520">
        <f t="shared" si="18"/>
        <v>0.56379545217012761</v>
      </c>
      <c r="AN52" s="520">
        <f t="shared" si="18"/>
        <v>0.58032970043633514</v>
      </c>
      <c r="AO52" s="520">
        <f t="shared" si="18"/>
        <v>0.5895039105909502</v>
      </c>
      <c r="AP52" s="520">
        <f t="shared" si="18"/>
        <v>0.53275267881879163</v>
      </c>
      <c r="AQ52" s="520">
        <f t="shared" si="18"/>
        <v>0.54838410474151611</v>
      </c>
      <c r="AR52" s="520">
        <f t="shared" si="18"/>
        <v>0.55993025329038315</v>
      </c>
      <c r="AS52" s="520">
        <f t="shared" si="18"/>
        <v>0.58134419188444053</v>
      </c>
      <c r="AT52" s="520">
        <f t="shared" si="18"/>
        <v>0.52116271418027826</v>
      </c>
      <c r="AU52" s="520">
        <f t="shared" si="18"/>
        <v>0.52107551783808459</v>
      </c>
      <c r="AV52" s="520">
        <f t="shared" si="18"/>
        <v>0.49616661890753688</v>
      </c>
      <c r="AW52" s="520">
        <f t="shared" si="18"/>
        <v>0.47264754954690397</v>
      </c>
      <c r="AX52" s="520">
        <f>IF(AX17="NO","-",AX17/AX$16)</f>
        <v>0.47430006734286378</v>
      </c>
      <c r="AY52" s="520">
        <f t="shared" si="18"/>
        <v>0.48100364945412566</v>
      </c>
      <c r="AZ52" s="520">
        <f t="shared" si="18"/>
        <v>0.47828666102948075</v>
      </c>
      <c r="BA52" s="520">
        <f t="shared" si="18"/>
        <v>0.50995632820771319</v>
      </c>
      <c r="BB52" s="521" t="str">
        <f t="shared" si="18"/>
        <v>-</v>
      </c>
      <c r="BC52" s="521" t="str">
        <f t="shared" si="18"/>
        <v>-</v>
      </c>
      <c r="BD52" s="521" t="str">
        <f t="shared" si="18"/>
        <v>-</v>
      </c>
    </row>
    <row r="53" spans="24:56" ht="15.75" customHeight="1">
      <c r="X53" s="444"/>
      <c r="Y53" s="509" t="s">
        <v>177</v>
      </c>
      <c r="Z53" s="103"/>
      <c r="AA53" s="520">
        <f t="shared" si="17"/>
        <v>0.69578379718268168</v>
      </c>
      <c r="AB53" s="520">
        <f t="shared" si="17"/>
        <v>0.70179892696374258</v>
      </c>
      <c r="AC53" s="520">
        <f t="shared" ref="AC53:BD53" si="19">IF(AC18="NO","-",AC18/AC$16)</f>
        <v>0.70734905619691546</v>
      </c>
      <c r="AD53" s="520">
        <f t="shared" si="19"/>
        <v>0.71122488685298679</v>
      </c>
      <c r="AE53" s="520">
        <f t="shared" si="19"/>
        <v>0.71252613759384675</v>
      </c>
      <c r="AF53" s="520">
        <f t="shared" si="19"/>
        <v>0.71392712429114391</v>
      </c>
      <c r="AG53" s="520">
        <f t="shared" si="19"/>
        <v>0.67089608678571322</v>
      </c>
      <c r="AH53" s="520">
        <f t="shared" si="19"/>
        <v>0.6130506223902914</v>
      </c>
      <c r="AI53" s="520">
        <f t="shared" si="19"/>
        <v>0.53058553459273183</v>
      </c>
      <c r="AJ53" s="520">
        <f t="shared" si="19"/>
        <v>0.38185930157093934</v>
      </c>
      <c r="AK53" s="520">
        <f t="shared" si="19"/>
        <v>0.26950392855594746</v>
      </c>
      <c r="AL53" s="520">
        <f t="shared" si="19"/>
        <v>0.3216726332636422</v>
      </c>
      <c r="AM53" s="520">
        <f t="shared" si="19"/>
        <v>0.27741156861339417</v>
      </c>
      <c r="AN53" s="520">
        <f t="shared" si="19"/>
        <v>0.26133989311032008</v>
      </c>
      <c r="AO53" s="520">
        <f t="shared" si="19"/>
        <v>0.27084187152663824</v>
      </c>
      <c r="AP53" s="520">
        <f t="shared" si="19"/>
        <v>0.32638921700953483</v>
      </c>
      <c r="AQ53" s="520">
        <f t="shared" si="19"/>
        <v>0.31033741140225163</v>
      </c>
      <c r="AR53" s="520">
        <f t="shared" si="19"/>
        <v>0.30026689164375353</v>
      </c>
      <c r="AS53" s="520">
        <f t="shared" si="19"/>
        <v>0.28696308859983083</v>
      </c>
      <c r="AT53" s="520">
        <f t="shared" si="19"/>
        <v>0.3509932474821113</v>
      </c>
      <c r="AU53" s="520">
        <f t="shared" si="19"/>
        <v>0.404910572614255</v>
      </c>
      <c r="AV53" s="520">
        <f t="shared" si="19"/>
        <v>0.4274765138217253</v>
      </c>
      <c r="AW53" s="520">
        <f t="shared" si="19"/>
        <v>0.46067925793873804</v>
      </c>
      <c r="AX53" s="520">
        <f t="shared" si="19"/>
        <v>0.46277979518128121</v>
      </c>
      <c r="AY53" s="520">
        <f t="shared" si="19"/>
        <v>0.45711120547372558</v>
      </c>
      <c r="AZ53" s="520">
        <f t="shared" si="19"/>
        <v>0.45857532408036283</v>
      </c>
      <c r="BA53" s="520">
        <f t="shared" si="19"/>
        <v>0.43401251672669611</v>
      </c>
      <c r="BB53" s="521" t="str">
        <f t="shared" si="19"/>
        <v>-</v>
      </c>
      <c r="BC53" s="521" t="str">
        <f t="shared" si="19"/>
        <v>-</v>
      </c>
      <c r="BD53" s="521" t="str">
        <f t="shared" si="19"/>
        <v>-</v>
      </c>
    </row>
    <row r="54" spans="24:56" ht="15.75" customHeight="1">
      <c r="X54" s="444"/>
      <c r="Y54" s="186" t="s">
        <v>240</v>
      </c>
      <c r="Z54" s="264"/>
      <c r="AA54" s="520">
        <f t="shared" si="17"/>
        <v>5.0604576933414427E-2</v>
      </c>
      <c r="AB54" s="520">
        <f t="shared" si="17"/>
        <v>5.1042059236110604E-2</v>
      </c>
      <c r="AC54" s="520">
        <f t="shared" ref="AC54:BD54" si="20">IF(AC19="NO","-",AC19/AC$16)</f>
        <v>5.1445721901018489E-2</v>
      </c>
      <c r="AD54" s="520">
        <f t="shared" si="20"/>
        <v>5.1727612297733989E-2</v>
      </c>
      <c r="AE54" s="520">
        <f t="shared" si="20"/>
        <v>5.1822252678110976E-2</v>
      </c>
      <c r="AF54" s="520">
        <f t="shared" si="20"/>
        <v>5.1924146886330728E-2</v>
      </c>
      <c r="AG54" s="520">
        <f t="shared" si="20"/>
        <v>6.6094221627238062E-2</v>
      </c>
      <c r="AH54" s="520">
        <f t="shared" si="20"/>
        <v>8.4329270650254876E-2</v>
      </c>
      <c r="AI54" s="520">
        <f t="shared" si="20"/>
        <v>9.9330800683882545E-2</v>
      </c>
      <c r="AJ54" s="520">
        <f t="shared" si="20"/>
        <v>0.11967626589795403</v>
      </c>
      <c r="AK54" s="520">
        <f t="shared" si="20"/>
        <v>0.13991953385425968</v>
      </c>
      <c r="AL54" s="520">
        <f t="shared" si="20"/>
        <v>0.13463261120389008</v>
      </c>
      <c r="AM54" s="520">
        <f t="shared" si="20"/>
        <v>0.13667180171762192</v>
      </c>
      <c r="AN54" s="520">
        <f t="shared" si="20"/>
        <v>0.13683700729989681</v>
      </c>
      <c r="AO54" s="520">
        <f t="shared" si="20"/>
        <v>0.11783436729841164</v>
      </c>
      <c r="AP54" s="520">
        <f t="shared" si="20"/>
        <v>0.12067198940367099</v>
      </c>
      <c r="AQ54" s="520">
        <f t="shared" si="20"/>
        <v>0.12127054955157433</v>
      </c>
      <c r="AR54" s="520">
        <f t="shared" si="20"/>
        <v>0.12338804715473875</v>
      </c>
      <c r="AS54" s="520">
        <f t="shared" si="20"/>
        <v>0.11299255842054022</v>
      </c>
      <c r="AT54" s="520">
        <f t="shared" si="20"/>
        <v>0.1133453154835953</v>
      </c>
      <c r="AU54" s="520">
        <f t="shared" si="20"/>
        <v>5.8456158430798356E-2</v>
      </c>
      <c r="AV54" s="520">
        <f t="shared" si="20"/>
        <v>5.4973489948465654E-2</v>
      </c>
      <c r="AW54" s="520">
        <f t="shared" si="20"/>
        <v>4.2960970786419035E-2</v>
      </c>
      <c r="AX54" s="520">
        <f t="shared" si="20"/>
        <v>3.3779572142029778E-2</v>
      </c>
      <c r="AY54" s="520">
        <f t="shared" si="20"/>
        <v>3.1942699949902849E-2</v>
      </c>
      <c r="AZ54" s="520">
        <f t="shared" si="20"/>
        <v>3.4637658473344525E-2</v>
      </c>
      <c r="BA54" s="520">
        <f t="shared" si="20"/>
        <v>2.8769044827293075E-2</v>
      </c>
      <c r="BB54" s="521" t="str">
        <f t="shared" si="20"/>
        <v>-</v>
      </c>
      <c r="BC54" s="521" t="str">
        <f t="shared" si="20"/>
        <v>-</v>
      </c>
      <c r="BD54" s="521" t="str">
        <f t="shared" si="20"/>
        <v>-</v>
      </c>
    </row>
    <row r="55" spans="24:56" ht="15.75" customHeight="1">
      <c r="X55" s="444"/>
      <c r="Y55" s="752" t="s">
        <v>176</v>
      </c>
      <c r="Z55" s="264"/>
      <c r="AA55" s="524">
        <f t="shared" si="17"/>
        <v>4.7940230627845654E-3</v>
      </c>
      <c r="AB55" s="524">
        <f t="shared" si="17"/>
        <v>4.8354679354775084E-3</v>
      </c>
      <c r="AC55" s="524">
        <f t="shared" ref="AC55:BD55" si="21">IF(AC20="NO","-",AC20/AC$16)</f>
        <v>4.8737089058090996E-3</v>
      </c>
      <c r="AD55" s="524">
        <f t="shared" si="21"/>
        <v>4.9004137840024256E-3</v>
      </c>
      <c r="AE55" s="524">
        <f t="shared" si="21"/>
        <v>4.9093795375704267E-3</v>
      </c>
      <c r="AF55" s="524">
        <f t="shared" si="21"/>
        <v>4.9190324822993674E-3</v>
      </c>
      <c r="AG55" s="524">
        <f t="shared" si="21"/>
        <v>4.5768256509103817E-3</v>
      </c>
      <c r="AH55" s="524">
        <f t="shared" si="21"/>
        <v>7.7797153923143889E-3</v>
      </c>
      <c r="AI55" s="524">
        <f t="shared" si="21"/>
        <v>1.0304844195159023E-2</v>
      </c>
      <c r="AJ55" s="520">
        <f t="shared" si="21"/>
        <v>1.6257286066614075E-2</v>
      </c>
      <c r="AK55" s="520">
        <f t="shared" si="21"/>
        <v>1.8032280795797221E-2</v>
      </c>
      <c r="AL55" s="520">
        <f t="shared" si="21"/>
        <v>1.4547821552635769E-2</v>
      </c>
      <c r="AM55" s="520">
        <f t="shared" si="21"/>
        <v>1.9743730093056001E-2</v>
      </c>
      <c r="AN55" s="520">
        <f t="shared" si="21"/>
        <v>1.8980621827555479E-2</v>
      </c>
      <c r="AO55" s="520">
        <f t="shared" si="21"/>
        <v>1.9443197089784217E-2</v>
      </c>
      <c r="AP55" s="520">
        <f t="shared" si="21"/>
        <v>1.7629480452024365E-2</v>
      </c>
      <c r="AQ55" s="520">
        <f t="shared" si="21"/>
        <v>1.7513351735042849E-2</v>
      </c>
      <c r="AR55" s="520">
        <f t="shared" si="21"/>
        <v>1.3508499188601147E-2</v>
      </c>
      <c r="AS55" s="520">
        <f t="shared" si="21"/>
        <v>1.4538099036737393E-2</v>
      </c>
      <c r="AT55" s="520">
        <f t="shared" si="21"/>
        <v>9.7165286501197864E-3</v>
      </c>
      <c r="AU55" s="520">
        <f t="shared" si="21"/>
        <v>1.09423283243103E-2</v>
      </c>
      <c r="AV55" s="520">
        <f t="shared" si="21"/>
        <v>1.5743690264875577E-2</v>
      </c>
      <c r="AW55" s="520">
        <f t="shared" si="21"/>
        <v>1.9851193453911318E-2</v>
      </c>
      <c r="AX55" s="520">
        <f t="shared" si="21"/>
        <v>2.3057312535299735E-2</v>
      </c>
      <c r="AY55" s="520">
        <f t="shared" si="21"/>
        <v>2.6695830985778601E-2</v>
      </c>
      <c r="AZ55" s="520">
        <f t="shared" si="21"/>
        <v>2.6135088884543252E-2</v>
      </c>
      <c r="BA55" s="520">
        <f t="shared" si="21"/>
        <v>2.1097597788520168E-2</v>
      </c>
      <c r="BB55" s="521" t="str">
        <f t="shared" si="21"/>
        <v>-</v>
      </c>
      <c r="BC55" s="521" t="str">
        <f t="shared" si="21"/>
        <v>-</v>
      </c>
      <c r="BD55" s="521" t="str">
        <f t="shared" si="21"/>
        <v>-</v>
      </c>
    </row>
    <row r="56" spans="24:56" ht="15.75" customHeight="1">
      <c r="X56" s="444"/>
      <c r="Y56" s="511" t="s">
        <v>178</v>
      </c>
      <c r="Z56" s="264"/>
      <c r="AA56" s="521" t="str">
        <f t="shared" si="17"/>
        <v>-</v>
      </c>
      <c r="AB56" s="521" t="str">
        <f t="shared" si="17"/>
        <v>-</v>
      </c>
      <c r="AC56" s="521" t="str">
        <f t="shared" ref="AC56:BD56" si="22">IF(AC21="NO","-",AC21/AC$16)</f>
        <v>-</v>
      </c>
      <c r="AD56" s="521" t="str">
        <f t="shared" si="22"/>
        <v>-</v>
      </c>
      <c r="AE56" s="521" t="str">
        <f t="shared" si="22"/>
        <v>-</v>
      </c>
      <c r="AF56" s="521" t="str">
        <f t="shared" si="22"/>
        <v>-</v>
      </c>
      <c r="AG56" s="521" t="str">
        <f t="shared" si="22"/>
        <v>-</v>
      </c>
      <c r="AH56" s="521" t="str">
        <f t="shared" si="22"/>
        <v>-</v>
      </c>
      <c r="AI56" s="521" t="str">
        <f t="shared" si="22"/>
        <v>-</v>
      </c>
      <c r="AJ56" s="521" t="str">
        <f t="shared" si="22"/>
        <v>-</v>
      </c>
      <c r="AK56" s="521" t="str">
        <f t="shared" si="22"/>
        <v>-</v>
      </c>
      <c r="AL56" s="521" t="str">
        <f t="shared" si="22"/>
        <v>-</v>
      </c>
      <c r="AM56" s="755">
        <f t="shared" si="22"/>
        <v>4.2550410342470349E-6</v>
      </c>
      <c r="AN56" s="525">
        <f t="shared" si="22"/>
        <v>1.0960342384765611E-5</v>
      </c>
      <c r="AO56" s="525">
        <f t="shared" si="22"/>
        <v>1.8343261124110907E-5</v>
      </c>
      <c r="AP56" s="525">
        <f t="shared" si="22"/>
        <v>3.3497729586869497E-5</v>
      </c>
      <c r="AQ56" s="521">
        <f t="shared" si="22"/>
        <v>7.0422783089547835E-5</v>
      </c>
      <c r="AR56" s="521">
        <f t="shared" si="22"/>
        <v>1.7524430616534686E-4</v>
      </c>
      <c r="AS56" s="521">
        <f t="shared" si="22"/>
        <v>4.0319134518142582E-4</v>
      </c>
      <c r="AT56" s="521">
        <f t="shared" si="22"/>
        <v>7.737805726198728E-4</v>
      </c>
      <c r="AU56" s="524">
        <f t="shared" si="22"/>
        <v>1.0207657760921982E-3</v>
      </c>
      <c r="AV56" s="524">
        <f t="shared" si="22"/>
        <v>1.5804037349039153E-3</v>
      </c>
      <c r="AW56" s="521" t="str">
        <f t="shared" si="22"/>
        <v>-</v>
      </c>
      <c r="AX56" s="524">
        <f t="shared" si="22"/>
        <v>3.1587921977964664E-3</v>
      </c>
      <c r="AY56" s="524">
        <f t="shared" si="22"/>
        <v>2.6778144926667222E-3</v>
      </c>
      <c r="AZ56" s="524">
        <f t="shared" si="22"/>
        <v>2.3652675322685195E-3</v>
      </c>
      <c r="BA56" s="524">
        <f t="shared" si="22"/>
        <v>6.1645124497773677E-3</v>
      </c>
      <c r="BB56" s="521" t="str">
        <f t="shared" si="22"/>
        <v>-</v>
      </c>
      <c r="BC56" s="521" t="str">
        <f t="shared" si="22"/>
        <v>-</v>
      </c>
      <c r="BD56" s="521" t="str">
        <f t="shared" si="22"/>
        <v>-</v>
      </c>
    </row>
    <row r="57" spans="24:56" ht="15.75" customHeight="1">
      <c r="X57" s="453"/>
      <c r="Y57" s="510" t="s">
        <v>183</v>
      </c>
      <c r="Z57" s="214"/>
      <c r="AA57" s="520">
        <f t="shared" si="17"/>
        <v>3.1144233446866693E-2</v>
      </c>
      <c r="AB57" s="520">
        <f t="shared" si="17"/>
        <v>2.2768365542865796E-2</v>
      </c>
      <c r="AC57" s="524">
        <f t="shared" ref="AC57:BD57" si="23">IF(AC22="NO","-",AC22/AC$16)</f>
        <v>1.5039995416329359E-2</v>
      </c>
      <c r="AD57" s="524">
        <f t="shared" si="23"/>
        <v>9.6430303008393156E-3</v>
      </c>
      <c r="AE57" s="524">
        <f t="shared" si="23"/>
        <v>7.8310819785033601E-3</v>
      </c>
      <c r="AF57" s="524">
        <f t="shared" si="23"/>
        <v>5.8802546582400091E-3</v>
      </c>
      <c r="AG57" s="524">
        <f t="shared" si="23"/>
        <v>5.3577903545861732E-3</v>
      </c>
      <c r="AH57" s="524">
        <f t="shared" si="23"/>
        <v>4.4161355210804156E-3</v>
      </c>
      <c r="AI57" s="524">
        <f t="shared" si="23"/>
        <v>4.4271885792436065E-3</v>
      </c>
      <c r="AJ57" s="524">
        <f t="shared" si="23"/>
        <v>3.2965216001678136E-3</v>
      </c>
      <c r="AK57" s="524">
        <f t="shared" si="23"/>
        <v>2.22426239451089E-3</v>
      </c>
      <c r="AL57" s="524">
        <f t="shared" si="23"/>
        <v>2.3166978457878681E-3</v>
      </c>
      <c r="AM57" s="524">
        <f t="shared" si="23"/>
        <v>2.3731923647659372E-3</v>
      </c>
      <c r="AN57" s="524">
        <f t="shared" si="23"/>
        <v>2.5018169835077466E-3</v>
      </c>
      <c r="AO57" s="524">
        <f t="shared" si="23"/>
        <v>2.35831023309161E-3</v>
      </c>
      <c r="AP57" s="524">
        <f t="shared" si="23"/>
        <v>2.5231365863913903E-3</v>
      </c>
      <c r="AQ57" s="524">
        <f t="shared" si="23"/>
        <v>2.4241597865256852E-3</v>
      </c>
      <c r="AR57" s="524">
        <f t="shared" si="23"/>
        <v>2.7310644163581217E-3</v>
      </c>
      <c r="AS57" s="524">
        <f t="shared" si="23"/>
        <v>3.7588707132698703E-3</v>
      </c>
      <c r="AT57" s="524">
        <f t="shared" si="23"/>
        <v>4.0084136312754223E-3</v>
      </c>
      <c r="AU57" s="524">
        <f t="shared" si="23"/>
        <v>3.594657016459489E-3</v>
      </c>
      <c r="AV57" s="524">
        <f t="shared" si="23"/>
        <v>4.0592833224928461E-3</v>
      </c>
      <c r="AW57" s="524">
        <f t="shared" si="23"/>
        <v>3.8610282740276286E-3</v>
      </c>
      <c r="AX57" s="524">
        <f t="shared" si="23"/>
        <v>2.9244606007289694E-3</v>
      </c>
      <c r="AY57" s="521">
        <f t="shared" si="23"/>
        <v>5.6879964380074127E-4</v>
      </c>
      <c r="AZ57" s="521" t="str">
        <f t="shared" si="23"/>
        <v>-</v>
      </c>
      <c r="BA57" s="521" t="str">
        <f t="shared" si="23"/>
        <v>-</v>
      </c>
      <c r="BB57" s="521" t="str">
        <f t="shared" si="23"/>
        <v>-</v>
      </c>
      <c r="BC57" s="521" t="str">
        <f t="shared" si="23"/>
        <v>-</v>
      </c>
      <c r="BD57" s="521" t="str">
        <f t="shared" si="23"/>
        <v>-</v>
      </c>
    </row>
    <row r="58" spans="24:56" ht="15.75" customHeight="1">
      <c r="X58" s="446" t="s">
        <v>227</v>
      </c>
      <c r="Y58" s="447"/>
      <c r="Z58" s="131"/>
      <c r="AA58" s="131">
        <f t="shared" ref="AA58:BD58" si="24">AA23/AA$23</f>
        <v>1</v>
      </c>
      <c r="AB58" s="131">
        <f t="shared" si="24"/>
        <v>1</v>
      </c>
      <c r="AC58" s="131">
        <f t="shared" si="24"/>
        <v>1</v>
      </c>
      <c r="AD58" s="131">
        <f t="shared" si="24"/>
        <v>1</v>
      </c>
      <c r="AE58" s="131">
        <f t="shared" si="24"/>
        <v>1</v>
      </c>
      <c r="AF58" s="131">
        <f t="shared" si="24"/>
        <v>1</v>
      </c>
      <c r="AG58" s="131">
        <f t="shared" si="24"/>
        <v>1</v>
      </c>
      <c r="AH58" s="131">
        <f t="shared" si="24"/>
        <v>1</v>
      </c>
      <c r="AI58" s="131">
        <f t="shared" si="24"/>
        <v>1</v>
      </c>
      <c r="AJ58" s="131">
        <f t="shared" si="24"/>
        <v>1</v>
      </c>
      <c r="AK58" s="131">
        <f t="shared" si="24"/>
        <v>1</v>
      </c>
      <c r="AL58" s="131">
        <f t="shared" si="24"/>
        <v>1</v>
      </c>
      <c r="AM58" s="131">
        <f t="shared" si="24"/>
        <v>1</v>
      </c>
      <c r="AN58" s="131">
        <f t="shared" si="24"/>
        <v>1</v>
      </c>
      <c r="AO58" s="131">
        <f t="shared" si="24"/>
        <v>1</v>
      </c>
      <c r="AP58" s="131">
        <f t="shared" si="24"/>
        <v>1</v>
      </c>
      <c r="AQ58" s="131">
        <f t="shared" si="24"/>
        <v>1</v>
      </c>
      <c r="AR58" s="131">
        <f t="shared" si="24"/>
        <v>1</v>
      </c>
      <c r="AS58" s="131">
        <f t="shared" si="24"/>
        <v>1</v>
      </c>
      <c r="AT58" s="131">
        <f t="shared" si="24"/>
        <v>1</v>
      </c>
      <c r="AU58" s="131">
        <f t="shared" si="24"/>
        <v>1</v>
      </c>
      <c r="AV58" s="131">
        <f t="shared" si="24"/>
        <v>1</v>
      </c>
      <c r="AW58" s="131">
        <f t="shared" si="24"/>
        <v>1</v>
      </c>
      <c r="AX58" s="131">
        <f t="shared" si="24"/>
        <v>1</v>
      </c>
      <c r="AY58" s="131">
        <f t="shared" si="24"/>
        <v>1</v>
      </c>
      <c r="AZ58" s="131">
        <f t="shared" si="24"/>
        <v>1</v>
      </c>
      <c r="BA58" s="131">
        <f t="shared" si="24"/>
        <v>1</v>
      </c>
      <c r="BB58" s="131" t="e">
        <f t="shared" si="24"/>
        <v>#DIV/0!</v>
      </c>
      <c r="BC58" s="131" t="e">
        <f t="shared" si="24"/>
        <v>#DIV/0!</v>
      </c>
      <c r="BD58" s="131" t="e">
        <f t="shared" si="24"/>
        <v>#DIV/0!</v>
      </c>
    </row>
    <row r="59" spans="24:56" ht="15.75" customHeight="1">
      <c r="X59" s="446"/>
      <c r="Y59" s="186" t="s">
        <v>95</v>
      </c>
      <c r="Z59" s="103"/>
      <c r="AA59" s="520">
        <f t="shared" ref="AA59:AB64" si="25">IF(AA24="NO","-",AA24/AA$23)</f>
        <v>5.4596778287062449E-2</v>
      </c>
      <c r="AB59" s="520">
        <f t="shared" si="25"/>
        <v>4.6857246772034414E-2</v>
      </c>
      <c r="AC59" s="520">
        <f t="shared" ref="AC59:BD59" si="26">IF(AC24="NO","-",AC24/AC$23)</f>
        <v>4.4951908489247544E-2</v>
      </c>
      <c r="AD59" s="520">
        <f t="shared" si="26"/>
        <v>4.8633063256181296E-2</v>
      </c>
      <c r="AE59" s="520">
        <f t="shared" si="26"/>
        <v>5.2652246592596187E-2</v>
      </c>
      <c r="AF59" s="520">
        <f t="shared" si="26"/>
        <v>4.8735798418687526E-2</v>
      </c>
      <c r="AG59" s="520">
        <f t="shared" si="26"/>
        <v>4.8050436484261327E-2</v>
      </c>
      <c r="AH59" s="520">
        <f t="shared" si="26"/>
        <v>5.6617126372750855E-2</v>
      </c>
      <c r="AI59" s="520">
        <f t="shared" si="26"/>
        <v>6.2441935714714771E-2</v>
      </c>
      <c r="AJ59" s="520">
        <f t="shared" si="26"/>
        <v>8.9889248289987969E-2</v>
      </c>
      <c r="AK59" s="520">
        <f t="shared" si="26"/>
        <v>0.11584013730793179</v>
      </c>
      <c r="AL59" s="520">
        <f t="shared" si="26"/>
        <v>0.13318921811484902</v>
      </c>
      <c r="AM59" s="520">
        <f t="shared" si="26"/>
        <v>0.14458448472692956</v>
      </c>
      <c r="AN59" s="520">
        <f t="shared" si="26"/>
        <v>0.14926098528448617</v>
      </c>
      <c r="AO59" s="520">
        <f t="shared" si="26"/>
        <v>0.16204758868228133</v>
      </c>
      <c r="AP59" s="520">
        <f t="shared" si="26"/>
        <v>0.17164709812272469</v>
      </c>
      <c r="AQ59" s="520">
        <f t="shared" si="26"/>
        <v>0.168645615990199</v>
      </c>
      <c r="AR59" s="520">
        <f t="shared" si="26"/>
        <v>0.18475572060983972</v>
      </c>
      <c r="AS59" s="520">
        <f t="shared" si="26"/>
        <v>0.20903101597305168</v>
      </c>
      <c r="AT59" s="520">
        <f t="shared" si="26"/>
        <v>0.35338974525507211</v>
      </c>
      <c r="AU59" s="520">
        <f t="shared" si="26"/>
        <v>0.34036957776768562</v>
      </c>
      <c r="AV59" s="520">
        <f t="shared" si="26"/>
        <v>0.37016493560586189</v>
      </c>
      <c r="AW59" s="520">
        <f t="shared" si="26"/>
        <v>0.38241934159188956</v>
      </c>
      <c r="AX59" s="520">
        <f>IF(AX24="NO","-",AX24/AX$23)</f>
        <v>0.40696446733667679</v>
      </c>
      <c r="AY59" s="520">
        <f t="shared" si="26"/>
        <v>0.41334063455386455</v>
      </c>
      <c r="AZ59" s="520">
        <f t="shared" si="26"/>
        <v>0.41201517110196956</v>
      </c>
      <c r="BA59" s="520">
        <f t="shared" si="26"/>
        <v>0.39227650930943148</v>
      </c>
      <c r="BB59" s="520" t="e">
        <f t="shared" si="26"/>
        <v>#DIV/0!</v>
      </c>
      <c r="BC59" s="520" t="e">
        <f t="shared" si="26"/>
        <v>#DIV/0!</v>
      </c>
      <c r="BD59" s="520" t="e">
        <f t="shared" si="26"/>
        <v>#DIV/0!</v>
      </c>
    </row>
    <row r="60" spans="24:56" ht="15.75" customHeight="1">
      <c r="X60" s="446"/>
      <c r="Y60" s="426" t="s">
        <v>94</v>
      </c>
      <c r="Z60" s="103"/>
      <c r="AA60" s="520">
        <f t="shared" si="25"/>
        <v>0.63131703393094751</v>
      </c>
      <c r="AB60" s="520">
        <f t="shared" si="25"/>
        <v>0.6382408117101479</v>
      </c>
      <c r="AC60" s="520">
        <f t="shared" ref="AC60:BD60" si="27">IF(AC25="NO","-",AC25/AC$23)</f>
        <v>0.64091816117840661</v>
      </c>
      <c r="AD60" s="520">
        <f t="shared" si="27"/>
        <v>0.63821823859811389</v>
      </c>
      <c r="AE60" s="520">
        <f t="shared" si="27"/>
        <v>0.635426637349917</v>
      </c>
      <c r="AF60" s="520">
        <f t="shared" si="27"/>
        <v>0.63830200561902206</v>
      </c>
      <c r="AG60" s="520">
        <f t="shared" si="27"/>
        <v>0.66007026567114024</v>
      </c>
      <c r="AH60" s="520">
        <f t="shared" si="27"/>
        <v>0.68768272380234097</v>
      </c>
      <c r="AI60" s="520">
        <f t="shared" si="27"/>
        <v>0.66715006446792036</v>
      </c>
      <c r="AJ60" s="520">
        <f t="shared" si="27"/>
        <v>0.52928419844506402</v>
      </c>
      <c r="AK60" s="520">
        <f t="shared" si="27"/>
        <v>0.41381619653608398</v>
      </c>
      <c r="AL60" s="520">
        <f t="shared" si="27"/>
        <v>0.35006834449973279</v>
      </c>
      <c r="AM60" s="520">
        <f t="shared" si="27"/>
        <v>0.28196069471273777</v>
      </c>
      <c r="AN60" s="520">
        <f t="shared" si="27"/>
        <v>0.25523343165207574</v>
      </c>
      <c r="AO60" s="520">
        <f t="shared" si="27"/>
        <v>0.22419933017776217</v>
      </c>
      <c r="AP60" s="520">
        <f t="shared" si="27"/>
        <v>0.17799661254383842</v>
      </c>
      <c r="AQ60" s="520">
        <f t="shared" si="27"/>
        <v>0.18492237514451257</v>
      </c>
      <c r="AR60" s="520">
        <f t="shared" si="27"/>
        <v>0.18590093868556024</v>
      </c>
      <c r="AS60" s="520">
        <f t="shared" si="27"/>
        <v>0.19824610943865556</v>
      </c>
      <c r="AT60" s="520">
        <f t="shared" si="27"/>
        <v>0.29066281366253283</v>
      </c>
      <c r="AU60" s="520">
        <f t="shared" si="27"/>
        <v>0.25670722143089281</v>
      </c>
      <c r="AV60" s="520">
        <f t="shared" si="27"/>
        <v>0.3143672914251821</v>
      </c>
      <c r="AW60" s="520">
        <f t="shared" si="27"/>
        <v>0.32172004066561261</v>
      </c>
      <c r="AX60" s="520">
        <f t="shared" si="27"/>
        <v>0.30580519775369103</v>
      </c>
      <c r="AY60" s="520">
        <f t="shared" si="27"/>
        <v>0.29137326408324166</v>
      </c>
      <c r="AZ60" s="520">
        <f t="shared" si="27"/>
        <v>0.28340788466015221</v>
      </c>
      <c r="BA60" s="520">
        <f t="shared" si="27"/>
        <v>0.29089198486033779</v>
      </c>
      <c r="BB60" s="520" t="e">
        <f t="shared" si="27"/>
        <v>#DIV/0!</v>
      </c>
      <c r="BC60" s="520" t="e">
        <f t="shared" si="27"/>
        <v>#DIV/0!</v>
      </c>
      <c r="BD60" s="520" t="e">
        <f t="shared" si="27"/>
        <v>#DIV/0!</v>
      </c>
    </row>
    <row r="61" spans="24:56" ht="15.75" customHeight="1">
      <c r="X61" s="446"/>
      <c r="Y61" s="753" t="s">
        <v>182</v>
      </c>
      <c r="Z61" s="103"/>
      <c r="AA61" s="524">
        <f t="shared" si="25"/>
        <v>1.1404039618769752E-2</v>
      </c>
      <c r="AB61" s="524">
        <f t="shared" si="25"/>
        <v>8.9002188476905164E-3</v>
      </c>
      <c r="AC61" s="524">
        <f t="shared" ref="AC61:BD61" si="28">IF(AC26="NO","-",AC26/AC$23)</f>
        <v>6.844564350093515E-3</v>
      </c>
      <c r="AD61" s="524">
        <f t="shared" si="28"/>
        <v>7.1577980538925362E-3</v>
      </c>
      <c r="AE61" s="524">
        <f t="shared" si="28"/>
        <v>7.2686367862852845E-3</v>
      </c>
      <c r="AF61" s="524">
        <f t="shared" si="28"/>
        <v>6.9311341443233079E-3</v>
      </c>
      <c r="AG61" s="524">
        <f t="shared" si="28"/>
        <v>8.0365697930739506E-3</v>
      </c>
      <c r="AH61" s="524">
        <f t="shared" si="28"/>
        <v>1.2570172714935631E-2</v>
      </c>
      <c r="AI61" s="520">
        <f t="shared" si="28"/>
        <v>2.931012041854153E-2</v>
      </c>
      <c r="AJ61" s="520">
        <f t="shared" si="28"/>
        <v>6.7083547324226514E-2</v>
      </c>
      <c r="AK61" s="520">
        <f t="shared" si="28"/>
        <v>0.13943250652612357</v>
      </c>
      <c r="AL61" s="520">
        <f t="shared" si="28"/>
        <v>0.18041493119636029</v>
      </c>
      <c r="AM61" s="520">
        <f t="shared" si="28"/>
        <v>0.18683699545589161</v>
      </c>
      <c r="AN61" s="520">
        <f t="shared" si="28"/>
        <v>0.19860580131256536</v>
      </c>
      <c r="AO61" s="520">
        <f t="shared" si="28"/>
        <v>0.20154898983915673</v>
      </c>
      <c r="AP61" s="520">
        <f t="shared" si="28"/>
        <v>0.21849282375759529</v>
      </c>
      <c r="AQ61" s="520">
        <f t="shared" si="28"/>
        <v>0.19906027719265579</v>
      </c>
      <c r="AR61" s="520">
        <f t="shared" si="28"/>
        <v>0.21954484933248219</v>
      </c>
      <c r="AS61" s="520">
        <f t="shared" si="28"/>
        <v>0.14901002122599746</v>
      </c>
      <c r="AT61" s="520">
        <f t="shared" si="28"/>
        <v>9.3189276972245633E-2</v>
      </c>
      <c r="AU61" s="520">
        <f t="shared" si="28"/>
        <v>0.121183149422826</v>
      </c>
      <c r="AV61" s="520">
        <f t="shared" si="28"/>
        <v>8.1151687474931428E-2</v>
      </c>
      <c r="AW61" s="520">
        <f t="shared" si="28"/>
        <v>8.1627418652095898E-2</v>
      </c>
      <c r="AX61" s="520">
        <f t="shared" si="28"/>
        <v>7.5934441427807586E-2</v>
      </c>
      <c r="AY61" s="520">
        <f t="shared" si="28"/>
        <v>8.8326425666430106E-2</v>
      </c>
      <c r="AZ61" s="520">
        <f t="shared" si="28"/>
        <v>0.10591287860022292</v>
      </c>
      <c r="BA61" s="520">
        <f t="shared" si="28"/>
        <v>0.13965445258548465</v>
      </c>
      <c r="BB61" s="520" t="e">
        <f t="shared" si="28"/>
        <v>#DIV/0!</v>
      </c>
      <c r="BC61" s="520" t="e">
        <f t="shared" si="28"/>
        <v>#DIV/0!</v>
      </c>
      <c r="BD61" s="520" t="e">
        <f t="shared" si="28"/>
        <v>#DIV/0!</v>
      </c>
    </row>
    <row r="62" spans="24:56" ht="15.75" customHeight="1">
      <c r="X62" s="446"/>
      <c r="Y62" s="509" t="s">
        <v>175</v>
      </c>
      <c r="Z62" s="103"/>
      <c r="AA62" s="520">
        <f t="shared" si="25"/>
        <v>2.4053310671427408E-2</v>
      </c>
      <c r="AB62" s="520">
        <f t="shared" si="25"/>
        <v>2.4317108048960624E-2</v>
      </c>
      <c r="AC62" s="520">
        <f t="shared" ref="AC62:BD62" si="29">IF(AC27="NO","-",AC27/AC$23)</f>
        <v>2.4419115622136691E-2</v>
      </c>
      <c r="AD62" s="520">
        <f t="shared" si="29"/>
        <v>2.4316248008683879E-2</v>
      </c>
      <c r="AE62" s="520">
        <f t="shared" si="29"/>
        <v>2.4209887418861795E-2</v>
      </c>
      <c r="AF62" s="520">
        <f t="shared" si="29"/>
        <v>2.4319439549652416E-2</v>
      </c>
      <c r="AG62" s="520">
        <f t="shared" si="29"/>
        <v>2.5226983653043853E-2</v>
      </c>
      <c r="AH62" s="520">
        <f t="shared" si="29"/>
        <v>3.6517536417504035E-2</v>
      </c>
      <c r="AI62" s="520">
        <f t="shared" si="29"/>
        <v>4.0340485436667413E-2</v>
      </c>
      <c r="AJ62" s="520">
        <f t="shared" si="29"/>
        <v>6.0117396217272377E-2</v>
      </c>
      <c r="AK62" s="520">
        <f t="shared" si="29"/>
        <v>8.9415549930172769E-2</v>
      </c>
      <c r="AL62" s="520">
        <f t="shared" si="29"/>
        <v>7.6450622696572754E-2</v>
      </c>
      <c r="AM62" s="520">
        <f t="shared" si="29"/>
        <v>8.6124450692218302E-2</v>
      </c>
      <c r="AN62" s="520">
        <f t="shared" si="29"/>
        <v>9.5526676108764891E-2</v>
      </c>
      <c r="AO62" s="520">
        <f t="shared" si="29"/>
        <v>0.11180528635013286</v>
      </c>
      <c r="AP62" s="520">
        <f t="shared" si="29"/>
        <v>0.10690808064032198</v>
      </c>
      <c r="AQ62" s="520">
        <f t="shared" si="29"/>
        <v>8.8613732320713345E-2</v>
      </c>
      <c r="AR62" s="520">
        <f t="shared" si="29"/>
        <v>9.0970290512974242E-2</v>
      </c>
      <c r="AS62" s="520">
        <f t="shared" si="29"/>
        <v>7.8670033160346861E-2</v>
      </c>
      <c r="AT62" s="520">
        <f t="shared" si="29"/>
        <v>8.6209462330244693E-2</v>
      </c>
      <c r="AU62" s="520">
        <f t="shared" si="29"/>
        <v>9.273845447636285E-2</v>
      </c>
      <c r="AV62" s="520">
        <f t="shared" si="29"/>
        <v>8.7423851780212822E-2</v>
      </c>
      <c r="AW62" s="520">
        <f t="shared" si="29"/>
        <v>8.2140097602099255E-2</v>
      </c>
      <c r="AX62" s="520">
        <f t="shared" si="29"/>
        <v>8.6337033312492095E-2</v>
      </c>
      <c r="AY62" s="520">
        <f t="shared" si="29"/>
        <v>8.4624427311382755E-2</v>
      </c>
      <c r="AZ62" s="520">
        <f t="shared" si="29"/>
        <v>8.5460585283993792E-2</v>
      </c>
      <c r="BA62" s="520">
        <f t="shared" si="29"/>
        <v>8.528518229854927E-2</v>
      </c>
      <c r="BB62" s="520" t="e">
        <f t="shared" si="29"/>
        <v>#DIV/0!</v>
      </c>
      <c r="BC62" s="520" t="e">
        <f t="shared" si="29"/>
        <v>#DIV/0!</v>
      </c>
      <c r="BD62" s="520" t="e">
        <f t="shared" si="29"/>
        <v>#DIV/0!</v>
      </c>
    </row>
    <row r="63" spans="24:56" ht="15.75" customHeight="1">
      <c r="X63" s="446"/>
      <c r="Y63" s="509" t="s">
        <v>179</v>
      </c>
      <c r="Z63" s="102"/>
      <c r="AA63" s="520">
        <f t="shared" si="25"/>
        <v>8.5305538528303946E-3</v>
      </c>
      <c r="AB63" s="520">
        <f t="shared" si="25"/>
        <v>8.6241101106787448E-3</v>
      </c>
      <c r="AC63" s="520">
        <f t="shared" ref="AC63:BD63" si="30">IF(AC28="NO","-",AC28/AC$23)</f>
        <v>8.660287296774323E-3</v>
      </c>
      <c r="AD63" s="520">
        <f t="shared" si="30"/>
        <v>8.6238050957061045E-3</v>
      </c>
      <c r="AE63" s="520">
        <f t="shared" si="30"/>
        <v>8.5860841037108566E-3</v>
      </c>
      <c r="AF63" s="520">
        <f t="shared" si="30"/>
        <v>8.6249369819764617E-3</v>
      </c>
      <c r="AG63" s="520">
        <f t="shared" si="30"/>
        <v>2.4215792100490425E-2</v>
      </c>
      <c r="AH63" s="520">
        <f t="shared" si="30"/>
        <v>3.691510904083755E-2</v>
      </c>
      <c r="AI63" s="520">
        <f t="shared" si="30"/>
        <v>4.9034417677940957E-2</v>
      </c>
      <c r="AJ63" s="520">
        <f t="shared" si="30"/>
        <v>9.4612756806763981E-2</v>
      </c>
      <c r="AK63" s="520">
        <f t="shared" si="30"/>
        <v>0.12476141818944486</v>
      </c>
      <c r="AL63" s="520">
        <f t="shared" si="30"/>
        <v>0.13584161829498748</v>
      </c>
      <c r="AM63" s="520">
        <f t="shared" si="30"/>
        <v>0.15738418640345464</v>
      </c>
      <c r="AN63" s="520">
        <f t="shared" si="30"/>
        <v>0.15798512341778617</v>
      </c>
      <c r="AO63" s="520">
        <f t="shared" si="30"/>
        <v>0.16165735233277112</v>
      </c>
      <c r="AP63" s="520">
        <f t="shared" si="30"/>
        <v>0.14085904237720445</v>
      </c>
      <c r="AQ63" s="520">
        <f t="shared" si="30"/>
        <v>0.10947508664694978</v>
      </c>
      <c r="AR63" s="520">
        <f t="shared" si="30"/>
        <v>7.721846355335385E-2</v>
      </c>
      <c r="AS63" s="520">
        <f t="shared" si="30"/>
        <v>7.0843547524978942E-2</v>
      </c>
      <c r="AT63" s="520">
        <f t="shared" si="30"/>
        <v>8.1495639268214182E-2</v>
      </c>
      <c r="AU63" s="520">
        <f t="shared" si="30"/>
        <v>0.11092815591725591</v>
      </c>
      <c r="AV63" s="520">
        <f t="shared" si="30"/>
        <v>8.8057260294486364E-2</v>
      </c>
      <c r="AW63" s="520">
        <f t="shared" si="30"/>
        <v>7.6994593898137842E-2</v>
      </c>
      <c r="AX63" s="520">
        <f t="shared" si="30"/>
        <v>8.0808406367735813E-2</v>
      </c>
      <c r="AY63" s="520">
        <f t="shared" si="30"/>
        <v>9.2525079722660539E-2</v>
      </c>
      <c r="AZ63" s="520">
        <f t="shared" si="30"/>
        <v>8.8843518275610295E-2</v>
      </c>
      <c r="BA63" s="520">
        <f t="shared" si="30"/>
        <v>6.9506679458773604E-2</v>
      </c>
      <c r="BB63" s="520" t="e">
        <f t="shared" si="30"/>
        <v>#DIV/0!</v>
      </c>
      <c r="BC63" s="520" t="e">
        <f t="shared" si="30"/>
        <v>#DIV/0!</v>
      </c>
      <c r="BD63" s="520" t="e">
        <f t="shared" si="30"/>
        <v>#DIV/0!</v>
      </c>
    </row>
    <row r="64" spans="24:56" ht="15.75" customHeight="1">
      <c r="X64" s="448"/>
      <c r="Y64" s="426" t="s">
        <v>241</v>
      </c>
      <c r="Z64" s="188"/>
      <c r="AA64" s="520">
        <f t="shared" si="25"/>
        <v>0.27009828363896243</v>
      </c>
      <c r="AB64" s="520">
        <f t="shared" si="25"/>
        <v>0.27306050451048769</v>
      </c>
      <c r="AC64" s="520">
        <f t="shared" ref="AC64:BD64" si="31">IF(AC29="NO","-",AC29/AC$23)</f>
        <v>0.27420596306334122</v>
      </c>
      <c r="AD64" s="520">
        <f t="shared" si="31"/>
        <v>0.27305084698742221</v>
      </c>
      <c r="AE64" s="520">
        <f t="shared" si="31"/>
        <v>0.27185650774862885</v>
      </c>
      <c r="AF64" s="520">
        <f t="shared" si="31"/>
        <v>0.27308668528633834</v>
      </c>
      <c r="AG64" s="520">
        <f t="shared" si="31"/>
        <v>0.23439995229799018</v>
      </c>
      <c r="AH64" s="520">
        <f t="shared" si="31"/>
        <v>0.16969733165163101</v>
      </c>
      <c r="AI64" s="520">
        <f t="shared" si="31"/>
        <v>0.15172297628421497</v>
      </c>
      <c r="AJ64" s="520">
        <f t="shared" si="31"/>
        <v>0.15901285291668507</v>
      </c>
      <c r="AK64" s="520">
        <f t="shared" si="31"/>
        <v>0.11673419151024299</v>
      </c>
      <c r="AL64" s="520">
        <f t="shared" si="31"/>
        <v>0.12403526519749769</v>
      </c>
      <c r="AM64" s="520">
        <f t="shared" si="31"/>
        <v>0.14310918800876804</v>
      </c>
      <c r="AN64" s="520">
        <f t="shared" si="31"/>
        <v>0.14338798222432175</v>
      </c>
      <c r="AO64" s="520">
        <f t="shared" si="31"/>
        <v>0.13874145261789567</v>
      </c>
      <c r="AP64" s="520">
        <f t="shared" si="31"/>
        <v>0.1840963425583152</v>
      </c>
      <c r="AQ64" s="520">
        <f t="shared" si="31"/>
        <v>0.24928291270496933</v>
      </c>
      <c r="AR64" s="520">
        <f t="shared" si="31"/>
        <v>0.24160973730578975</v>
      </c>
      <c r="AS64" s="520">
        <f t="shared" si="31"/>
        <v>0.29419927267696933</v>
      </c>
      <c r="AT64" s="520">
        <f t="shared" si="31"/>
        <v>9.5053062511690531E-2</v>
      </c>
      <c r="AU64" s="520">
        <f t="shared" si="31"/>
        <v>7.8073440984976789E-2</v>
      </c>
      <c r="AV64" s="520">
        <f t="shared" si="31"/>
        <v>5.8834973419325289E-2</v>
      </c>
      <c r="AW64" s="520">
        <f t="shared" si="31"/>
        <v>5.5098507590164741E-2</v>
      </c>
      <c r="AX64" s="520">
        <f t="shared" si="31"/>
        <v>4.4150453801596705E-2</v>
      </c>
      <c r="AY64" s="520">
        <f t="shared" si="31"/>
        <v>2.9810168662420165E-2</v>
      </c>
      <c r="AZ64" s="520">
        <f t="shared" si="31"/>
        <v>2.4359962078051266E-2</v>
      </c>
      <c r="BA64" s="520">
        <f t="shared" si="31"/>
        <v>2.2385191487423278E-2</v>
      </c>
      <c r="BB64" s="520" t="e">
        <f t="shared" si="31"/>
        <v>#DIV/0!</v>
      </c>
      <c r="BC64" s="520" t="e">
        <f t="shared" si="31"/>
        <v>#DIV/0!</v>
      </c>
      <c r="BD64" s="520" t="e">
        <f t="shared" si="31"/>
        <v>#DIV/0!</v>
      </c>
    </row>
    <row r="65" spans="2:56" ht="15.75" customHeight="1">
      <c r="X65" s="183" t="s">
        <v>228</v>
      </c>
      <c r="Y65" s="184"/>
      <c r="Z65" s="187"/>
      <c r="AA65" s="205">
        <f t="shared" ref="AA65:BD65" si="32">AA30/AA$30</f>
        <v>1</v>
      </c>
      <c r="AB65" s="205">
        <f t="shared" si="32"/>
        <v>1</v>
      </c>
      <c r="AC65" s="205">
        <f t="shared" si="32"/>
        <v>1</v>
      </c>
      <c r="AD65" s="205">
        <f t="shared" si="32"/>
        <v>1</v>
      </c>
      <c r="AE65" s="205">
        <f t="shared" si="32"/>
        <v>1</v>
      </c>
      <c r="AF65" s="205">
        <f t="shared" si="32"/>
        <v>1</v>
      </c>
      <c r="AG65" s="205">
        <f t="shared" si="32"/>
        <v>1</v>
      </c>
      <c r="AH65" s="205">
        <f t="shared" si="32"/>
        <v>1</v>
      </c>
      <c r="AI65" s="205">
        <f t="shared" si="32"/>
        <v>1</v>
      </c>
      <c r="AJ65" s="205">
        <f t="shared" si="32"/>
        <v>1</v>
      </c>
      <c r="AK65" s="205">
        <f t="shared" si="32"/>
        <v>1</v>
      </c>
      <c r="AL65" s="205">
        <f t="shared" si="32"/>
        <v>1</v>
      </c>
      <c r="AM65" s="205">
        <f t="shared" si="32"/>
        <v>1</v>
      </c>
      <c r="AN65" s="205">
        <f t="shared" si="32"/>
        <v>1</v>
      </c>
      <c r="AO65" s="205">
        <f t="shared" si="32"/>
        <v>1</v>
      </c>
      <c r="AP65" s="205">
        <f t="shared" si="32"/>
        <v>1</v>
      </c>
      <c r="AQ65" s="205">
        <f t="shared" si="32"/>
        <v>1</v>
      </c>
      <c r="AR65" s="205">
        <f t="shared" si="32"/>
        <v>1</v>
      </c>
      <c r="AS65" s="205">
        <f t="shared" si="32"/>
        <v>1</v>
      </c>
      <c r="AT65" s="205">
        <f t="shared" si="32"/>
        <v>1</v>
      </c>
      <c r="AU65" s="205">
        <f t="shared" si="32"/>
        <v>1</v>
      </c>
      <c r="AV65" s="205">
        <f t="shared" si="32"/>
        <v>1</v>
      </c>
      <c r="AW65" s="205">
        <f t="shared" si="32"/>
        <v>1</v>
      </c>
      <c r="AX65" s="205">
        <f t="shared" si="32"/>
        <v>1</v>
      </c>
      <c r="AY65" s="205">
        <f t="shared" si="32"/>
        <v>1</v>
      </c>
      <c r="AZ65" s="205">
        <f t="shared" si="32"/>
        <v>1</v>
      </c>
      <c r="BA65" s="205">
        <f t="shared" si="32"/>
        <v>1</v>
      </c>
      <c r="BB65" s="205" t="e">
        <f t="shared" si="32"/>
        <v>#DIV/0!</v>
      </c>
      <c r="BC65" s="205" t="e">
        <f t="shared" si="32"/>
        <v>#DIV/0!</v>
      </c>
      <c r="BD65" s="205" t="e">
        <f t="shared" si="32"/>
        <v>#DIV/0!</v>
      </c>
    </row>
    <row r="66" spans="2:56" ht="15.75" customHeight="1">
      <c r="X66" s="183"/>
      <c r="Y66" s="239" t="s">
        <v>96</v>
      </c>
      <c r="Z66" s="124"/>
      <c r="AA66" s="520">
        <f>IF(AA31="NO","-",AA31/AA$30)</f>
        <v>8.5532097156091016E-2</v>
      </c>
      <c r="AB66" s="520">
        <f t="shared" ref="AB66:BD68" si="33">IF(AB31="NO","-",AB31/AB$30)</f>
        <v>8.5532097156091016E-2</v>
      </c>
      <c r="AC66" s="520">
        <f t="shared" si="33"/>
        <v>8.5532097156091016E-2</v>
      </c>
      <c r="AD66" s="520">
        <f t="shared" si="33"/>
        <v>8.5532097156091003E-2</v>
      </c>
      <c r="AE66" s="520">
        <f t="shared" si="33"/>
        <v>8.5532097156091003E-2</v>
      </c>
      <c r="AF66" s="520">
        <f t="shared" si="33"/>
        <v>8.5532097156091044E-2</v>
      </c>
      <c r="AG66" s="520">
        <f t="shared" si="33"/>
        <v>8.9325530987640817E-2</v>
      </c>
      <c r="AH66" s="520">
        <f t="shared" si="33"/>
        <v>0.10054989661336823</v>
      </c>
      <c r="AI66" s="520">
        <f t="shared" si="33"/>
        <v>0.1828477459774023</v>
      </c>
      <c r="AJ66" s="520">
        <f t="shared" si="33"/>
        <v>0.16366966622289184</v>
      </c>
      <c r="AK66" s="520">
        <f t="shared" si="33"/>
        <v>0.42131398610545684</v>
      </c>
      <c r="AL66" s="520">
        <f t="shared" si="33"/>
        <v>0.40839459778352805</v>
      </c>
      <c r="AM66" s="520">
        <f t="shared" si="33"/>
        <v>0.41670835425660613</v>
      </c>
      <c r="AN66" s="520">
        <f t="shared" si="33"/>
        <v>0.33069270119730509</v>
      </c>
      <c r="AO66" s="520">
        <f t="shared" si="33"/>
        <v>0.28664405398629605</v>
      </c>
      <c r="AP66" s="520">
        <f t="shared" si="33"/>
        <v>0.84261438097494479</v>
      </c>
      <c r="AQ66" s="520">
        <f t="shared" si="33"/>
        <v>0.80150501973499677</v>
      </c>
      <c r="AR66" s="520">
        <f t="shared" si="33"/>
        <v>0.77393620410524755</v>
      </c>
      <c r="AS66" s="520">
        <f t="shared" si="33"/>
        <v>0.82571725666288132</v>
      </c>
      <c r="AT66" s="520">
        <f t="shared" si="33"/>
        <v>0.84846983005408783</v>
      </c>
      <c r="AU66" s="520">
        <f t="shared" si="33"/>
        <v>0.85902732662608849</v>
      </c>
      <c r="AV66" s="520">
        <f t="shared" si="33"/>
        <v>0.88943446808757376</v>
      </c>
      <c r="AW66" s="520">
        <f t="shared" si="33"/>
        <v>0.86918546474127001</v>
      </c>
      <c r="AX66" s="520">
        <f t="shared" si="33"/>
        <v>0.91890036153147592</v>
      </c>
      <c r="AY66" s="520">
        <f t="shared" si="33"/>
        <v>0.85911206681712549</v>
      </c>
      <c r="AZ66" s="520">
        <f t="shared" si="33"/>
        <v>0.70784237951674778</v>
      </c>
      <c r="BA66" s="520">
        <f t="shared" si="33"/>
        <v>0.68047918734705404</v>
      </c>
      <c r="BB66" s="520" t="e">
        <f t="shared" si="33"/>
        <v>#DIV/0!</v>
      </c>
      <c r="BC66" s="520" t="e">
        <f t="shared" si="33"/>
        <v>#DIV/0!</v>
      </c>
      <c r="BD66" s="520" t="e">
        <f t="shared" si="33"/>
        <v>#DIV/0!</v>
      </c>
    </row>
    <row r="67" spans="2:56" ht="15.75" customHeight="1">
      <c r="X67" s="514"/>
      <c r="Y67" s="512" t="s">
        <v>181</v>
      </c>
      <c r="Z67" s="124"/>
      <c r="AA67" s="520">
        <f t="shared" ref="AA67:AP68" si="34">IF(AA32="NO","-",AA32/AA$30)</f>
        <v>0.83682805928008575</v>
      </c>
      <c r="AB67" s="520">
        <f t="shared" si="34"/>
        <v>0.83682805928008575</v>
      </c>
      <c r="AC67" s="520">
        <f t="shared" si="34"/>
        <v>0.83682805928008575</v>
      </c>
      <c r="AD67" s="520">
        <f t="shared" si="34"/>
        <v>0.83682805928008563</v>
      </c>
      <c r="AE67" s="520">
        <f t="shared" si="34"/>
        <v>0.83682805928008563</v>
      </c>
      <c r="AF67" s="520">
        <f t="shared" si="34"/>
        <v>0.83682805928008563</v>
      </c>
      <c r="AG67" s="520">
        <f t="shared" si="34"/>
        <v>0.87739936244972261</v>
      </c>
      <c r="AH67" s="520">
        <f t="shared" si="34"/>
        <v>0.72658568102851706</v>
      </c>
      <c r="AI67" s="520">
        <f t="shared" si="34"/>
        <v>0.63091936727090736</v>
      </c>
      <c r="AJ67" s="520">
        <f t="shared" si="34"/>
        <v>0.67111743699176363</v>
      </c>
      <c r="AK67" s="520">
        <f t="shared" si="34"/>
        <v>0.34835448978581235</v>
      </c>
      <c r="AL67" s="520">
        <f t="shared" si="34"/>
        <v>0.39763983278258819</v>
      </c>
      <c r="AM67" s="520">
        <f t="shared" si="34"/>
        <v>0.44827376352653381</v>
      </c>
      <c r="AN67" s="520">
        <f t="shared" si="34"/>
        <v>0.31322392933428533</v>
      </c>
      <c r="AO67" s="520">
        <f t="shared" si="34"/>
        <v>0.373492123744042</v>
      </c>
      <c r="AP67" s="520">
        <f t="shared" si="34"/>
        <v>0.10942005833983967</v>
      </c>
      <c r="AQ67" s="520">
        <f t="shared" si="33"/>
        <v>0.13784202871370516</v>
      </c>
      <c r="AR67" s="520">
        <f t="shared" si="33"/>
        <v>0.15450061104472851</v>
      </c>
      <c r="AS67" s="520">
        <f t="shared" si="33"/>
        <v>0.15346741085468713</v>
      </c>
      <c r="AT67" s="520">
        <f t="shared" si="33"/>
        <v>0.13449843658077545</v>
      </c>
      <c r="AU67" s="520">
        <f t="shared" si="33"/>
        <v>0.12384733501404112</v>
      </c>
      <c r="AV67" s="520">
        <f t="shared" si="33"/>
        <v>9.7103373041196928E-2</v>
      </c>
      <c r="AW67" s="520">
        <f t="shared" si="33"/>
        <v>0.11709611024830607</v>
      </c>
      <c r="AX67" s="520">
        <f t="shared" si="33"/>
        <v>6.7878846090226527E-2</v>
      </c>
      <c r="AY67" s="520">
        <f t="shared" si="33"/>
        <v>0.11756468686300117</v>
      </c>
      <c r="AZ67" s="520">
        <f t="shared" si="33"/>
        <v>0.25332000089257611</v>
      </c>
      <c r="BA67" s="520">
        <f t="shared" si="33"/>
        <v>0.28860630990858799</v>
      </c>
      <c r="BB67" s="520" t="e">
        <f t="shared" si="33"/>
        <v>#DIV/0!</v>
      </c>
      <c r="BC67" s="520" t="e">
        <f t="shared" si="33"/>
        <v>#DIV/0!</v>
      </c>
      <c r="BD67" s="520" t="e">
        <f t="shared" si="33"/>
        <v>#DIV/0!</v>
      </c>
    </row>
    <row r="68" spans="2:56" ht="15.75" customHeight="1" thickBot="1">
      <c r="X68" s="215"/>
      <c r="Y68" s="515" t="s">
        <v>180</v>
      </c>
      <c r="Z68" s="125"/>
      <c r="AA68" s="757">
        <f t="shared" si="34"/>
        <v>7.7639843563823391E-2</v>
      </c>
      <c r="AB68" s="757">
        <f t="shared" si="33"/>
        <v>7.7639843563823391E-2</v>
      </c>
      <c r="AC68" s="757">
        <f t="shared" si="33"/>
        <v>7.7639843563823391E-2</v>
      </c>
      <c r="AD68" s="757">
        <f t="shared" si="33"/>
        <v>7.7639843563823377E-2</v>
      </c>
      <c r="AE68" s="757">
        <f t="shared" si="33"/>
        <v>7.7639843563823377E-2</v>
      </c>
      <c r="AF68" s="757">
        <f t="shared" si="33"/>
        <v>7.7639843563823432E-2</v>
      </c>
      <c r="AG68" s="757">
        <f t="shared" si="33"/>
        <v>3.3275106562636513E-2</v>
      </c>
      <c r="AH68" s="757">
        <f t="shared" si="33"/>
        <v>0.17286442235811478</v>
      </c>
      <c r="AI68" s="757">
        <f t="shared" si="33"/>
        <v>0.18623288675169031</v>
      </c>
      <c r="AJ68" s="757">
        <f t="shared" si="33"/>
        <v>0.16521289678534434</v>
      </c>
      <c r="AK68" s="757">
        <f t="shared" si="33"/>
        <v>0.23033152410873076</v>
      </c>
      <c r="AL68" s="757">
        <f t="shared" si="33"/>
        <v>0.19396556943388385</v>
      </c>
      <c r="AM68" s="757">
        <f t="shared" si="33"/>
        <v>0.13501788221686009</v>
      </c>
      <c r="AN68" s="757">
        <f t="shared" si="33"/>
        <v>0.35608336946840963</v>
      </c>
      <c r="AO68" s="757">
        <f t="shared" si="33"/>
        <v>0.33986382226966189</v>
      </c>
      <c r="AP68" s="757">
        <f t="shared" si="33"/>
        <v>4.7965560685215569E-2</v>
      </c>
      <c r="AQ68" s="757">
        <f t="shared" si="33"/>
        <v>6.065295155129799E-2</v>
      </c>
      <c r="AR68" s="757">
        <f t="shared" si="33"/>
        <v>7.1563184850023914E-2</v>
      </c>
      <c r="AS68" s="757">
        <f t="shared" si="33"/>
        <v>2.08153324824315E-2</v>
      </c>
      <c r="AT68" s="757">
        <f t="shared" si="33"/>
        <v>1.7031733365136754E-2</v>
      </c>
      <c r="AU68" s="757">
        <f t="shared" si="33"/>
        <v>1.7125338359870266E-2</v>
      </c>
      <c r="AV68" s="757">
        <f t="shared" si="33"/>
        <v>1.3462158871229288E-2</v>
      </c>
      <c r="AW68" s="757">
        <f t="shared" si="33"/>
        <v>1.3718425010424027E-2</v>
      </c>
      <c r="AX68" s="757">
        <f t="shared" si="33"/>
        <v>1.322079237829751E-2</v>
      </c>
      <c r="AY68" s="757">
        <f t="shared" si="33"/>
        <v>2.3323246319873286E-2</v>
      </c>
      <c r="AZ68" s="757">
        <f t="shared" si="33"/>
        <v>3.8837619590676026E-2</v>
      </c>
      <c r="BA68" s="757">
        <f t="shared" si="33"/>
        <v>3.0914502744357964E-2</v>
      </c>
      <c r="BB68" s="757" t="e">
        <f t="shared" si="33"/>
        <v>#DIV/0!</v>
      </c>
      <c r="BC68" s="757" t="e">
        <f t="shared" si="33"/>
        <v>#DIV/0!</v>
      </c>
      <c r="BD68" s="757" t="e">
        <f t="shared" si="33"/>
        <v>#DIV/0!</v>
      </c>
    </row>
    <row r="69" spans="2:56" ht="15.75" customHeight="1" thickTop="1">
      <c r="B69" s="1" t="s">
        <v>23</v>
      </c>
      <c r="X69" s="454"/>
      <c r="Y69" s="450"/>
      <c r="Z69" s="474"/>
      <c r="AA69" s="474"/>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row>
    <row r="71" spans="2:56">
      <c r="X71" s="132" t="s">
        <v>89</v>
      </c>
    </row>
    <row r="72" spans="2:56" ht="16.5" customHeight="1">
      <c r="X72" s="570"/>
      <c r="Y72" s="571"/>
      <c r="Z72" s="484" t="s">
        <v>199</v>
      </c>
      <c r="AA72" s="484">
        <v>1990</v>
      </c>
      <c r="AB72" s="484">
        <f>AA72+1</f>
        <v>1991</v>
      </c>
      <c r="AC72" s="484">
        <f>AB72+1</f>
        <v>1992</v>
      </c>
      <c r="AD72" s="484">
        <f>AC72+1</f>
        <v>1993</v>
      </c>
      <c r="AE72" s="484">
        <f>AD72+1</f>
        <v>1994</v>
      </c>
      <c r="AF72" s="484">
        <f>AE72+1</f>
        <v>1995</v>
      </c>
      <c r="AG72" s="484">
        <f t="shared" ref="AG72:AP72" si="35">AF72+1</f>
        <v>1996</v>
      </c>
      <c r="AH72" s="484">
        <f t="shared" si="35"/>
        <v>1997</v>
      </c>
      <c r="AI72" s="484">
        <f t="shared" si="35"/>
        <v>1998</v>
      </c>
      <c r="AJ72" s="484">
        <f t="shared" si="35"/>
        <v>1999</v>
      </c>
      <c r="AK72" s="484">
        <f t="shared" si="35"/>
        <v>2000</v>
      </c>
      <c r="AL72" s="484">
        <f t="shared" si="35"/>
        <v>2001</v>
      </c>
      <c r="AM72" s="484">
        <f t="shared" si="35"/>
        <v>2002</v>
      </c>
      <c r="AN72" s="484">
        <f t="shared" si="35"/>
        <v>2003</v>
      </c>
      <c r="AO72" s="484">
        <f t="shared" si="35"/>
        <v>2004</v>
      </c>
      <c r="AP72" s="484">
        <f t="shared" si="35"/>
        <v>2005</v>
      </c>
      <c r="AQ72" s="484">
        <f>AP72+1</f>
        <v>2006</v>
      </c>
      <c r="AR72" s="484">
        <f>AQ72+1</f>
        <v>2007</v>
      </c>
      <c r="AS72" s="486">
        <v>2008</v>
      </c>
      <c r="AT72" s="486">
        <v>2009</v>
      </c>
      <c r="AU72" s="486">
        <v>2010</v>
      </c>
      <c r="AV72" s="486">
        <v>2011</v>
      </c>
      <c r="AW72" s="486">
        <v>2012</v>
      </c>
      <c r="AX72" s="486">
        <v>2013</v>
      </c>
      <c r="AY72" s="486">
        <f t="shared" ref="AY72:BD72" si="36">AX72+1</f>
        <v>2014</v>
      </c>
      <c r="AZ72" s="486">
        <f t="shared" si="36"/>
        <v>2015</v>
      </c>
      <c r="BA72" s="486">
        <f t="shared" si="36"/>
        <v>2016</v>
      </c>
      <c r="BB72" s="486">
        <f t="shared" si="36"/>
        <v>2017</v>
      </c>
      <c r="BC72" s="486">
        <f t="shared" si="36"/>
        <v>2018</v>
      </c>
      <c r="BD72" s="486">
        <f t="shared" si="36"/>
        <v>2019</v>
      </c>
    </row>
    <row r="73" spans="2:56" ht="16.5" customHeight="1">
      <c r="X73" s="435" t="s">
        <v>41</v>
      </c>
      <c r="Y73" s="436"/>
      <c r="Z73" s="198">
        <f t="shared" ref="Z73:Z85" si="37">AA5</f>
        <v>15932.309861006501</v>
      </c>
      <c r="AA73" s="522">
        <f t="shared" ref="AA73:BA73" si="38">AA5/$AA5-1</f>
        <v>0</v>
      </c>
      <c r="AB73" s="522">
        <f t="shared" si="38"/>
        <v>8.8957790566543071E-2</v>
      </c>
      <c r="AC73" s="526">
        <f t="shared" si="38"/>
        <v>0.11516937535412142</v>
      </c>
      <c r="AD73" s="526">
        <f t="shared" si="38"/>
        <v>0.13788637322829</v>
      </c>
      <c r="AE73" s="526">
        <f t="shared" si="38"/>
        <v>0.32133352895417455</v>
      </c>
      <c r="AF73" s="526">
        <f t="shared" si="38"/>
        <v>0.5825194999564387</v>
      </c>
      <c r="AG73" s="526">
        <f t="shared" si="38"/>
        <v>0.5439134357442923</v>
      </c>
      <c r="AH73" s="526">
        <f t="shared" si="38"/>
        <v>0.53378842393750525</v>
      </c>
      <c r="AI73" s="526">
        <f t="shared" si="38"/>
        <v>0.49018583666207305</v>
      </c>
      <c r="AJ73" s="526">
        <f t="shared" si="38"/>
        <v>0.52948794720372439</v>
      </c>
      <c r="AK73" s="526">
        <f t="shared" si="38"/>
        <v>0.4343179555532457</v>
      </c>
      <c r="AL73" s="526">
        <f t="shared" si="38"/>
        <v>0.22157562694254684</v>
      </c>
      <c r="AM73" s="522">
        <f t="shared" si="38"/>
        <v>1.9085866344463076E-2</v>
      </c>
      <c r="AN73" s="522">
        <f t="shared" si="38"/>
        <v>1.858205217134401E-2</v>
      </c>
      <c r="AO73" s="526">
        <f t="shared" si="38"/>
        <v>-0.22039434310002481</v>
      </c>
      <c r="AP73" s="526">
        <f t="shared" si="38"/>
        <v>-0.19774167114204011</v>
      </c>
      <c r="AQ73" s="522">
        <f t="shared" si="38"/>
        <v>-8.1924573706925186E-2</v>
      </c>
      <c r="AR73" s="522">
        <f t="shared" si="38"/>
        <v>4.8635729286852891E-2</v>
      </c>
      <c r="AS73" s="526">
        <f t="shared" si="38"/>
        <v>0.21042896135601863</v>
      </c>
      <c r="AT73" s="526">
        <f t="shared" si="38"/>
        <v>0.31414253647892298</v>
      </c>
      <c r="AU73" s="526">
        <f t="shared" si="38"/>
        <v>0.46276512922992352</v>
      </c>
      <c r="AV73" s="526">
        <f t="shared" si="38"/>
        <v>0.63639154490483985</v>
      </c>
      <c r="AW73" s="526">
        <f t="shared" si="38"/>
        <v>0.84208094119946564</v>
      </c>
      <c r="AX73" s="526">
        <f t="shared" si="38"/>
        <v>1.0144322875599521</v>
      </c>
      <c r="AY73" s="526">
        <f t="shared" si="38"/>
        <v>1.2448567308040226</v>
      </c>
      <c r="AZ73" s="526">
        <f t="shared" si="38"/>
        <v>1.4603652169654291</v>
      </c>
      <c r="BA73" s="526">
        <f t="shared" si="38"/>
        <v>1.7148794611312979</v>
      </c>
      <c r="BB73" s="98">
        <f>BB$5/$Z73-1</f>
        <v>-1</v>
      </c>
      <c r="BC73" s="98">
        <f>BC$5/$Z73-1</f>
        <v>-1</v>
      </c>
      <c r="BD73" s="98">
        <f>BD$5/$Z73-1</f>
        <v>-1</v>
      </c>
    </row>
    <row r="74" spans="2:56" ht="16.5" customHeight="1">
      <c r="X74" s="438"/>
      <c r="Y74" s="426" t="s">
        <v>232</v>
      </c>
      <c r="Z74" s="47" t="str">
        <f t="shared" si="37"/>
        <v>NO</v>
      </c>
      <c r="AA74" s="523"/>
      <c r="AB74" s="523"/>
      <c r="AC74" s="523"/>
      <c r="AD74" s="523"/>
      <c r="AE74" s="523"/>
      <c r="AF74" s="523"/>
      <c r="AG74" s="523"/>
      <c r="AH74" s="523"/>
      <c r="AI74" s="523"/>
      <c r="AJ74" s="523"/>
      <c r="AK74" s="523"/>
      <c r="AL74" s="523"/>
      <c r="AM74" s="523"/>
      <c r="AN74" s="523"/>
      <c r="AO74" s="523"/>
      <c r="AP74" s="523"/>
      <c r="AQ74" s="523"/>
      <c r="AR74" s="523"/>
      <c r="AS74" s="523"/>
      <c r="AT74" s="523"/>
      <c r="AU74" s="523"/>
      <c r="AV74" s="523"/>
      <c r="AW74" s="523"/>
      <c r="AX74" s="523"/>
      <c r="AY74" s="523"/>
      <c r="AZ74" s="523"/>
      <c r="BA74" s="523"/>
      <c r="BB74" s="758"/>
      <c r="BC74" s="758"/>
      <c r="BD74" s="758"/>
    </row>
    <row r="75" spans="2:56" ht="16.5" customHeight="1">
      <c r="X75" s="438"/>
      <c r="Y75" s="751" t="s">
        <v>233</v>
      </c>
      <c r="Z75" s="519">
        <f t="shared" si="37"/>
        <v>1.3419351351351352</v>
      </c>
      <c r="AA75" s="214">
        <f>IF(AA7="NO","-",AA7/$AA7-1)</f>
        <v>0</v>
      </c>
      <c r="AB75" s="214" t="str">
        <f>IF(AB7="NO","-",AB7/$AA7-1)</f>
        <v>-</v>
      </c>
      <c r="AC75" s="214">
        <f>IF(AC7="NO","-",AC7/$AA7-1)</f>
        <v>28.999999999999996</v>
      </c>
      <c r="AD75" s="214">
        <f t="shared" ref="AD75:BD75" si="39">IF(AD7="NO","-",AD7/$AA7-1)</f>
        <v>194</v>
      </c>
      <c r="AE75" s="214">
        <f t="shared" si="39"/>
        <v>333.99999999999994</v>
      </c>
      <c r="AF75" s="214">
        <f t="shared" si="39"/>
        <v>368.99999999999994</v>
      </c>
      <c r="AG75" s="214">
        <f t="shared" si="39"/>
        <v>335.87321254501364</v>
      </c>
      <c r="AH75" s="214">
        <f t="shared" si="39"/>
        <v>347.82908103666347</v>
      </c>
      <c r="AI75" s="214">
        <f t="shared" si="39"/>
        <v>334.67196223283838</v>
      </c>
      <c r="AJ75" s="214">
        <f t="shared" si="39"/>
        <v>337.86883806362732</v>
      </c>
      <c r="AK75" s="214">
        <f t="shared" si="39"/>
        <v>359.92728129607104</v>
      </c>
      <c r="AL75" s="214">
        <f t="shared" si="39"/>
        <v>335.43388430584309</v>
      </c>
      <c r="AM75" s="214">
        <f t="shared" si="39"/>
        <v>364.941048224025</v>
      </c>
      <c r="AN75" s="214">
        <f t="shared" si="39"/>
        <v>542.80092529092258</v>
      </c>
      <c r="AO75" s="214">
        <f t="shared" si="39"/>
        <v>670.42192641360487</v>
      </c>
      <c r="AP75" s="214">
        <f t="shared" si="39"/>
        <v>697.60553829464777</v>
      </c>
      <c r="AQ75" s="214">
        <f t="shared" si="39"/>
        <v>889.12523633138255</v>
      </c>
      <c r="AR75" s="214">
        <f t="shared" si="39"/>
        <v>1063.980778036258</v>
      </c>
      <c r="AS75" s="214">
        <f t="shared" si="39"/>
        <v>1123.9128780341418</v>
      </c>
      <c r="AT75" s="214">
        <f t="shared" si="39"/>
        <v>1197.3932379151258</v>
      </c>
      <c r="AU75" s="214">
        <f t="shared" si="39"/>
        <v>1302.2460406445443</v>
      </c>
      <c r="AV75" s="214">
        <f t="shared" si="39"/>
        <v>1432.3110828586925</v>
      </c>
      <c r="AW75" s="214">
        <f t="shared" si="39"/>
        <v>1549.6187647863644</v>
      </c>
      <c r="AX75" s="214">
        <f t="shared" si="39"/>
        <v>1660.2614151742673</v>
      </c>
      <c r="AY75" s="214">
        <f t="shared" si="39"/>
        <v>1767.3072970793824</v>
      </c>
      <c r="AZ75" s="214">
        <f t="shared" si="39"/>
        <v>1849.9080332087317</v>
      </c>
      <c r="BA75" s="214">
        <f t="shared" si="39"/>
        <v>1974.4910816905531</v>
      </c>
      <c r="BB75" s="214" t="str">
        <f t="shared" si="39"/>
        <v>-</v>
      </c>
      <c r="BC75" s="214" t="str">
        <f t="shared" si="39"/>
        <v>-</v>
      </c>
      <c r="BD75" s="214" t="str">
        <f t="shared" si="39"/>
        <v>-</v>
      </c>
    </row>
    <row r="76" spans="2:56" ht="16.5" customHeight="1">
      <c r="X76" s="438"/>
      <c r="Y76" s="607" t="s">
        <v>235</v>
      </c>
      <c r="Z76" s="47" t="str">
        <f t="shared" si="37"/>
        <v>NO</v>
      </c>
      <c r="AA76" s="523"/>
      <c r="AB76" s="523"/>
      <c r="AC76" s="523"/>
      <c r="AD76" s="523"/>
      <c r="AE76" s="523"/>
      <c r="AF76" s="523"/>
      <c r="AG76" s="523"/>
      <c r="AH76" s="523"/>
      <c r="AI76" s="523"/>
      <c r="AJ76" s="523"/>
      <c r="AK76" s="523"/>
      <c r="AL76" s="523"/>
      <c r="AM76" s="523"/>
      <c r="AN76" s="523"/>
      <c r="AO76" s="523"/>
      <c r="AP76" s="523"/>
      <c r="AQ76" s="523"/>
      <c r="AR76" s="523"/>
      <c r="AS76" s="523"/>
      <c r="AT76" s="523"/>
      <c r="AU76" s="523"/>
      <c r="AV76" s="523"/>
      <c r="AW76" s="523"/>
      <c r="AX76" s="523"/>
      <c r="AY76" s="523"/>
      <c r="AZ76" s="523"/>
      <c r="BA76" s="523"/>
      <c r="BB76" s="207" t="str">
        <f>IF(ISTEXT($Z76),"―",BB8/$Z76-1)</f>
        <v>―</v>
      </c>
      <c r="BC76" s="207" t="str">
        <f>IF(ISTEXT($Z76),"―",BC8/$Z76-1)</f>
        <v>―</v>
      </c>
      <c r="BD76" s="207" t="str">
        <f>IF(ISTEXT($Z76),"―",BD8/$Z76-1)</f>
        <v>―</v>
      </c>
    </row>
    <row r="77" spans="2:56" ht="16.5" customHeight="1">
      <c r="X77" s="438"/>
      <c r="Y77" s="441" t="s">
        <v>239</v>
      </c>
      <c r="Z77" s="519">
        <f t="shared" si="37"/>
        <v>1.5108061842099747</v>
      </c>
      <c r="AA77" s="214">
        <f t="shared" ref="AA77:AC78" si="40">IF(AA9="NO","-",AA9/$AA9-1)</f>
        <v>0</v>
      </c>
      <c r="AB77" s="214">
        <f t="shared" si="40"/>
        <v>-1</v>
      </c>
      <c r="AC77" s="214">
        <f t="shared" si="40"/>
        <v>29.000000000000004</v>
      </c>
      <c r="AD77" s="214">
        <f t="shared" ref="AD77:BD77" si="41">IF(AD9="NO","-",AD9/$AA9-1)</f>
        <v>194.00000000000006</v>
      </c>
      <c r="AE77" s="214">
        <f t="shared" si="41"/>
        <v>334.00000000000006</v>
      </c>
      <c r="AF77" s="214">
        <f t="shared" si="41"/>
        <v>369.00000000000006</v>
      </c>
      <c r="AG77" s="214">
        <f t="shared" si="41"/>
        <v>351.52454428322801</v>
      </c>
      <c r="AH77" s="214">
        <f t="shared" si="41"/>
        <v>282.68136415567864</v>
      </c>
      <c r="AI77" s="214">
        <f t="shared" si="41"/>
        <v>202.91544652218332</v>
      </c>
      <c r="AJ77" s="214">
        <f t="shared" si="41"/>
        <v>123.86200291968531</v>
      </c>
      <c r="AK77" s="214">
        <f t="shared" si="41"/>
        <v>195.06655634293861</v>
      </c>
      <c r="AL77" s="214">
        <f t="shared" si="41"/>
        <v>287.78997898202005</v>
      </c>
      <c r="AM77" s="214">
        <f t="shared" si="41"/>
        <v>270.69202143460114</v>
      </c>
      <c r="AN77" s="214">
        <f t="shared" si="41"/>
        <v>343.41124570903486</v>
      </c>
      <c r="AO77" s="214">
        <f t="shared" si="41"/>
        <v>372.93772157640353</v>
      </c>
      <c r="AP77" s="214">
        <f t="shared" si="41"/>
        <v>296.43764558185188</v>
      </c>
      <c r="AQ77" s="214">
        <f t="shared" si="41"/>
        <v>241.62542143152143</v>
      </c>
      <c r="AR77" s="214">
        <f t="shared" si="41"/>
        <v>235.11704929930599</v>
      </c>
      <c r="AS77" s="214">
        <f t="shared" si="41"/>
        <v>201.85743034151866</v>
      </c>
      <c r="AT77" s="214">
        <f t="shared" si="41"/>
        <v>153.72458526845841</v>
      </c>
      <c r="AU77" s="214">
        <f t="shared" si="41"/>
        <v>83.763857608827649</v>
      </c>
      <c r="AV77" s="214">
        <f t="shared" si="41"/>
        <v>99.177681197441899</v>
      </c>
      <c r="AW77" s="214">
        <f t="shared" si="41"/>
        <v>78.74298426366947</v>
      </c>
      <c r="AX77" s="214">
        <f t="shared" si="41"/>
        <v>85.813160843324937</v>
      </c>
      <c r="AY77" s="214">
        <f t="shared" si="41"/>
        <v>65.566156085401175</v>
      </c>
      <c r="AZ77" s="214">
        <f t="shared" si="41"/>
        <v>53.925748345611431</v>
      </c>
      <c r="BA77" s="214">
        <f t="shared" si="41"/>
        <v>97.395735221752275</v>
      </c>
      <c r="BB77" s="214" t="str">
        <f t="shared" si="41"/>
        <v>-</v>
      </c>
      <c r="BC77" s="214" t="str">
        <f t="shared" si="41"/>
        <v>-</v>
      </c>
      <c r="BD77" s="214" t="str">
        <f t="shared" si="41"/>
        <v>-</v>
      </c>
    </row>
    <row r="78" spans="2:56" ht="16.5" customHeight="1">
      <c r="X78" s="438"/>
      <c r="Y78" s="439" t="s">
        <v>230</v>
      </c>
      <c r="Z78" s="519">
        <f t="shared" si="37"/>
        <v>0.73139221483304717</v>
      </c>
      <c r="AA78" s="214">
        <f t="shared" si="40"/>
        <v>0</v>
      </c>
      <c r="AB78" s="214" t="str">
        <f t="shared" si="40"/>
        <v>-</v>
      </c>
      <c r="AC78" s="214">
        <f t="shared" si="40"/>
        <v>29</v>
      </c>
      <c r="AD78" s="214">
        <f t="shared" ref="AD78:BD78" si="42">IF(AD10="NO","-",AD10/$AA10-1)</f>
        <v>193.99999999999994</v>
      </c>
      <c r="AE78" s="214">
        <f t="shared" si="42"/>
        <v>333.99999999999994</v>
      </c>
      <c r="AF78" s="214">
        <f t="shared" si="42"/>
        <v>369</v>
      </c>
      <c r="AG78" s="214">
        <f t="shared" si="42"/>
        <v>360.09894871658543</v>
      </c>
      <c r="AH78" s="214">
        <f t="shared" si="42"/>
        <v>401.59738189849543</v>
      </c>
      <c r="AI78" s="214">
        <f t="shared" si="42"/>
        <v>370.95449115430819</v>
      </c>
      <c r="AJ78" s="214">
        <f t="shared" si="42"/>
        <v>372.69586657428789</v>
      </c>
      <c r="AK78" s="214">
        <f t="shared" si="42"/>
        <v>385.54305883766949</v>
      </c>
      <c r="AL78" s="214">
        <f t="shared" si="42"/>
        <v>299.68783969574218</v>
      </c>
      <c r="AM78" s="214">
        <f t="shared" si="42"/>
        <v>290.89488126993922</v>
      </c>
      <c r="AN78" s="214">
        <f t="shared" si="42"/>
        <v>281.09299386946071</v>
      </c>
      <c r="AO78" s="214">
        <f t="shared" si="42"/>
        <v>317.25704288192986</v>
      </c>
      <c r="AP78" s="214">
        <f t="shared" si="42"/>
        <v>305.23210799187348</v>
      </c>
      <c r="AQ78" s="214">
        <f t="shared" si="42"/>
        <v>330.86482923576455</v>
      </c>
      <c r="AR78" s="214">
        <f t="shared" si="42"/>
        <v>358.28448252583985</v>
      </c>
      <c r="AS78" s="214">
        <f t="shared" si="42"/>
        <v>319.22070223334345</v>
      </c>
      <c r="AT78" s="214">
        <f t="shared" si="42"/>
        <v>203.82862758756258</v>
      </c>
      <c r="AU78" s="214">
        <f t="shared" si="42"/>
        <v>224.49749458053256</v>
      </c>
      <c r="AV78" s="214">
        <f t="shared" si="42"/>
        <v>193.41224899087612</v>
      </c>
      <c r="AW78" s="214">
        <f t="shared" si="42"/>
        <v>165.29579595769081</v>
      </c>
      <c r="AX78" s="214">
        <f t="shared" si="42"/>
        <v>148.36002462008321</v>
      </c>
      <c r="AY78" s="214">
        <f t="shared" si="42"/>
        <v>153.35490289687522</v>
      </c>
      <c r="AZ78" s="214">
        <f t="shared" si="42"/>
        <v>153.61137743038884</v>
      </c>
      <c r="BA78" s="214">
        <f t="shared" si="42"/>
        <v>159.42449935850652</v>
      </c>
      <c r="BB78" s="214" t="str">
        <f t="shared" si="42"/>
        <v>-</v>
      </c>
      <c r="BC78" s="214" t="str">
        <f t="shared" si="42"/>
        <v>-</v>
      </c>
      <c r="BD78" s="214" t="str">
        <f t="shared" si="42"/>
        <v>-</v>
      </c>
    </row>
    <row r="79" spans="2:56" ht="16.5" customHeight="1">
      <c r="X79" s="438"/>
      <c r="Y79" s="439" t="s">
        <v>234</v>
      </c>
      <c r="Z79" s="47" t="str">
        <f t="shared" si="37"/>
        <v>NO</v>
      </c>
      <c r="AA79" s="523"/>
      <c r="AB79" s="523"/>
      <c r="AC79" s="523"/>
      <c r="AD79" s="523"/>
      <c r="AE79" s="523"/>
      <c r="AF79" s="523"/>
      <c r="AG79" s="523"/>
      <c r="AH79" s="523"/>
      <c r="AI79" s="523"/>
      <c r="AJ79" s="523"/>
      <c r="AK79" s="523"/>
      <c r="AL79" s="523"/>
      <c r="AM79" s="523"/>
      <c r="AN79" s="523"/>
      <c r="AO79" s="523"/>
      <c r="AP79" s="523"/>
      <c r="AQ79" s="523"/>
      <c r="AR79" s="523"/>
      <c r="AS79" s="523"/>
      <c r="AT79" s="523"/>
      <c r="AU79" s="523"/>
      <c r="AV79" s="523"/>
      <c r="AW79" s="523"/>
      <c r="AX79" s="523"/>
      <c r="AY79" s="523"/>
      <c r="AZ79" s="523"/>
      <c r="BA79" s="523"/>
      <c r="BB79" s="207" t="str">
        <f>IF(ISTEXT($Z79),"―",BB11/$Z79-1)</f>
        <v>―</v>
      </c>
      <c r="BC79" s="207" t="str">
        <f>IF(ISTEXT($Z79),"―",BC11/$Z79-1)</f>
        <v>―</v>
      </c>
      <c r="BD79" s="207" t="str">
        <f>IF(ISTEXT($Z79),"―",BD11/$Z79-1)</f>
        <v>―</v>
      </c>
    </row>
    <row r="80" spans="2:56" ht="16.5" customHeight="1">
      <c r="X80" s="438"/>
      <c r="Y80" s="439" t="s">
        <v>238</v>
      </c>
      <c r="Z80" s="519">
        <f t="shared" si="37"/>
        <v>15928.725007472323</v>
      </c>
      <c r="AA80" s="207">
        <f>IF(AA12="NO","-",AA12/$AA12-1)</f>
        <v>0</v>
      </c>
      <c r="AB80" s="207">
        <f>IF(AB12="NO","-",AB12/$AA12-1)</f>
        <v>8.9202866941598291E-2</v>
      </c>
      <c r="AC80" s="207">
        <f>IF(AC12="NO","-",AC12/$AA12-1)</f>
        <v>0.10367316967990781</v>
      </c>
      <c r="AD80" s="207">
        <f>IF(AD12="NO","-",AD12/$AA12-1)</f>
        <v>5.4241346689209768E-2</v>
      </c>
      <c r="AE80" s="207">
        <f t="shared" ref="AE80:BD80" si="43">IF(AE12="NO","-",AE12/$AA12-1)</f>
        <v>0.15620403449494802</v>
      </c>
      <c r="AF80" s="207">
        <f t="shared" si="43"/>
        <v>0.34725158416212842</v>
      </c>
      <c r="AG80" s="207">
        <f t="shared" si="43"/>
        <v>0.23854231840559814</v>
      </c>
      <c r="AH80" s="207">
        <f t="shared" si="43"/>
        <v>0.16699861359147117</v>
      </c>
      <c r="AI80" s="207">
        <f t="shared" si="43"/>
        <v>9.4525769753784461E-2</v>
      </c>
      <c r="AJ80" s="207">
        <f t="shared" si="43"/>
        <v>0.1196125233899068</v>
      </c>
      <c r="AK80" s="207">
        <f t="shared" si="43"/>
        <v>-1.5112635026305998E-2</v>
      </c>
      <c r="AL80" s="207">
        <f t="shared" si="43"/>
        <v>-0.2585470591990493</v>
      </c>
      <c r="AM80" s="207">
        <f t="shared" si="43"/>
        <v>-0.51591856872519382</v>
      </c>
      <c r="AN80" s="207">
        <f t="shared" si="43"/>
        <v>-0.6011206171856539</v>
      </c>
      <c r="AO80" s="207">
        <f t="shared" si="43"/>
        <v>-0.91916490495027225</v>
      </c>
      <c r="AP80" s="207">
        <f t="shared" si="43"/>
        <v>-0.96320609466702045</v>
      </c>
      <c r="AQ80" s="207">
        <f t="shared" si="43"/>
        <v>-0.94782884382710098</v>
      </c>
      <c r="AR80" s="207">
        <f t="shared" si="43"/>
        <v>-0.98271801416178239</v>
      </c>
      <c r="AS80" s="207">
        <f t="shared" si="43"/>
        <v>-0.96274152515524047</v>
      </c>
      <c r="AT80" s="207">
        <f t="shared" si="43"/>
        <v>-0.99684092731989571</v>
      </c>
      <c r="AU80" s="207">
        <f t="shared" si="43"/>
        <v>-0.99665509951518372</v>
      </c>
      <c r="AV80" s="207">
        <f t="shared" si="43"/>
        <v>-0.99897794707408394</v>
      </c>
      <c r="AW80" s="207">
        <f t="shared" si="43"/>
        <v>-0.99888503317172794</v>
      </c>
      <c r="AX80" s="207">
        <f t="shared" si="43"/>
        <v>-0.99897794707408394</v>
      </c>
      <c r="AY80" s="207">
        <f t="shared" si="43"/>
        <v>-0.99851337756230385</v>
      </c>
      <c r="AZ80" s="207">
        <f t="shared" si="43"/>
        <v>-0.99814172195287987</v>
      </c>
      <c r="BA80" s="207">
        <f t="shared" si="43"/>
        <v>-0.99851337756230385</v>
      </c>
      <c r="BB80" s="207">
        <f t="shared" si="43"/>
        <v>-1</v>
      </c>
      <c r="BC80" s="207">
        <f t="shared" si="43"/>
        <v>-1</v>
      </c>
      <c r="BD80" s="207">
        <f t="shared" si="43"/>
        <v>-1</v>
      </c>
    </row>
    <row r="81" spans="24:56" ht="16.5" customHeight="1">
      <c r="X81" s="438"/>
      <c r="Y81" s="509" t="s">
        <v>247</v>
      </c>
      <c r="Z81" s="47" t="str">
        <f t="shared" si="37"/>
        <v>NO</v>
      </c>
      <c r="AA81" s="523"/>
      <c r="AB81" s="523"/>
      <c r="AC81" s="523"/>
      <c r="AD81" s="523"/>
      <c r="AE81" s="523"/>
      <c r="AF81" s="523"/>
      <c r="AG81" s="523"/>
      <c r="AH81" s="523"/>
      <c r="AI81" s="523"/>
      <c r="AJ81" s="523"/>
      <c r="AK81" s="523"/>
      <c r="AL81" s="523"/>
      <c r="AM81" s="523"/>
      <c r="AN81" s="523"/>
      <c r="AO81" s="523"/>
      <c r="AP81" s="523"/>
      <c r="AQ81" s="523"/>
      <c r="AR81" s="523"/>
      <c r="AS81" s="523"/>
      <c r="AT81" s="523"/>
      <c r="AU81" s="523"/>
      <c r="AV81" s="523"/>
      <c r="AW81" s="523"/>
      <c r="AX81" s="523"/>
      <c r="AY81" s="523"/>
      <c r="AZ81" s="523"/>
      <c r="BA81" s="523"/>
      <c r="BB81" s="207" t="str">
        <f>IF(ISTEXT($Z81),"―",BB13/$Z81-1)</f>
        <v>―</v>
      </c>
      <c r="BC81" s="207" t="str">
        <f>IF(ISTEXT($Z81),"―",BC13/$Z81-1)</f>
        <v>―</v>
      </c>
      <c r="BD81" s="207" t="str">
        <f>IF(ISTEXT($Z81),"―",BD13/$Z81-1)</f>
        <v>―</v>
      </c>
    </row>
    <row r="82" spans="24:56" ht="16.5" customHeight="1">
      <c r="X82" s="438"/>
      <c r="Y82" s="439" t="s">
        <v>231</v>
      </c>
      <c r="Z82" s="47">
        <f t="shared" si="37"/>
        <v>7.1999999999999994E-4</v>
      </c>
      <c r="AA82" s="207">
        <f>IF(AA14="NO","-",AA14/$AA14-1)</f>
        <v>0</v>
      </c>
      <c r="AB82" s="207" t="str">
        <f>IF(AB14="NO","-",AB14/$AA14-1)</f>
        <v>-</v>
      </c>
      <c r="AC82" s="207">
        <f>IF(AC14="NO","-",AC14/$AA14-1)</f>
        <v>29</v>
      </c>
      <c r="AD82" s="207">
        <f t="shared" ref="AD82:BD82" si="44">IF(AD14="NO","-",AD14/$AA14-1)</f>
        <v>194</v>
      </c>
      <c r="AE82" s="207">
        <f t="shared" si="44"/>
        <v>334</v>
      </c>
      <c r="AF82" s="207">
        <f t="shared" si="44"/>
        <v>369</v>
      </c>
      <c r="AG82" s="207">
        <f t="shared" si="44"/>
        <v>365.3</v>
      </c>
      <c r="AH82" s="207">
        <f t="shared" si="44"/>
        <v>1164.5</v>
      </c>
      <c r="AI82" s="207">
        <f t="shared" si="44"/>
        <v>1101.5999999999999</v>
      </c>
      <c r="AJ82" s="207">
        <f t="shared" si="44"/>
        <v>5204.8999999999996</v>
      </c>
      <c r="AK82" s="207">
        <f t="shared" si="44"/>
        <v>2551.9999999999995</v>
      </c>
      <c r="AL82" s="207">
        <f t="shared" si="44"/>
        <v>1610.3499999999995</v>
      </c>
      <c r="AM82" s="207">
        <f t="shared" si="44"/>
        <v>2646.1280000000002</v>
      </c>
      <c r="AN82" s="207">
        <f t="shared" si="44"/>
        <v>2295.5159999999996</v>
      </c>
      <c r="AO82" s="207">
        <f t="shared" si="44"/>
        <v>4228.8399999999992</v>
      </c>
      <c r="AP82" s="207">
        <f t="shared" si="44"/>
        <v>4135.4149999999991</v>
      </c>
      <c r="AQ82" s="207">
        <f t="shared" si="44"/>
        <v>3928.6960000000004</v>
      </c>
      <c r="AR82" s="207">
        <f t="shared" si="44"/>
        <v>4251.6430999999984</v>
      </c>
      <c r="AS82" s="207">
        <f t="shared" si="44"/>
        <v>3934.7833064258452</v>
      </c>
      <c r="AT82" s="207">
        <f t="shared" si="44"/>
        <v>3190.9792238799441</v>
      </c>
      <c r="AU82" s="207">
        <f t="shared" si="44"/>
        <v>4194.7999999999984</v>
      </c>
      <c r="AV82" s="207">
        <f t="shared" si="44"/>
        <v>4549.9629999999997</v>
      </c>
      <c r="AW82" s="207">
        <f t="shared" si="44"/>
        <v>3316.5309999999999</v>
      </c>
      <c r="AX82" s="207">
        <f t="shared" si="44"/>
        <v>3287.634</v>
      </c>
      <c r="AY82" s="207">
        <f t="shared" si="44"/>
        <v>3137.4509999999991</v>
      </c>
      <c r="AZ82" s="207">
        <f t="shared" si="44"/>
        <v>2682.3730667999998</v>
      </c>
      <c r="BA82" s="207">
        <f t="shared" si="44"/>
        <v>2685.5551999999993</v>
      </c>
      <c r="BB82" s="207" t="str">
        <f t="shared" si="44"/>
        <v>-</v>
      </c>
      <c r="BC82" s="207" t="str">
        <f t="shared" si="44"/>
        <v>-</v>
      </c>
      <c r="BD82" s="207" t="str">
        <f t="shared" si="44"/>
        <v>-</v>
      </c>
    </row>
    <row r="83" spans="24:56" ht="16.5" customHeight="1">
      <c r="X83" s="438"/>
      <c r="Y83" s="186" t="s">
        <v>229</v>
      </c>
      <c r="Z83" s="47" t="str">
        <f t="shared" si="37"/>
        <v>NO</v>
      </c>
      <c r="AA83" s="523"/>
      <c r="AB83" s="523"/>
      <c r="AC83" s="523"/>
      <c r="AD83" s="523"/>
      <c r="AE83" s="523"/>
      <c r="AF83" s="523"/>
      <c r="AG83" s="523"/>
      <c r="AH83" s="523"/>
      <c r="AI83" s="523"/>
      <c r="AJ83" s="523"/>
      <c r="AK83" s="523"/>
      <c r="AL83" s="523"/>
      <c r="AM83" s="523"/>
      <c r="AN83" s="523"/>
      <c r="AO83" s="523"/>
      <c r="AP83" s="523"/>
      <c r="AQ83" s="523"/>
      <c r="AR83" s="523"/>
      <c r="AS83" s="523"/>
      <c r="AT83" s="523"/>
      <c r="AU83" s="523"/>
      <c r="AV83" s="523"/>
      <c r="AW83" s="523"/>
      <c r="AX83" s="523"/>
      <c r="AY83" s="523"/>
      <c r="AZ83" s="523"/>
      <c r="BA83" s="523"/>
      <c r="BB83" s="207" t="str">
        <f>IF(ISTEXT($Z83),"―",BB15/$Z83-1)</f>
        <v>―</v>
      </c>
      <c r="BC83" s="207" t="str">
        <f>IF(ISTEXT($Z83),"―",BC15/$Z83-1)</f>
        <v>―</v>
      </c>
      <c r="BD83" s="207" t="str">
        <f>IF(ISTEXT($Z83),"―",BD15/$Z83-1)</f>
        <v>―</v>
      </c>
    </row>
    <row r="84" spans="24:56" ht="16.5" customHeight="1">
      <c r="X84" s="442" t="s">
        <v>35</v>
      </c>
      <c r="Y84" s="443"/>
      <c r="Z84" s="195">
        <f t="shared" si="37"/>
        <v>6539.2993330603122</v>
      </c>
      <c r="AA84" s="762">
        <f>AA$16/$AA16-1</f>
        <v>0</v>
      </c>
      <c r="AB84" s="762">
        <f>AB$16/$AA16-1</f>
        <v>0.14797040261001193</v>
      </c>
      <c r="AC84" s="762">
        <f>AC$16/$AA$16-1</f>
        <v>0.16484851353830798</v>
      </c>
      <c r="AD84" s="762">
        <f>AD$16/$AA$16-1</f>
        <v>0.6733898337656361</v>
      </c>
      <c r="AE84" s="762">
        <f>AE$16/$AA16-1</f>
        <v>1.0557954533645075</v>
      </c>
      <c r="AF84" s="762">
        <f>AF$16/$AA16-1</f>
        <v>1.6929366132771735</v>
      </c>
      <c r="AG84" s="762">
        <f>AG$16/$AA16-1</f>
        <v>1.7920693201569486</v>
      </c>
      <c r="AH84" s="762">
        <f>AH$16/$AA$16-1</f>
        <v>2.0560281561152025</v>
      </c>
      <c r="AI84" s="762">
        <f>AI$16/$AA$16-1</f>
        <v>1.5336775830373481</v>
      </c>
      <c r="AJ84" s="762">
        <f>AJ$16/$AA16-1</f>
        <v>1.0060352094862335</v>
      </c>
      <c r="AK84" s="762">
        <f>AK$16/$AA16-1</f>
        <v>0.81565474780023806</v>
      </c>
      <c r="AL84" s="762">
        <f>AL$16/$AA16-1</f>
        <v>0.51063102193851795</v>
      </c>
      <c r="AM84" s="762">
        <f>AM$16/$AA$16-1</f>
        <v>0.40679287516260731</v>
      </c>
      <c r="AN84" s="762">
        <f>AN$16/$AA$16-1</f>
        <v>0.35399913292164986</v>
      </c>
      <c r="AO84" s="762">
        <f>AO$16/$AA16-1</f>
        <v>0.40942324462616742</v>
      </c>
      <c r="AP84" s="762">
        <f>AP$16/$AA16-1</f>
        <v>0.31869657888976266</v>
      </c>
      <c r="AQ84" s="762">
        <f>AQ$16/$AA16-1</f>
        <v>0.376107024254559</v>
      </c>
      <c r="AR84" s="762">
        <f>AR$16/$AA$16-1</f>
        <v>0.21065716409355528</v>
      </c>
      <c r="AS84" s="762">
        <f>AS$16/$AA$16-1</f>
        <v>-0.12170945444394543</v>
      </c>
      <c r="AT84" s="762">
        <f>AT$16/$AA16-1</f>
        <v>-0.38114590892502354</v>
      </c>
      <c r="AU84" s="762">
        <f>AU$16/$AA16-1</f>
        <v>-0.35015305352667925</v>
      </c>
      <c r="AV84" s="762">
        <f>AV$16/$AA16-1</f>
        <v>-0.42571118080215031</v>
      </c>
      <c r="AW84" s="762">
        <f>AW$16/$AA$16-1</f>
        <v>-0.47451123862699229</v>
      </c>
      <c r="AX84" s="762">
        <f>AX$16/$AA$16-1</f>
        <v>-0.49840814126899713</v>
      </c>
      <c r="AY84" s="762">
        <f>AY$16/$AA16-1</f>
        <v>-0.4859655237894599</v>
      </c>
      <c r="AZ84" s="762">
        <f>AZ$16/$AA16-1</f>
        <v>-0.49411939894066026</v>
      </c>
      <c r="BA84" s="762">
        <f>BA$16/$AA16-1</f>
        <v>-0.483839295933706</v>
      </c>
      <c r="BB84" s="107">
        <f>BB$16/$Z84-1</f>
        <v>-1</v>
      </c>
      <c r="BC84" s="107">
        <f>BC$16/$Z84-1</f>
        <v>-1</v>
      </c>
      <c r="BD84" s="107">
        <f>BD$16/$Z84-1</f>
        <v>-1</v>
      </c>
    </row>
    <row r="85" spans="24:56" ht="16.5" customHeight="1">
      <c r="X85" s="444"/>
      <c r="Y85" s="511" t="s">
        <v>175</v>
      </c>
      <c r="Z85" s="47">
        <f t="shared" si="37"/>
        <v>1423.4313191740412</v>
      </c>
      <c r="AA85" s="207">
        <f>IF(AA17="NO","-",AA17/$AA17-1)</f>
        <v>0</v>
      </c>
      <c r="AB85" s="207">
        <f>IF(AB17="NO","-",AB17/$AA17-1)</f>
        <v>0.15789473684210531</v>
      </c>
      <c r="AC85" s="207">
        <f t="shared" ref="AC85:AJ85" si="45">IF(AC17="NO","-",AC17/$AA17-1)</f>
        <v>0.1842105263157896</v>
      </c>
      <c r="AD85" s="207">
        <f t="shared" si="45"/>
        <v>0.71052631578947389</v>
      </c>
      <c r="AE85" s="207">
        <f t="shared" si="45"/>
        <v>1.1052631578947372</v>
      </c>
      <c r="AF85" s="207">
        <f t="shared" si="45"/>
        <v>1.763157894736842</v>
      </c>
      <c r="AG85" s="207">
        <f t="shared" si="45"/>
        <v>2.2461626163040993</v>
      </c>
      <c r="AH85" s="207">
        <f t="shared" si="45"/>
        <v>3.077415194366675</v>
      </c>
      <c r="AI85" s="207">
        <f t="shared" si="45"/>
        <v>3.1362269833609391</v>
      </c>
      <c r="AJ85" s="207">
        <f t="shared" si="45"/>
        <v>3.4135466751704824</v>
      </c>
      <c r="AK85" s="207">
        <f t="shared" ref="AK85:BD85" si="46">IF(AK17="NO","-",AK17/$AA17-1)</f>
        <v>3.7571469517543719</v>
      </c>
      <c r="AL85" s="207">
        <f t="shared" si="46"/>
        <v>2.6561482017166682</v>
      </c>
      <c r="AM85" s="207">
        <f t="shared" si="46"/>
        <v>2.6437320166544573</v>
      </c>
      <c r="AN85" s="207">
        <f t="shared" si="46"/>
        <v>2.6098394280307513</v>
      </c>
      <c r="AO85" s="207">
        <f t="shared" si="46"/>
        <v>2.8170058044922657</v>
      </c>
      <c r="AP85" s="207">
        <f t="shared" si="46"/>
        <v>2.2274923522904619</v>
      </c>
      <c r="AQ85" s="207">
        <f t="shared" si="46"/>
        <v>2.4668238043712192</v>
      </c>
      <c r="AR85" s="207">
        <f t="shared" si="46"/>
        <v>2.1142237311226388</v>
      </c>
      <c r="AS85" s="207">
        <f t="shared" si="46"/>
        <v>1.3456663941658253</v>
      </c>
      <c r="AT85" s="207">
        <f t="shared" si="46"/>
        <v>0.48168643097391861</v>
      </c>
      <c r="AU85" s="207">
        <f t="shared" si="46"/>
        <v>0.55563050786835055</v>
      </c>
      <c r="AV85" s="207">
        <f t="shared" si="46"/>
        <v>0.30903905478619897</v>
      </c>
      <c r="AW85" s="207">
        <f t="shared" si="46"/>
        <v>0.14102600649488672</v>
      </c>
      <c r="AX85" s="207">
        <f t="shared" si="46"/>
        <v>9.2945145557559172E-2</v>
      </c>
      <c r="AY85" s="207">
        <f t="shared" si="46"/>
        <v>0.1358874983802032</v>
      </c>
      <c r="AZ85" s="207">
        <f t="shared" si="46"/>
        <v>0.11155509861317014</v>
      </c>
      <c r="BA85" s="207">
        <f t="shared" si="46"/>
        <v>0.20924033182117929</v>
      </c>
      <c r="BB85" s="207" t="str">
        <f t="shared" si="46"/>
        <v>-</v>
      </c>
      <c r="BC85" s="207" t="str">
        <f t="shared" si="46"/>
        <v>-</v>
      </c>
      <c r="BD85" s="207" t="str">
        <f t="shared" si="46"/>
        <v>-</v>
      </c>
    </row>
    <row r="86" spans="24:56" ht="16.5" customHeight="1">
      <c r="X86" s="444"/>
      <c r="Y86" s="509" t="s">
        <v>177</v>
      </c>
      <c r="Z86" s="47">
        <f t="shared" ref="Z86:Z87" si="47">AA18</f>
        <v>4549.9385208708818</v>
      </c>
      <c r="AA86" s="207">
        <f t="shared" ref="AA86:AC90" si="48">IF(AA18="NO","-",AA18/$AA18-1)</f>
        <v>0</v>
      </c>
      <c r="AB86" s="207">
        <f t="shared" si="48"/>
        <v>0.15789473684210531</v>
      </c>
      <c r="AC86" s="207">
        <f t="shared" ref="AC86:AJ86" si="49">IF(AC18="NO","-",AC18/$AA18-1)</f>
        <v>0.1842105263157896</v>
      </c>
      <c r="AD86" s="207">
        <f t="shared" si="49"/>
        <v>0.71052631578947367</v>
      </c>
      <c r="AE86" s="207">
        <f t="shared" si="49"/>
        <v>1.1052631578947372</v>
      </c>
      <c r="AF86" s="207">
        <f t="shared" si="49"/>
        <v>1.7631578947368425</v>
      </c>
      <c r="AG86" s="207">
        <f t="shared" si="49"/>
        <v>1.6921989108003443</v>
      </c>
      <c r="AH86" s="207">
        <f t="shared" si="49"/>
        <v>1.6926467255126125</v>
      </c>
      <c r="AI86" s="207">
        <f t="shared" si="49"/>
        <v>0.932112648102569</v>
      </c>
      <c r="AJ86" s="207">
        <f t="shared" si="49"/>
        <v>0.10095004672838459</v>
      </c>
      <c r="AK86" s="207">
        <f t="shared" ref="AK86:BD86" si="50">IF(AK18="NO","-",AK18/$AA18-1)</f>
        <v>-0.29672681454387606</v>
      </c>
      <c r="AL86" s="207">
        <f t="shared" si="50"/>
        <v>-0.30160969444201247</v>
      </c>
      <c r="AM86" s="207">
        <f t="shared" si="50"/>
        <v>-0.43910648711105194</v>
      </c>
      <c r="AN86" s="207">
        <f t="shared" si="50"/>
        <v>-0.49143111681816909</v>
      </c>
      <c r="AO86" s="207">
        <f t="shared" si="50"/>
        <v>-0.45136573905087263</v>
      </c>
      <c r="AP86" s="207">
        <f t="shared" si="50"/>
        <v>-0.3814050490974914</v>
      </c>
      <c r="AQ86" s="207">
        <f t="shared" si="50"/>
        <v>-0.38622098782865277</v>
      </c>
      <c r="AR86" s="207">
        <f t="shared" si="50"/>
        <v>-0.47753847534168814</v>
      </c>
      <c r="AS86" s="207">
        <f t="shared" si="50"/>
        <v>-0.63776539686418965</v>
      </c>
      <c r="AT86" s="207">
        <f t="shared" si="50"/>
        <v>-0.68781450786361775</v>
      </c>
      <c r="AU86" s="207">
        <f t="shared" si="50"/>
        <v>-0.62182232430018591</v>
      </c>
      <c r="AV86" s="207">
        <f t="shared" si="50"/>
        <v>-0.64716772170962777</v>
      </c>
      <c r="AW86" s="207">
        <f t="shared" si="50"/>
        <v>-0.6520732824985519</v>
      </c>
      <c r="AX86" s="207">
        <f t="shared" si="50"/>
        <v>-0.66638116813291415</v>
      </c>
      <c r="AY86" s="207">
        <f t="shared" si="50"/>
        <v>-0.66229320080881071</v>
      </c>
      <c r="AZ86" s="207">
        <f t="shared" si="50"/>
        <v>-0.66658556649911938</v>
      </c>
      <c r="BA86" s="207">
        <f t="shared" si="50"/>
        <v>-0.67803187266745457</v>
      </c>
      <c r="BB86" s="207" t="str">
        <f t="shared" si="50"/>
        <v>-</v>
      </c>
      <c r="BC86" s="207" t="str">
        <f t="shared" si="50"/>
        <v>-</v>
      </c>
      <c r="BD86" s="207" t="str">
        <f t="shared" si="50"/>
        <v>-</v>
      </c>
    </row>
    <row r="87" spans="24:56" ht="16.5" customHeight="1">
      <c r="X87" s="444"/>
      <c r="Y87" s="186" t="s">
        <v>240</v>
      </c>
      <c r="Z87" s="47">
        <f t="shared" si="47"/>
        <v>330.91847619047621</v>
      </c>
      <c r="AA87" s="207">
        <f t="shared" si="48"/>
        <v>0</v>
      </c>
      <c r="AB87" s="207">
        <f t="shared" si="48"/>
        <v>0.15789473684210531</v>
      </c>
      <c r="AC87" s="207">
        <f t="shared" ref="AC87:AJ87" si="51">IF(AC19="NO","-",AC19/$AA19-1)</f>
        <v>0.18421052631578938</v>
      </c>
      <c r="AD87" s="207">
        <f t="shared" si="51"/>
        <v>0.71052631578947367</v>
      </c>
      <c r="AE87" s="207">
        <f t="shared" si="51"/>
        <v>1.1052631578947372</v>
      </c>
      <c r="AF87" s="207">
        <f t="shared" si="51"/>
        <v>1.763157894736842</v>
      </c>
      <c r="AG87" s="207">
        <f t="shared" si="51"/>
        <v>2.6466987697156878</v>
      </c>
      <c r="AH87" s="207">
        <f t="shared" si="51"/>
        <v>4.0926742423108662</v>
      </c>
      <c r="AI87" s="207">
        <f t="shared" si="51"/>
        <v>3.9733094958792901</v>
      </c>
      <c r="AJ87" s="207">
        <f t="shared" si="51"/>
        <v>3.7441322046229768</v>
      </c>
      <c r="AK87" s="207">
        <f t="shared" ref="AK87:BD87" si="52">IF(AK19="NO","-",AK19/$AA19-1)</f>
        <v>4.0202092646037979</v>
      </c>
      <c r="AL87" s="207">
        <f t="shared" si="52"/>
        <v>3.0190079904588787</v>
      </c>
      <c r="AM87" s="207">
        <f t="shared" si="52"/>
        <v>2.7994372948710717</v>
      </c>
      <c r="AN87" s="207">
        <f t="shared" si="52"/>
        <v>2.6612733563495996</v>
      </c>
      <c r="AO87" s="207">
        <f t="shared" si="52"/>
        <v>2.2818868638053278</v>
      </c>
      <c r="AP87" s="207">
        <f t="shared" si="52"/>
        <v>2.1445720770242933</v>
      </c>
      <c r="AQ87" s="207">
        <f t="shared" si="52"/>
        <v>2.2977502270736223</v>
      </c>
      <c r="AR87" s="207">
        <f t="shared" si="52"/>
        <v>1.9519192196380404</v>
      </c>
      <c r="AS87" s="207">
        <f t="shared" si="52"/>
        <v>0.96109328034756936</v>
      </c>
      <c r="AT87" s="207">
        <f t="shared" si="52"/>
        <v>0.38612387340976451</v>
      </c>
      <c r="AU87" s="207">
        <f t="shared" si="52"/>
        <v>-0.24932568631491459</v>
      </c>
      <c r="AV87" s="207">
        <f t="shared" si="52"/>
        <v>-0.3761303316253406</v>
      </c>
      <c r="AW87" s="207">
        <f t="shared" si="52"/>
        <v>-0.55388408136200429</v>
      </c>
      <c r="AX87" s="207">
        <f t="shared" si="52"/>
        <v>-0.66517735342095485</v>
      </c>
      <c r="AY87" s="207">
        <f t="shared" si="52"/>
        <v>-0.67553035649119741</v>
      </c>
      <c r="AZ87" s="207">
        <f t="shared" si="52"/>
        <v>-0.65373646911741168</v>
      </c>
      <c r="BA87" s="207">
        <f t="shared" si="52"/>
        <v>-0.70655914280423104</v>
      </c>
      <c r="BB87" s="207" t="str">
        <f t="shared" si="52"/>
        <v>-</v>
      </c>
      <c r="BC87" s="207" t="str">
        <f t="shared" si="52"/>
        <v>-</v>
      </c>
      <c r="BD87" s="207" t="str">
        <f t="shared" si="52"/>
        <v>-</v>
      </c>
    </row>
    <row r="88" spans="24:56" ht="16.5" customHeight="1">
      <c r="X88" s="444"/>
      <c r="Y88" s="752" t="s">
        <v>176</v>
      </c>
      <c r="Z88" s="47">
        <f>AA20</f>
        <v>31.349551817142864</v>
      </c>
      <c r="AA88" s="207">
        <f t="shared" si="48"/>
        <v>0</v>
      </c>
      <c r="AB88" s="207">
        <f t="shared" si="48"/>
        <v>0.15789473684210531</v>
      </c>
      <c r="AC88" s="207">
        <f t="shared" ref="AC88:AJ88" si="53">IF(AC20="NO","-",AC20/$AA20-1)</f>
        <v>0.18421052631578938</v>
      </c>
      <c r="AD88" s="207">
        <f t="shared" si="53"/>
        <v>0.71052631578947367</v>
      </c>
      <c r="AE88" s="207">
        <f t="shared" si="53"/>
        <v>1.1052631578947367</v>
      </c>
      <c r="AF88" s="207">
        <f t="shared" si="53"/>
        <v>1.763157894736842</v>
      </c>
      <c r="AG88" s="207">
        <f t="shared" si="53"/>
        <v>1.6655721752393431</v>
      </c>
      <c r="AH88" s="207">
        <f t="shared" si="53"/>
        <v>3.9593064059366636</v>
      </c>
      <c r="AI88" s="207">
        <f t="shared" si="53"/>
        <v>4.4461883875046881</v>
      </c>
      <c r="AJ88" s="207">
        <f t="shared" si="53"/>
        <v>5.8027808446492966</v>
      </c>
      <c r="AK88" s="207">
        <f t="shared" ref="AK88:BD88" si="54">IF(AK20="NO","-",AK20/$AA20-1)</f>
        <v>5.8294198446219641</v>
      </c>
      <c r="AL88" s="207">
        <f t="shared" si="54"/>
        <v>3.5841228236129048</v>
      </c>
      <c r="AM88" s="207">
        <f t="shared" si="54"/>
        <v>4.7937432632857817</v>
      </c>
      <c r="AN88" s="207">
        <f t="shared" si="54"/>
        <v>4.360788874031071</v>
      </c>
      <c r="AO88" s="207">
        <f t="shared" si="54"/>
        <v>4.7162207126038602</v>
      </c>
      <c r="AP88" s="207">
        <f t="shared" si="54"/>
        <v>3.8493583062124701</v>
      </c>
      <c r="AQ88" s="207">
        <f t="shared" si="54"/>
        <v>4.0271444307226218</v>
      </c>
      <c r="AR88" s="207">
        <f t="shared" si="54"/>
        <v>2.411364756625261</v>
      </c>
      <c r="AS88" s="207">
        <f t="shared" si="54"/>
        <v>1.6634571354997747</v>
      </c>
      <c r="AT88" s="207">
        <f t="shared" si="54"/>
        <v>0.25429382116513755</v>
      </c>
      <c r="AU88" s="207">
        <f t="shared" si="54"/>
        <v>0.48327168136969934</v>
      </c>
      <c r="AV88" s="207">
        <f t="shared" si="54"/>
        <v>0.88597868087443965</v>
      </c>
      <c r="AW88" s="207">
        <f t="shared" si="54"/>
        <v>1.1759551264679828</v>
      </c>
      <c r="AX88" s="207">
        <f t="shared" si="54"/>
        <v>1.4124540287891332</v>
      </c>
      <c r="AY88" s="207">
        <f t="shared" si="54"/>
        <v>1.8624346020165312</v>
      </c>
      <c r="AZ88" s="207">
        <f t="shared" si="54"/>
        <v>1.7578579202688638</v>
      </c>
      <c r="BA88" s="207">
        <f t="shared" si="54"/>
        <v>1.2715266042764597</v>
      </c>
      <c r="BB88" s="207" t="str">
        <f t="shared" si="54"/>
        <v>-</v>
      </c>
      <c r="BC88" s="207" t="str">
        <f t="shared" si="54"/>
        <v>-</v>
      </c>
      <c r="BD88" s="207" t="str">
        <f t="shared" si="54"/>
        <v>-</v>
      </c>
    </row>
    <row r="89" spans="24:56" ht="16.5" customHeight="1">
      <c r="X89" s="445"/>
      <c r="Y89" s="511" t="s">
        <v>178</v>
      </c>
      <c r="Z89" s="47" t="str">
        <f>AA21</f>
        <v>NO</v>
      </c>
      <c r="AA89" s="758"/>
      <c r="AB89" s="758"/>
      <c r="AC89" s="758"/>
      <c r="AD89" s="758"/>
      <c r="AE89" s="758"/>
      <c r="AF89" s="758"/>
      <c r="AG89" s="758"/>
      <c r="AH89" s="758"/>
      <c r="AI89" s="758"/>
      <c r="AJ89" s="758"/>
      <c r="AK89" s="758"/>
      <c r="AL89" s="758"/>
      <c r="AM89" s="758"/>
      <c r="AN89" s="758"/>
      <c r="AO89" s="758"/>
      <c r="AP89" s="758"/>
      <c r="AQ89" s="758"/>
      <c r="AR89" s="758"/>
      <c r="AS89" s="758"/>
      <c r="AT89" s="758"/>
      <c r="AU89" s="758"/>
      <c r="AV89" s="758"/>
      <c r="AW89" s="758"/>
      <c r="AX89" s="758"/>
      <c r="AY89" s="758"/>
      <c r="AZ89" s="758"/>
      <c r="BA89" s="758"/>
      <c r="BB89" s="758"/>
      <c r="BC89" s="758"/>
      <c r="BD89" s="758"/>
    </row>
    <row r="90" spans="24:56" ht="16.5" customHeight="1">
      <c r="X90" s="453"/>
      <c r="Y90" s="510" t="s">
        <v>183</v>
      </c>
      <c r="Z90" s="761">
        <f t="shared" ref="Z90" si="55">AA22</f>
        <v>203.66146500777003</v>
      </c>
      <c r="AA90" s="207">
        <f>IF(AA22="NO","-",AA22/$AA22-1)</f>
        <v>0</v>
      </c>
      <c r="AB90" s="207">
        <f t="shared" si="48"/>
        <v>-0.16076246334310862</v>
      </c>
      <c r="AC90" s="207">
        <f t="shared" si="48"/>
        <v>-0.43747800586510266</v>
      </c>
      <c r="AD90" s="207">
        <f t="shared" ref="AD90:AK90" si="56">IF(AD22="NO","-",AD22/$AA22-1)</f>
        <v>-0.48187683284457483</v>
      </c>
      <c r="AE90" s="207">
        <f t="shared" si="56"/>
        <v>-0.48307917888563057</v>
      </c>
      <c r="AF90" s="207">
        <f t="shared" si="56"/>
        <v>-0.49155425219941351</v>
      </c>
      <c r="AG90" s="207">
        <f t="shared" si="56"/>
        <v>-0.51967602290182957</v>
      </c>
      <c r="AH90" s="207">
        <f t="shared" si="56"/>
        <v>-0.56666666666666676</v>
      </c>
      <c r="AI90" s="207">
        <f t="shared" si="56"/>
        <v>-0.63983481955832189</v>
      </c>
      <c r="AJ90" s="207">
        <f t="shared" si="56"/>
        <v>-0.78766732499451397</v>
      </c>
      <c r="AK90" s="207">
        <f t="shared" si="56"/>
        <v>-0.87032936341692102</v>
      </c>
      <c r="AL90" s="207">
        <f t="shared" ref="AL90:BD90" si="57">IF(AL22="NO","-",AL22/$AA22-1)</f>
        <v>-0.88763006030391223</v>
      </c>
      <c r="AM90" s="207">
        <f t="shared" si="57"/>
        <v>-0.89280230268506089</v>
      </c>
      <c r="AN90" s="207">
        <f t="shared" si="57"/>
        <v>-0.89123321875372896</v>
      </c>
      <c r="AO90" s="207">
        <f t="shared" si="57"/>
        <v>-0.89327535493112387</v>
      </c>
      <c r="AP90" s="207">
        <f t="shared" si="57"/>
        <v>-0.89316636769300017</v>
      </c>
      <c r="AQ90" s="207">
        <f t="shared" si="57"/>
        <v>-0.89288857226668905</v>
      </c>
      <c r="AR90" s="207">
        <f t="shared" si="57"/>
        <v>-0.8938364398370644</v>
      </c>
      <c r="AS90" s="207">
        <f t="shared" si="57"/>
        <v>-0.89399705036681165</v>
      </c>
      <c r="AT90" s="207">
        <f t="shared" si="57"/>
        <v>-0.9203504822596601</v>
      </c>
      <c r="AU90" s="207">
        <f t="shared" si="57"/>
        <v>-0.92499488260803187</v>
      </c>
      <c r="AV90" s="207">
        <f t="shared" si="57"/>
        <v>-0.92514822912430761</v>
      </c>
      <c r="AW90" s="207">
        <f t="shared" si="57"/>
        <v>-0.93485384802273686</v>
      </c>
      <c r="AX90" s="207">
        <f t="shared" si="57"/>
        <v>-0.95290024938299434</v>
      </c>
      <c r="AY90" s="207">
        <f t="shared" si="57"/>
        <v>-0.99061198191091548</v>
      </c>
      <c r="AZ90" s="207" t="str">
        <f t="shared" si="57"/>
        <v>-</v>
      </c>
      <c r="BA90" s="207" t="str">
        <f t="shared" si="57"/>
        <v>-</v>
      </c>
      <c r="BB90" s="207" t="str">
        <f t="shared" si="57"/>
        <v>-</v>
      </c>
      <c r="BC90" s="207" t="str">
        <f t="shared" si="57"/>
        <v>-</v>
      </c>
      <c r="BD90" s="207" t="str">
        <f t="shared" si="57"/>
        <v>-</v>
      </c>
    </row>
    <row r="91" spans="24:56" ht="16.5" customHeight="1">
      <c r="X91" s="446" t="s">
        <v>227</v>
      </c>
      <c r="Y91" s="447"/>
      <c r="Z91" s="196">
        <f t="shared" ref="Z91:Z102" si="58">AA23</f>
        <v>12850.069876123966</v>
      </c>
      <c r="AA91" s="763">
        <f>IF(AA23="NO","-",AA23/$AA23-1)</f>
        <v>0</v>
      </c>
      <c r="AB91" s="763">
        <f>IF(AB23="NO","-",AB23/$AA23-1)</f>
        <v>0.10552257582449287</v>
      </c>
      <c r="AC91" s="763">
        <f t="shared" ref="AC91:BD91" si="59">IF(AC23="NO","-",AC23/$AA23-1)</f>
        <v>0.21678907795562519</v>
      </c>
      <c r="AD91" s="763">
        <f t="shared" si="59"/>
        <v>0.22193659037119362</v>
      </c>
      <c r="AE91" s="763">
        <f t="shared" si="59"/>
        <v>0.16886179869525741</v>
      </c>
      <c r="AF91" s="763">
        <f t="shared" si="59"/>
        <v>0.27995605106481247</v>
      </c>
      <c r="AG91" s="763">
        <f t="shared" si="59"/>
        <v>0.32467666935426065</v>
      </c>
      <c r="AH91" s="763">
        <f t="shared" si="59"/>
        <v>0.1292187994492775</v>
      </c>
      <c r="AI91" s="763">
        <f t="shared" si="59"/>
        <v>2.9107341460523184E-2</v>
      </c>
      <c r="AJ91" s="763">
        <f t="shared" si="59"/>
        <v>-0.28587028876379506</v>
      </c>
      <c r="AK91" s="763">
        <f t="shared" si="59"/>
        <v>-0.45281551006819842</v>
      </c>
      <c r="AL91" s="763">
        <f t="shared" si="59"/>
        <v>-0.52793900434169694</v>
      </c>
      <c r="AM91" s="763">
        <f t="shared" si="59"/>
        <v>-0.55366150889473265</v>
      </c>
      <c r="AN91" s="763">
        <f t="shared" si="59"/>
        <v>-0.57927771025294872</v>
      </c>
      <c r="AO91" s="763">
        <f t="shared" si="59"/>
        <v>-0.59076469002750531</v>
      </c>
      <c r="AP91" s="763">
        <f t="shared" si="59"/>
        <v>-0.60677206706906639</v>
      </c>
      <c r="AQ91" s="763">
        <f t="shared" si="59"/>
        <v>-0.59308374444006762</v>
      </c>
      <c r="AR91" s="763">
        <f t="shared" si="59"/>
        <v>-0.63164001009659065</v>
      </c>
      <c r="AS91" s="763">
        <f t="shared" si="59"/>
        <v>-0.67493027176198206</v>
      </c>
      <c r="AT91" s="763">
        <f t="shared" si="59"/>
        <v>-0.80960154693740694</v>
      </c>
      <c r="AU91" s="763">
        <f t="shared" si="59"/>
        <v>-0.81137288197417123</v>
      </c>
      <c r="AV91" s="763">
        <f t="shared" si="59"/>
        <v>-0.82508712038286947</v>
      </c>
      <c r="AW91" s="763">
        <f t="shared" si="59"/>
        <v>-0.82610652674773499</v>
      </c>
      <c r="AX91" s="763">
        <f t="shared" si="59"/>
        <v>-0.83643567147215969</v>
      </c>
      <c r="AY91" s="763">
        <f t="shared" si="59"/>
        <v>-0.83929525920548465</v>
      </c>
      <c r="AZ91" s="763">
        <f t="shared" si="59"/>
        <v>-0.83247462997857036</v>
      </c>
      <c r="BA91" s="763">
        <f t="shared" si="59"/>
        <v>-0.82467103975783895</v>
      </c>
      <c r="BB91" s="763">
        <f t="shared" si="59"/>
        <v>-1</v>
      </c>
      <c r="BC91" s="763">
        <f t="shared" si="59"/>
        <v>-1</v>
      </c>
      <c r="BD91" s="763">
        <f t="shared" si="59"/>
        <v>-1</v>
      </c>
    </row>
    <row r="92" spans="24:56" ht="16.5" customHeight="1">
      <c r="X92" s="446"/>
      <c r="Y92" s="186" t="s">
        <v>95</v>
      </c>
      <c r="Z92" s="47">
        <f t="shared" si="58"/>
        <v>701.5724160000002</v>
      </c>
      <c r="AA92" s="207">
        <f>IF(AA24="NO","-",AA24/$AA24-1)</f>
        <v>0</v>
      </c>
      <c r="AB92" s="207">
        <f>IF(AB24="NO","-",AB24/$AA24-1)</f>
        <v>-5.1194122204485271E-2</v>
      </c>
      <c r="AC92" s="207">
        <f t="shared" ref="AC92:BD92" si="60">IF(AC24="NO","-",AC24/$AA24-1)</f>
        <v>1.8355111612593511E-3</v>
      </c>
      <c r="AD92" s="207">
        <f>IF(AD24="NO","-",AD24/$AA24-1)</f>
        <v>8.8462018438307366E-2</v>
      </c>
      <c r="AE92" s="207">
        <f t="shared" si="60"/>
        <v>0.12723134200304687</v>
      </c>
      <c r="AF92" s="207">
        <f t="shared" si="60"/>
        <v>0.14255240046381723</v>
      </c>
      <c r="AG92" s="207">
        <f t="shared" si="60"/>
        <v>0.16584337318073761</v>
      </c>
      <c r="AH92" s="207">
        <f t="shared" si="60"/>
        <v>0.17100542333751023</v>
      </c>
      <c r="AI92" s="207">
        <f t="shared" si="60"/>
        <v>0.17698253404535191</v>
      </c>
      <c r="AJ92" s="207">
        <f t="shared" si="60"/>
        <v>0.17575770839540672</v>
      </c>
      <c r="AK92" s="207">
        <f t="shared" si="60"/>
        <v>0.16098290842723206</v>
      </c>
      <c r="AL92" s="207">
        <f t="shared" si="60"/>
        <v>0.15159606275056259</v>
      </c>
      <c r="AM92" s="207">
        <f t="shared" si="60"/>
        <v>0.18200419099715548</v>
      </c>
      <c r="AN92" s="207">
        <f t="shared" si="60"/>
        <v>0.15020383013462113</v>
      </c>
      <c r="AO92" s="207">
        <f t="shared" si="60"/>
        <v>0.21464301127825403</v>
      </c>
      <c r="AP92" s="207">
        <f t="shared" si="60"/>
        <v>0.23627136446595953</v>
      </c>
      <c r="AQ92" s="207">
        <f t="shared" si="60"/>
        <v>0.25693575204219887</v>
      </c>
      <c r="AR92" s="207">
        <f t="shared" si="60"/>
        <v>0.24653170962955406</v>
      </c>
      <c r="AS92" s="207">
        <f t="shared" si="60"/>
        <v>0.24457262291937143</v>
      </c>
      <c r="AT92" s="207">
        <f t="shared" si="60"/>
        <v>0.23239617676660185</v>
      </c>
      <c r="AU92" s="207">
        <f t="shared" si="60"/>
        <v>0.17594727257378517</v>
      </c>
      <c r="AV92" s="207">
        <f t="shared" si="60"/>
        <v>0.18590541148201245</v>
      </c>
      <c r="AW92" s="207">
        <f t="shared" si="60"/>
        <v>0.21802475594088877</v>
      </c>
      <c r="AX92" s="207">
        <f t="shared" si="60"/>
        <v>0.21920875046188049</v>
      </c>
      <c r="AY92" s="207">
        <f t="shared" si="60"/>
        <v>0.21666152509148917</v>
      </c>
      <c r="AZ92" s="207">
        <f t="shared" si="60"/>
        <v>0.26423199607835013</v>
      </c>
      <c r="BA92" s="207">
        <f t="shared" si="60"/>
        <v>0.25973426752444251</v>
      </c>
      <c r="BB92" s="207">
        <f t="shared" si="60"/>
        <v>-1</v>
      </c>
      <c r="BC92" s="207">
        <f t="shared" si="60"/>
        <v>-1</v>
      </c>
      <c r="BD92" s="207">
        <f t="shared" si="60"/>
        <v>-1</v>
      </c>
    </row>
    <row r="93" spans="24:56" ht="16.5" customHeight="1">
      <c r="X93" s="446"/>
      <c r="Y93" s="426" t="s">
        <v>94</v>
      </c>
      <c r="Z93" s="47">
        <f t="shared" si="58"/>
        <v>8112.4679999999998</v>
      </c>
      <c r="AA93" s="207">
        <f t="shared" ref="AA93:AB93" si="61">IF(AA25="NO","-",AA25/$AA25-1)</f>
        <v>0</v>
      </c>
      <c r="AB93" s="207">
        <f t="shared" si="61"/>
        <v>0.11764705882352944</v>
      </c>
      <c r="AC93" s="207">
        <f t="shared" ref="AC93:BD93" si="62">IF(AC25="NO","-",AC25/$AA25-1)</f>
        <v>0.2352941176470591</v>
      </c>
      <c r="AD93" s="207">
        <f t="shared" si="62"/>
        <v>0.2352941176470591</v>
      </c>
      <c r="AE93" s="207">
        <f t="shared" si="62"/>
        <v>0.17647058823529438</v>
      </c>
      <c r="AF93" s="207">
        <f t="shared" si="62"/>
        <v>0.29411764705882337</v>
      </c>
      <c r="AG93" s="207">
        <f t="shared" si="62"/>
        <v>0.38500885303954346</v>
      </c>
      <c r="AH93" s="207">
        <f t="shared" si="62"/>
        <v>0.2300385036957926</v>
      </c>
      <c r="AI93" s="207">
        <f t="shared" si="62"/>
        <v>8.7518619487929161E-2</v>
      </c>
      <c r="AJ93" s="207">
        <f t="shared" si="62"/>
        <v>-0.40128722736348277</v>
      </c>
      <c r="AK93" s="207">
        <f t="shared" si="62"/>
        <v>-0.64133107098788933</v>
      </c>
      <c r="AL93" s="207">
        <f t="shared" si="62"/>
        <v>-0.73823989790987821</v>
      </c>
      <c r="AM93" s="207">
        <f t="shared" si="62"/>
        <v>-0.8006549732303887</v>
      </c>
      <c r="AN93" s="207">
        <f t="shared" si="62"/>
        <v>-0.82990733971482833</v>
      </c>
      <c r="AO93" s="207">
        <f t="shared" si="62"/>
        <v>-0.85466845111143053</v>
      </c>
      <c r="AP93" s="207">
        <f t="shared" si="62"/>
        <v>-0.88913139317102974</v>
      </c>
      <c r="AQ93" s="207">
        <f t="shared" si="62"/>
        <v>-0.88080803080107506</v>
      </c>
      <c r="AR93" s="207">
        <f t="shared" si="62"/>
        <v>-0.89153077738001074</v>
      </c>
      <c r="AS93" s="207">
        <f t="shared" si="62"/>
        <v>-0.89792163769413369</v>
      </c>
      <c r="AT93" s="207">
        <f t="shared" si="62"/>
        <v>-0.91233920976347327</v>
      </c>
      <c r="AU93" s="207">
        <f t="shared" si="62"/>
        <v>-0.92330011586504424</v>
      </c>
      <c r="AV93" s="207">
        <f t="shared" si="62"/>
        <v>-0.91290130751227183</v>
      </c>
      <c r="AW93" s="207">
        <f t="shared" si="62"/>
        <v>-0.91138364359051571</v>
      </c>
      <c r="AX93" s="207">
        <f t="shared" si="62"/>
        <v>-0.92077067599545104</v>
      </c>
      <c r="AY93" s="207">
        <f t="shared" si="62"/>
        <v>-0.92582955573463765</v>
      </c>
      <c r="AZ93" s="207">
        <f t="shared" si="62"/>
        <v>-0.92479529587684828</v>
      </c>
      <c r="BA93" s="207">
        <f t="shared" si="62"/>
        <v>-0.91921366523127912</v>
      </c>
      <c r="BB93" s="207">
        <f t="shared" si="62"/>
        <v>-1</v>
      </c>
      <c r="BC93" s="207">
        <f t="shared" si="62"/>
        <v>-1</v>
      </c>
      <c r="BD93" s="207">
        <f t="shared" si="62"/>
        <v>-1</v>
      </c>
    </row>
    <row r="94" spans="24:56" ht="16.5" customHeight="1">
      <c r="X94" s="446"/>
      <c r="Y94" s="753" t="s">
        <v>182</v>
      </c>
      <c r="Z94" s="47">
        <f t="shared" si="58"/>
        <v>146.54270597127743</v>
      </c>
      <c r="AA94" s="207">
        <f t="shared" ref="AA94:AB94" si="63">IF(AA26="NO","-",AA26/$AA26-1)</f>
        <v>0</v>
      </c>
      <c r="AB94" s="207">
        <f t="shared" si="63"/>
        <v>-0.13720109760878085</v>
      </c>
      <c r="AC94" s="207">
        <f t="shared" ref="AC94:BD94" si="64">IF(AC26="NO","-",AC26/$AA26-1)</f>
        <v>-0.26969815758526072</v>
      </c>
      <c r="AD94" s="207">
        <f t="shared" si="64"/>
        <v>-0.2330458643669151</v>
      </c>
      <c r="AE94" s="207">
        <f t="shared" si="64"/>
        <v>-0.25499803998432002</v>
      </c>
      <c r="AF94" s="207">
        <f t="shared" si="64"/>
        <v>-0.22206977655821258</v>
      </c>
      <c r="AG94" s="207">
        <f t="shared" si="64"/>
        <v>-6.6483731869855012E-2</v>
      </c>
      <c r="AH94" s="207">
        <f t="shared" si="64"/>
        <v>0.24468835750685991</v>
      </c>
      <c r="AI94" s="207">
        <f t="shared" si="64"/>
        <v>1.6449627597020773</v>
      </c>
      <c r="AJ94" s="207">
        <f t="shared" si="64"/>
        <v>3.2008232065856523</v>
      </c>
      <c r="AK94" s="207">
        <f t="shared" si="64"/>
        <v>5.6901999215993717</v>
      </c>
      <c r="AL94" s="207">
        <f t="shared" si="64"/>
        <v>6.4681301450411599</v>
      </c>
      <c r="AM94" s="207">
        <f t="shared" si="64"/>
        <v>6.3125441003528007</v>
      </c>
      <c r="AN94" s="207">
        <f t="shared" si="64"/>
        <v>6.3270428969523795</v>
      </c>
      <c r="AO94" s="207">
        <f t="shared" si="64"/>
        <v>6.2326093286905282</v>
      </c>
      <c r="AP94" s="207">
        <f t="shared" si="64"/>
        <v>6.5339515047835839</v>
      </c>
      <c r="AQ94" s="207">
        <f t="shared" si="64"/>
        <v>6.1028219239645116</v>
      </c>
      <c r="AR94" s="207">
        <f t="shared" si="64"/>
        <v>6.0914817193683986</v>
      </c>
      <c r="AS94" s="207">
        <f t="shared" si="64"/>
        <v>3.2474990199921594</v>
      </c>
      <c r="AT94" s="207">
        <f t="shared" si="64"/>
        <v>0.55586044688357483</v>
      </c>
      <c r="AU94" s="207">
        <f t="shared" si="64"/>
        <v>1.0044150137201093</v>
      </c>
      <c r="AV94" s="207">
        <f t="shared" si="64"/>
        <v>0.24468835750685991</v>
      </c>
      <c r="AW94" s="207">
        <f t="shared" si="64"/>
        <v>0.24468835750685991</v>
      </c>
      <c r="AX94" s="207">
        <f t="shared" si="64"/>
        <v>8.9102312818502227E-2</v>
      </c>
      <c r="AY94" s="207">
        <f t="shared" si="64"/>
        <v>0.24468835750685991</v>
      </c>
      <c r="AZ94" s="207">
        <f t="shared" si="64"/>
        <v>0.55586044688357483</v>
      </c>
      <c r="BA94" s="207">
        <f t="shared" si="64"/>
        <v>1.1470874166993332</v>
      </c>
      <c r="BB94" s="207">
        <f t="shared" si="64"/>
        <v>-1</v>
      </c>
      <c r="BC94" s="207">
        <f t="shared" si="64"/>
        <v>-1</v>
      </c>
      <c r="BD94" s="207">
        <f t="shared" si="64"/>
        <v>-1</v>
      </c>
    </row>
    <row r="95" spans="24:56" ht="16.5" customHeight="1">
      <c r="X95" s="446"/>
      <c r="Y95" s="509" t="s">
        <v>175</v>
      </c>
      <c r="Z95" s="47">
        <f t="shared" si="58"/>
        <v>309.08672287996046</v>
      </c>
      <c r="AA95" s="207">
        <f t="shared" ref="AA95:AB95" si="65">IF(AA27="NO","-",AA27/$AA27-1)</f>
        <v>0</v>
      </c>
      <c r="AB95" s="207">
        <f t="shared" si="65"/>
        <v>0.11764705882352944</v>
      </c>
      <c r="AC95" s="207">
        <f t="shared" ref="AC95:BD95" si="66">IF(AC27="NO","-",AC27/$AA27-1)</f>
        <v>0.23529411764705888</v>
      </c>
      <c r="AD95" s="207">
        <f t="shared" si="66"/>
        <v>0.23529411764705888</v>
      </c>
      <c r="AE95" s="207">
        <f t="shared" si="66"/>
        <v>0.17647058823529416</v>
      </c>
      <c r="AF95" s="207">
        <f t="shared" si="66"/>
        <v>0.29411764705882359</v>
      </c>
      <c r="AG95" s="207">
        <f t="shared" si="66"/>
        <v>0.38931380963971862</v>
      </c>
      <c r="AH95" s="207">
        <f t="shared" si="66"/>
        <v>0.71437059935384251</v>
      </c>
      <c r="AI95" s="207">
        <f t="shared" si="66"/>
        <v>0.72594493490122636</v>
      </c>
      <c r="AJ95" s="207">
        <f t="shared" si="66"/>
        <v>0.78485279583201462</v>
      </c>
      <c r="AK95" s="207">
        <f t="shared" si="66"/>
        <v>1.0340984552547514</v>
      </c>
      <c r="AL95" s="207">
        <f t="shared" si="66"/>
        <v>0.50039042699063629</v>
      </c>
      <c r="AM95" s="207">
        <f t="shared" si="66"/>
        <v>0.59814413468237593</v>
      </c>
      <c r="AN95" s="207">
        <f t="shared" si="66"/>
        <v>0.67088025650231531</v>
      </c>
      <c r="AO95" s="207">
        <f t="shared" si="66"/>
        <v>0.90221926790358586</v>
      </c>
      <c r="AP95" s="207">
        <f t="shared" si="66"/>
        <v>0.74775290345978052</v>
      </c>
      <c r="AQ95" s="207">
        <f t="shared" si="66"/>
        <v>0.4991020836881328</v>
      </c>
      <c r="AR95" s="207">
        <f t="shared" si="66"/>
        <v>0.3931477355703572</v>
      </c>
      <c r="AS95" s="207">
        <f t="shared" si="66"/>
        <v>6.3190287991744754E-2</v>
      </c>
      <c r="AT95" s="207">
        <f t="shared" si="66"/>
        <v>-0.31759297124388708</v>
      </c>
      <c r="AU95" s="207">
        <f t="shared" si="66"/>
        <v>-0.27274096954871507</v>
      </c>
      <c r="AV95" s="207">
        <f t="shared" si="66"/>
        <v>-0.36426391065314534</v>
      </c>
      <c r="AW95" s="207">
        <f t="shared" si="66"/>
        <v>-0.40616794667370237</v>
      </c>
      <c r="AX95" s="207">
        <f t="shared" si="66"/>
        <v>-0.41290165525453126</v>
      </c>
      <c r="AY95" s="207">
        <f t="shared" si="66"/>
        <v>-0.43460811520990406</v>
      </c>
      <c r="AZ95" s="207">
        <f t="shared" si="66"/>
        <v>-0.40478812386705054</v>
      </c>
      <c r="BA95" s="207">
        <f t="shared" si="66"/>
        <v>-0.37834078057993847</v>
      </c>
      <c r="BB95" s="207">
        <f t="shared" si="66"/>
        <v>-1</v>
      </c>
      <c r="BC95" s="207">
        <f t="shared" si="66"/>
        <v>-1</v>
      </c>
      <c r="BD95" s="207">
        <f t="shared" si="66"/>
        <v>-1</v>
      </c>
    </row>
    <row r="96" spans="24:56" ht="16.5" customHeight="1">
      <c r="X96" s="446"/>
      <c r="Y96" s="509" t="s">
        <v>179</v>
      </c>
      <c r="Z96" s="47">
        <f t="shared" si="58"/>
        <v>109.61821309090909</v>
      </c>
      <c r="AA96" s="207">
        <f>IF(AA28="NO","-",AA28/$AA28-1)</f>
        <v>0</v>
      </c>
      <c r="AB96" s="207">
        <f>IF(AB28="NO","-",AB28/$AA28-1)</f>
        <v>0.11764705882352944</v>
      </c>
      <c r="AC96" s="207">
        <f t="shared" ref="AC96:BD96" si="67">IF(AC28="NO","-",AC28/$AA28-1)</f>
        <v>0.23529411764705888</v>
      </c>
      <c r="AD96" s="207">
        <f t="shared" si="67"/>
        <v>0.23529411764705888</v>
      </c>
      <c r="AE96" s="207">
        <f t="shared" si="67"/>
        <v>0.17647058823529416</v>
      </c>
      <c r="AF96" s="207">
        <f t="shared" si="67"/>
        <v>0.29411764705882359</v>
      </c>
      <c r="AG96" s="207">
        <f t="shared" si="67"/>
        <v>2.7603765686104329</v>
      </c>
      <c r="AH96" s="207">
        <f t="shared" si="67"/>
        <v>3.8865801484627873</v>
      </c>
      <c r="AI96" s="207">
        <f t="shared" si="67"/>
        <v>4.9154048010455691</v>
      </c>
      <c r="AJ96" s="207">
        <f t="shared" si="67"/>
        <v>6.9204447757231673</v>
      </c>
      <c r="AK96" s="207">
        <f t="shared" si="67"/>
        <v>7.0027058210890676</v>
      </c>
      <c r="AL96" s="207">
        <f t="shared" si="67"/>
        <v>6.5171589899629332</v>
      </c>
      <c r="AM96" s="207">
        <f t="shared" si="67"/>
        <v>7.2347080265885211</v>
      </c>
      <c r="AN96" s="207">
        <f t="shared" si="67"/>
        <v>6.7917406087586905</v>
      </c>
      <c r="AO96" s="207">
        <f t="shared" si="67"/>
        <v>6.7551701604092429</v>
      </c>
      <c r="AP96" s="207">
        <f t="shared" si="67"/>
        <v>5.4930965824969107</v>
      </c>
      <c r="AQ96" s="207">
        <f t="shared" si="67"/>
        <v>4.2220750380346539</v>
      </c>
      <c r="AR96" s="207">
        <f t="shared" si="67"/>
        <v>2.3343898820159912</v>
      </c>
      <c r="AS96" s="207">
        <f t="shared" si="67"/>
        <v>1.6996011207081332</v>
      </c>
      <c r="AT96" s="207">
        <f t="shared" si="67"/>
        <v>0.81894914629332671</v>
      </c>
      <c r="AU96" s="207">
        <f t="shared" si="67"/>
        <v>1.4528370278852725</v>
      </c>
      <c r="AV96" s="207">
        <f t="shared" si="67"/>
        <v>0.80555087454179741</v>
      </c>
      <c r="AW96" s="207">
        <f t="shared" si="67"/>
        <v>0.56951794520967547</v>
      </c>
      <c r="AX96" s="207">
        <f t="shared" si="67"/>
        <v>0.54941554264476111</v>
      </c>
      <c r="AY96" s="207">
        <f t="shared" si="67"/>
        <v>0.74305434445953344</v>
      </c>
      <c r="AZ96" s="207">
        <f t="shared" si="67"/>
        <v>0.74473352257063286</v>
      </c>
      <c r="BA96" s="207">
        <f t="shared" si="67"/>
        <v>0.42857475020200653</v>
      </c>
      <c r="BB96" s="207">
        <f t="shared" si="67"/>
        <v>-1</v>
      </c>
      <c r="BC96" s="207">
        <f t="shared" si="67"/>
        <v>-1</v>
      </c>
      <c r="BD96" s="207">
        <f t="shared" si="67"/>
        <v>-1</v>
      </c>
    </row>
    <row r="97" spans="2:56" ht="16.5" customHeight="1">
      <c r="X97" s="448"/>
      <c r="Y97" s="426" t="s">
        <v>241</v>
      </c>
      <c r="Z97" s="47">
        <f t="shared" si="58"/>
        <v>3470.7818181818179</v>
      </c>
      <c r="AA97" s="207">
        <f>IF(AA29="NO","-",AA29/$AA29-1)</f>
        <v>0</v>
      </c>
      <c r="AB97" s="207">
        <f t="shared" ref="AB97" si="68">IF(AB29="NO","-",AB29/$AA29-1)</f>
        <v>0.11764705882352966</v>
      </c>
      <c r="AC97" s="207">
        <f t="shared" ref="AC97:BD97" si="69">IF(AC29="NO","-",AC29/$AA29-1)</f>
        <v>0.2352941176470591</v>
      </c>
      <c r="AD97" s="207">
        <f t="shared" si="69"/>
        <v>0.2352941176470591</v>
      </c>
      <c r="AE97" s="207">
        <f t="shared" si="69"/>
        <v>0.17647058823529416</v>
      </c>
      <c r="AF97" s="207">
        <f t="shared" si="69"/>
        <v>0.29411764705882382</v>
      </c>
      <c r="AG97" s="207">
        <f t="shared" si="69"/>
        <v>0.1495968945954016</v>
      </c>
      <c r="AH97" s="207">
        <f t="shared" si="69"/>
        <v>-0.29053448790683778</v>
      </c>
      <c r="AI97" s="207">
        <f t="shared" si="69"/>
        <v>-0.42191699014631223</v>
      </c>
      <c r="AJ97" s="207">
        <f t="shared" si="69"/>
        <v>-0.57957599283368166</v>
      </c>
      <c r="AK97" s="207">
        <f t="shared" si="69"/>
        <v>-0.76351149596894596</v>
      </c>
      <c r="AL97" s="207">
        <f t="shared" si="69"/>
        <v>-0.78321887130486711</v>
      </c>
      <c r="AM97" s="207">
        <f t="shared" si="69"/>
        <v>-0.76351149596894596</v>
      </c>
      <c r="AN97" s="207">
        <f t="shared" si="69"/>
        <v>-0.7766497461928934</v>
      </c>
      <c r="AO97" s="207">
        <f t="shared" si="69"/>
        <v>-0.78978799641684083</v>
      </c>
      <c r="AP97" s="207">
        <f t="shared" si="69"/>
        <v>-0.73197969543147212</v>
      </c>
      <c r="AQ97" s="207">
        <f t="shared" si="69"/>
        <v>-0.62444311734846214</v>
      </c>
      <c r="AR97" s="207">
        <f t="shared" si="69"/>
        <v>-0.67049268438339804</v>
      </c>
      <c r="AS97" s="207">
        <f t="shared" si="69"/>
        <v>-0.64592415646461632</v>
      </c>
      <c r="AT97" s="207">
        <f t="shared" si="69"/>
        <v>-0.93299492385786797</v>
      </c>
      <c r="AU97" s="207">
        <f t="shared" si="69"/>
        <v>-0.94547626157061804</v>
      </c>
      <c r="AV97" s="207">
        <f t="shared" si="69"/>
        <v>-0.96189907435055244</v>
      </c>
      <c r="AW97" s="207">
        <f t="shared" si="69"/>
        <v>-0.96452672439534193</v>
      </c>
      <c r="AX97" s="207">
        <f t="shared" si="69"/>
        <v>-0.97326366079426696</v>
      </c>
      <c r="AY97" s="207">
        <f t="shared" si="69"/>
        <v>-0.98226336219767096</v>
      </c>
      <c r="AZ97" s="207">
        <f t="shared" si="69"/>
        <v>-0.98489101224246045</v>
      </c>
      <c r="BA97" s="207">
        <f t="shared" si="69"/>
        <v>-0.98546909556242201</v>
      </c>
      <c r="BB97" s="207">
        <f t="shared" si="69"/>
        <v>-1</v>
      </c>
      <c r="BC97" s="207">
        <f t="shared" si="69"/>
        <v>-1</v>
      </c>
      <c r="BD97" s="207">
        <f t="shared" si="69"/>
        <v>-1</v>
      </c>
    </row>
    <row r="98" spans="2:56" ht="16.5" customHeight="1">
      <c r="X98" s="183" t="s">
        <v>228</v>
      </c>
      <c r="Y98" s="184"/>
      <c r="Z98" s="550">
        <f t="shared" si="58"/>
        <v>32.609853866894952</v>
      </c>
      <c r="AA98" s="765">
        <f>IF(AA30="NO","-",AA30/$AA30-1)</f>
        <v>0</v>
      </c>
      <c r="AB98" s="765">
        <f t="shared" ref="AB98:AD98" si="70">IF(AB30="NO","-",AB30/$AA30-1)</f>
        <v>0</v>
      </c>
      <c r="AC98" s="765">
        <f t="shared" si="70"/>
        <v>0</v>
      </c>
      <c r="AD98" s="765">
        <f t="shared" si="70"/>
        <v>0.33333333333333348</v>
      </c>
      <c r="AE98" s="765">
        <f t="shared" ref="AE98:AK98" si="71">IF(AE30="NO","-",AE30/$AA30-1)</f>
        <v>1.3333333333333339</v>
      </c>
      <c r="AF98" s="765">
        <f t="shared" si="71"/>
        <v>5.1666666666666643</v>
      </c>
      <c r="AG98" s="765">
        <f t="shared" si="71"/>
        <v>4.9047836226749046</v>
      </c>
      <c r="AH98" s="765">
        <f t="shared" si="71"/>
        <v>4.2456337622174782</v>
      </c>
      <c r="AI98" s="765">
        <f t="shared" si="71"/>
        <v>4.7692582387944471</v>
      </c>
      <c r="AJ98" s="765">
        <f t="shared" si="71"/>
        <v>8.6679111890702174</v>
      </c>
      <c r="AK98" s="765">
        <f t="shared" si="71"/>
        <v>7.7633822968169159</v>
      </c>
      <c r="AL98" s="765">
        <f t="shared" ref="AL98:BD98" si="72">IF(AL30="NO","-",AL30/$AA30-1)</f>
        <v>8.0406081453481093</v>
      </c>
      <c r="AM98" s="765">
        <f t="shared" si="72"/>
        <v>10.391735595586026</v>
      </c>
      <c r="AN98" s="765">
        <f t="shared" si="72"/>
        <v>11.759832449954526</v>
      </c>
      <c r="AO98" s="765">
        <f t="shared" si="72"/>
        <v>13.904646349827996</v>
      </c>
      <c r="AP98" s="765">
        <f t="shared" si="72"/>
        <v>44.132146791215824</v>
      </c>
      <c r="AQ98" s="765">
        <f t="shared" si="72"/>
        <v>41.972095173144396</v>
      </c>
      <c r="AR98" s="765">
        <f t="shared" si="72"/>
        <v>47.660060322886132</v>
      </c>
      <c r="AS98" s="765">
        <f t="shared" si="72"/>
        <v>44.416936239954353</v>
      </c>
      <c r="AT98" s="765">
        <f t="shared" si="72"/>
        <v>40.52595724735793</v>
      </c>
      <c r="AU98" s="765">
        <f t="shared" si="72"/>
        <v>46.217061377636426</v>
      </c>
      <c r="AV98" s="765">
        <f t="shared" si="72"/>
        <v>54.209691409698692</v>
      </c>
      <c r="AW98" s="765">
        <f t="shared" si="72"/>
        <v>45.361822274760272</v>
      </c>
      <c r="AX98" s="765">
        <f t="shared" si="72"/>
        <v>48.593517722437284</v>
      </c>
      <c r="AY98" s="765">
        <f t="shared" si="72"/>
        <v>33.433375358040131</v>
      </c>
      <c r="AZ98" s="765">
        <f t="shared" si="72"/>
        <v>16.510997888163207</v>
      </c>
      <c r="BA98" s="765">
        <f t="shared" si="72"/>
        <v>18.455324354047669</v>
      </c>
      <c r="BB98" s="765">
        <f t="shared" si="72"/>
        <v>-1</v>
      </c>
      <c r="BC98" s="765">
        <f t="shared" si="72"/>
        <v>-1</v>
      </c>
      <c r="BD98" s="765">
        <f t="shared" si="72"/>
        <v>-1</v>
      </c>
    </row>
    <row r="99" spans="2:56" ht="16.5" customHeight="1">
      <c r="X99" s="183"/>
      <c r="Y99" s="239" t="s">
        <v>96</v>
      </c>
      <c r="Z99" s="25">
        <f t="shared" si="58"/>
        <v>2.7891891891891891</v>
      </c>
      <c r="AA99" s="207">
        <f>IF(AA31="NO","-",AA31/$AA31-1)</f>
        <v>0</v>
      </c>
      <c r="AB99" s="207">
        <f>IF(AB31="NO","-",AB31/$AA31-1)</f>
        <v>0</v>
      </c>
      <c r="AC99" s="207">
        <f t="shared" ref="AC99:AE99" si="73">IF(AC31="NO","-",AC31/$AA31-1)</f>
        <v>0</v>
      </c>
      <c r="AD99" s="207">
        <f t="shared" si="73"/>
        <v>0.33333333333333348</v>
      </c>
      <c r="AE99" s="207">
        <f t="shared" si="73"/>
        <v>1.3333333333333335</v>
      </c>
      <c r="AF99" s="207">
        <f t="shared" ref="AF99:AL99" si="74">IF(AF31="NO","-",AF31/$AA31-1)</f>
        <v>5.166666666666667</v>
      </c>
      <c r="AG99" s="207">
        <f t="shared" si="74"/>
        <v>5.166666666666667</v>
      </c>
      <c r="AH99" s="207">
        <f t="shared" si="74"/>
        <v>5.166666666666667</v>
      </c>
      <c r="AI99" s="207">
        <f t="shared" si="74"/>
        <v>11.333333333333334</v>
      </c>
      <c r="AJ99" s="207">
        <f t="shared" si="74"/>
        <v>17.5</v>
      </c>
      <c r="AK99" s="207">
        <f t="shared" si="74"/>
        <v>42.166666666666671</v>
      </c>
      <c r="AL99" s="207">
        <f t="shared" si="74"/>
        <v>42.166666666666671</v>
      </c>
      <c r="AM99" s="207">
        <f t="shared" ref="AM99:BD99" si="75">IF(AM31="NO","-",AM31/$AA31-1)</f>
        <v>54.500000000000007</v>
      </c>
      <c r="AN99" s="207">
        <f t="shared" si="75"/>
        <v>48.333333333333336</v>
      </c>
      <c r="AO99" s="207">
        <f t="shared" si="75"/>
        <v>48.949999999999996</v>
      </c>
      <c r="AP99" s="207">
        <f t="shared" si="75"/>
        <v>443.61666666666662</v>
      </c>
      <c r="AQ99" s="207">
        <f t="shared" si="75"/>
        <v>401.68333333333345</v>
      </c>
      <c r="AR99" s="207">
        <f t="shared" si="75"/>
        <v>439.2999999999999</v>
      </c>
      <c r="AS99" s="207">
        <f t="shared" si="75"/>
        <v>437.45000000000005</v>
      </c>
      <c r="AT99" s="207">
        <f t="shared" si="75"/>
        <v>410.93333333333345</v>
      </c>
      <c r="AU99" s="207">
        <f t="shared" si="75"/>
        <v>473.21666666666664</v>
      </c>
      <c r="AV99" s="207">
        <f t="shared" si="75"/>
        <v>573.11666666666667</v>
      </c>
      <c r="AW99" s="207">
        <f t="shared" si="75"/>
        <v>470.13333333333321</v>
      </c>
      <c r="AX99" s="207">
        <f t="shared" si="75"/>
        <v>531.79999999999995</v>
      </c>
      <c r="AY99" s="207">
        <f t="shared" si="75"/>
        <v>344.85996666666671</v>
      </c>
      <c r="AZ99" s="207">
        <f t="shared" si="75"/>
        <v>143.91666666666666</v>
      </c>
      <c r="BA99" s="207">
        <f t="shared" si="75"/>
        <v>153.78333568572998</v>
      </c>
      <c r="BB99" s="207">
        <f t="shared" si="75"/>
        <v>-1</v>
      </c>
      <c r="BC99" s="207">
        <f t="shared" si="75"/>
        <v>-1</v>
      </c>
      <c r="BD99" s="207">
        <f t="shared" si="75"/>
        <v>-1</v>
      </c>
    </row>
    <row r="100" spans="2:56" ht="16.5" customHeight="1">
      <c r="X100" s="514"/>
      <c r="Y100" s="512" t="s">
        <v>181</v>
      </c>
      <c r="Z100" s="25">
        <f t="shared" si="58"/>
        <v>27.288840724840902</v>
      </c>
      <c r="AA100" s="207">
        <f t="shared" ref="AA100:AC100" si="76">IF(AA32="NO","-",AA32/$AA32-1)</f>
        <v>0</v>
      </c>
      <c r="AB100" s="207">
        <f t="shared" si="76"/>
        <v>0</v>
      </c>
      <c r="AC100" s="207">
        <f t="shared" si="76"/>
        <v>0</v>
      </c>
      <c r="AD100" s="207">
        <f t="shared" ref="AD100:AJ100" si="77">IF(AD32="NO","-",AD32/$AA32-1)</f>
        <v>0.33333333333333326</v>
      </c>
      <c r="AE100" s="207">
        <f t="shared" si="77"/>
        <v>1.3333333333333335</v>
      </c>
      <c r="AF100" s="207">
        <f t="shared" si="77"/>
        <v>5.1666666666666634</v>
      </c>
      <c r="AG100" s="207">
        <f t="shared" si="77"/>
        <v>5.1910607901885575</v>
      </c>
      <c r="AH100" s="207">
        <f t="shared" si="77"/>
        <v>3.5545824345635317</v>
      </c>
      <c r="AI100" s="207">
        <f t="shared" si="77"/>
        <v>3.3496829692518446</v>
      </c>
      <c r="AJ100" s="207">
        <f t="shared" si="77"/>
        <v>6.7534491181553076</v>
      </c>
      <c r="AK100" s="207">
        <f t="shared" ref="AK100:BD100" si="78">IF(AK32="NO","-",AK32/$AA32-1)</f>
        <v>2.648017696050891</v>
      </c>
      <c r="AL100" s="207">
        <f t="shared" si="78"/>
        <v>3.2958716205833092</v>
      </c>
      <c r="AM100" s="207">
        <f t="shared" si="78"/>
        <v>5.1023481847940131</v>
      </c>
      <c r="AN100" s="207">
        <f t="shared" si="78"/>
        <v>3.7759928856355307</v>
      </c>
      <c r="AO100" s="207">
        <f t="shared" si="78"/>
        <v>5.6522243812428714</v>
      </c>
      <c r="AP100" s="207">
        <f t="shared" si="78"/>
        <v>4.9012865069862306</v>
      </c>
      <c r="AQ100" s="207">
        <f t="shared" si="78"/>
        <v>6.0783486656033547</v>
      </c>
      <c r="AR100" s="207">
        <f t="shared" si="78"/>
        <v>7.9839351943180787</v>
      </c>
      <c r="AS100" s="207">
        <f t="shared" si="78"/>
        <v>7.3290940551090475</v>
      </c>
      <c r="AT100" s="207">
        <f t="shared" si="78"/>
        <v>5.674222100170291</v>
      </c>
      <c r="AU100" s="207">
        <f t="shared" si="78"/>
        <v>5.987943525513951</v>
      </c>
      <c r="AV100" s="207">
        <f t="shared" si="78"/>
        <v>5.4063904179520339</v>
      </c>
      <c r="AW100" s="207">
        <f t="shared" si="78"/>
        <v>5.4873410878072493</v>
      </c>
      <c r="AX100" s="207">
        <f t="shared" si="78"/>
        <v>3.0227508138891492</v>
      </c>
      <c r="AY100" s="207">
        <f t="shared" si="78"/>
        <v>3.8374919396067426</v>
      </c>
      <c r="AZ100" s="207">
        <f t="shared" si="78"/>
        <v>4.3008332493959953</v>
      </c>
      <c r="BA100" s="207">
        <f t="shared" si="78"/>
        <v>5.7097766472205107</v>
      </c>
      <c r="BB100" s="207">
        <f t="shared" si="78"/>
        <v>-1</v>
      </c>
      <c r="BC100" s="207">
        <f t="shared" si="78"/>
        <v>-1</v>
      </c>
      <c r="BD100" s="207">
        <f t="shared" si="78"/>
        <v>-1</v>
      </c>
    </row>
    <row r="101" spans="2:56" ht="16.5" customHeight="1" thickBot="1">
      <c r="X101" s="215"/>
      <c r="Y101" s="515" t="s">
        <v>180</v>
      </c>
      <c r="Z101" s="26">
        <f t="shared" si="58"/>
        <v>2.5318239528648654</v>
      </c>
      <c r="AA101" s="764">
        <f>IF(AA33="NO","-",AA33/$AA33-1)</f>
        <v>0</v>
      </c>
      <c r="AB101" s="764">
        <f t="shared" ref="AB101:AC101" si="79">IF(AB33="NO","-",AB33/$AA33-1)</f>
        <v>0</v>
      </c>
      <c r="AC101" s="764">
        <f t="shared" si="79"/>
        <v>0</v>
      </c>
      <c r="AD101" s="764">
        <f t="shared" ref="AD101:AJ101" si="80">IF(AD33="NO","-",AD33/$AA33-1)</f>
        <v>0.33333333333333326</v>
      </c>
      <c r="AE101" s="764">
        <f t="shared" si="80"/>
        <v>1.333333333333333</v>
      </c>
      <c r="AF101" s="764">
        <f t="shared" si="80"/>
        <v>5.166666666666667</v>
      </c>
      <c r="AG101" s="764">
        <f t="shared" si="80"/>
        <v>1.5306890799219754</v>
      </c>
      <c r="AH101" s="764">
        <f t="shared" si="80"/>
        <v>10.679356997448513</v>
      </c>
      <c r="AI101" s="764">
        <f t="shared" si="80"/>
        <v>12.838585536863389</v>
      </c>
      <c r="AJ101" s="764">
        <f t="shared" si="80"/>
        <v>19.572730959931828</v>
      </c>
      <c r="AK101" s="764">
        <f t="shared" ref="AK101:BD101" si="81">IF(AK33="NO","-",AK33/$AA33-1)</f>
        <v>24.998032815638368</v>
      </c>
      <c r="AL101" s="764">
        <f t="shared" si="81"/>
        <v>21.585912418789782</v>
      </c>
      <c r="AM101" s="764">
        <f t="shared" si="81"/>
        <v>18.810550154265446</v>
      </c>
      <c r="AN101" s="764">
        <f t="shared" si="81"/>
        <v>57.521036674901957</v>
      </c>
      <c r="AO101" s="764">
        <f t="shared" si="81"/>
        <v>64.244207683983802</v>
      </c>
      <c r="AP101" s="764">
        <f t="shared" si="81"/>
        <v>26.882445744349905</v>
      </c>
      <c r="AQ101" s="764">
        <f t="shared" si="81"/>
        <v>32.570191372834614</v>
      </c>
      <c r="AR101" s="764">
        <f t="shared" si="81"/>
        <v>43.851570171408639</v>
      </c>
      <c r="AS101" s="764">
        <f t="shared" si="81"/>
        <v>11.176333500606649</v>
      </c>
      <c r="AT101" s="764">
        <f t="shared" si="81"/>
        <v>8.1094855309396685</v>
      </c>
      <c r="AU101" s="764">
        <f t="shared" si="81"/>
        <v>9.4148606608934511</v>
      </c>
      <c r="AV101" s="764">
        <f t="shared" si="81"/>
        <v>8.5729409395052318</v>
      </c>
      <c r="AW101" s="764">
        <f t="shared" si="81"/>
        <v>7.1918143188951138</v>
      </c>
      <c r="AX101" s="764">
        <f t="shared" si="81"/>
        <v>7.4449629342539207</v>
      </c>
      <c r="AY101" s="764">
        <f t="shared" si="81"/>
        <v>9.3438912063242725</v>
      </c>
      <c r="AZ101" s="764">
        <f t="shared" si="81"/>
        <v>7.7594905323908012</v>
      </c>
      <c r="BA101" s="764">
        <f t="shared" si="81"/>
        <v>6.7466884337699753</v>
      </c>
      <c r="BB101" s="764">
        <f t="shared" si="81"/>
        <v>-1</v>
      </c>
      <c r="BC101" s="764">
        <f t="shared" si="81"/>
        <v>-1</v>
      </c>
      <c r="BD101" s="764">
        <f t="shared" si="81"/>
        <v>-1</v>
      </c>
    </row>
    <row r="102" spans="2:56" ht="16.5" customHeight="1" thickTop="1">
      <c r="B102" s="1" t="s">
        <v>42</v>
      </c>
      <c r="X102" s="449" t="s">
        <v>97</v>
      </c>
      <c r="Y102" s="450"/>
      <c r="Z102" s="197">
        <f t="shared" si="58"/>
        <v>35354.28892405767</v>
      </c>
      <c r="AA102" s="766">
        <f>IF(AA34="NO","-",AA34/$AA34-1)</f>
        <v>0</v>
      </c>
      <c r="AB102" s="766">
        <f>IF(AB34="NO","-",AB34/$AA34-1)</f>
        <v>0.10581172541317163</v>
      </c>
      <c r="AC102" s="766">
        <f t="shared" ref="AC102:BD102" si="82">IF(AC34="NO","-",AC34/$AA34-1)</f>
        <v>0.16118731058708846</v>
      </c>
      <c r="AD102" s="766">
        <f t="shared" si="82"/>
        <v>0.26766531157425799</v>
      </c>
      <c r="AE102" s="766">
        <f t="shared" si="82"/>
        <v>0.40269834317536413</v>
      </c>
      <c r="AF102" s="766">
        <f t="shared" si="82"/>
        <v>0.68216446255536467</v>
      </c>
      <c r="AG102" s="766">
        <f t="shared" si="82"/>
        <v>0.69911566668952041</v>
      </c>
      <c r="AH102" s="766">
        <f t="shared" si="82"/>
        <v>0.67172574932084617</v>
      </c>
      <c r="AI102" s="766">
        <f t="shared" si="82"/>
        <v>0.5195557930868111</v>
      </c>
      <c r="AJ102" s="766">
        <f t="shared" si="82"/>
        <v>0.32878436822755686</v>
      </c>
      <c r="AK102" s="766">
        <f t="shared" si="82"/>
        <v>0.18916942794634273</v>
      </c>
      <c r="AL102" s="766">
        <f t="shared" si="82"/>
        <v>9.8299419497038798E-3</v>
      </c>
      <c r="AM102" s="766">
        <f t="shared" si="82"/>
        <v>-0.10780852620735859</v>
      </c>
      <c r="AN102" s="766">
        <f t="shared" si="82"/>
        <v>-0.12584926653258011</v>
      </c>
      <c r="AO102" s="766">
        <f t="shared" si="82"/>
        <v>-0.22548859331168636</v>
      </c>
      <c r="AP102" s="766">
        <f t="shared" si="82"/>
        <v>-0.20999856255792204</v>
      </c>
      <c r="AQ102" s="766">
        <f t="shared" si="82"/>
        <v>-0.14420414337785514</v>
      </c>
      <c r="AR102" s="766">
        <f t="shared" si="82"/>
        <v>-0.124737366699057</v>
      </c>
      <c r="AS102" s="766">
        <f t="shared" si="82"/>
        <v>-0.13202772941913132</v>
      </c>
      <c r="AT102" s="766">
        <f t="shared" si="82"/>
        <v>-0.18581343487772572</v>
      </c>
      <c r="AU102" s="766">
        <f t="shared" si="82"/>
        <v>-0.10849899476564207</v>
      </c>
      <c r="AV102" s="766">
        <f t="shared" si="82"/>
        <v>-4.1842804229352382E-2</v>
      </c>
      <c r="AW102" s="766">
        <f t="shared" si="82"/>
        <v>3.3292686530016713E-2</v>
      </c>
      <c r="AX102" s="766">
        <f t="shared" si="82"/>
        <v>0.10576878542691315</v>
      </c>
      <c r="AY102" s="766">
        <f t="shared" si="82"/>
        <v>0.19688767929365847</v>
      </c>
      <c r="AZ102" s="766">
        <f t="shared" si="82"/>
        <v>0.27936810086054309</v>
      </c>
      <c r="BA102" s="766">
        <f t="shared" si="82"/>
        <v>0.40059541117576436</v>
      </c>
      <c r="BB102" s="766">
        <f t="shared" si="82"/>
        <v>-1</v>
      </c>
      <c r="BC102" s="766">
        <f t="shared" si="82"/>
        <v>-1</v>
      </c>
      <c r="BD102" s="766">
        <f t="shared" si="82"/>
        <v>-1</v>
      </c>
    </row>
    <row r="104" spans="2:56">
      <c r="X104" s="132" t="s">
        <v>90</v>
      </c>
      <c r="AP104" s="132"/>
    </row>
    <row r="105" spans="2:56" ht="16.5" customHeight="1">
      <c r="X105" s="570"/>
      <c r="Y105" s="571"/>
      <c r="Z105" s="484" t="s">
        <v>200</v>
      </c>
      <c r="AA105" s="484">
        <v>1990</v>
      </c>
      <c r="AB105" s="484">
        <f t="shared" ref="AB105:AR105" si="83">AA105+1</f>
        <v>1991</v>
      </c>
      <c r="AC105" s="484">
        <f t="shared" si="83"/>
        <v>1992</v>
      </c>
      <c r="AD105" s="484">
        <f t="shared" si="83"/>
        <v>1993</v>
      </c>
      <c r="AE105" s="484">
        <f t="shared" si="83"/>
        <v>1994</v>
      </c>
      <c r="AF105" s="484">
        <f t="shared" si="83"/>
        <v>1995</v>
      </c>
      <c r="AG105" s="484">
        <f t="shared" si="83"/>
        <v>1996</v>
      </c>
      <c r="AH105" s="484">
        <f t="shared" si="83"/>
        <v>1997</v>
      </c>
      <c r="AI105" s="484">
        <f t="shared" si="83"/>
        <v>1998</v>
      </c>
      <c r="AJ105" s="484">
        <f t="shared" si="83"/>
        <v>1999</v>
      </c>
      <c r="AK105" s="484">
        <f t="shared" si="83"/>
        <v>2000</v>
      </c>
      <c r="AL105" s="484">
        <f t="shared" si="83"/>
        <v>2001</v>
      </c>
      <c r="AM105" s="484">
        <f t="shared" si="83"/>
        <v>2002</v>
      </c>
      <c r="AN105" s="484">
        <f t="shared" si="83"/>
        <v>2003</v>
      </c>
      <c r="AO105" s="484">
        <f t="shared" si="83"/>
        <v>2004</v>
      </c>
      <c r="AP105" s="484">
        <f t="shared" si="83"/>
        <v>2005</v>
      </c>
      <c r="AQ105" s="484">
        <f t="shared" si="83"/>
        <v>2006</v>
      </c>
      <c r="AR105" s="484">
        <f t="shared" si="83"/>
        <v>2007</v>
      </c>
      <c r="AS105" s="486">
        <v>2008</v>
      </c>
      <c r="AT105" s="486">
        <v>2009</v>
      </c>
      <c r="AU105" s="486">
        <v>2010</v>
      </c>
      <c r="AV105" s="486">
        <v>2011</v>
      </c>
      <c r="AW105" s="486">
        <v>2012</v>
      </c>
      <c r="AX105" s="486">
        <v>2013</v>
      </c>
      <c r="AY105" s="486">
        <f t="shared" ref="AY105:BD105" si="84">AX105+1</f>
        <v>2014</v>
      </c>
      <c r="AZ105" s="486">
        <f t="shared" si="84"/>
        <v>2015</v>
      </c>
      <c r="BA105" s="486">
        <f t="shared" si="84"/>
        <v>2016</v>
      </c>
      <c r="BB105" s="486">
        <f t="shared" si="84"/>
        <v>2017</v>
      </c>
      <c r="BC105" s="486">
        <f t="shared" si="84"/>
        <v>2018</v>
      </c>
      <c r="BD105" s="486">
        <f t="shared" si="84"/>
        <v>2019</v>
      </c>
    </row>
    <row r="106" spans="2:56" ht="16.5" customHeight="1">
      <c r="X106" s="435" t="s">
        <v>43</v>
      </c>
      <c r="Y106" s="436"/>
      <c r="Z106" s="198">
        <f t="shared" ref="Z106:Z118" si="85">AP5</f>
        <v>12781.82828393827</v>
      </c>
      <c r="AA106" s="98"/>
      <c r="AB106" s="98"/>
      <c r="AC106" s="98"/>
      <c r="AD106" s="98"/>
      <c r="AE106" s="98"/>
      <c r="AF106" s="98"/>
      <c r="AG106" s="98"/>
      <c r="AH106" s="98"/>
      <c r="AI106" s="98"/>
      <c r="AJ106" s="98"/>
      <c r="AK106" s="98"/>
      <c r="AL106" s="98"/>
      <c r="AM106" s="98"/>
      <c r="AN106" s="98"/>
      <c r="AO106" s="98"/>
      <c r="AP106" s="767">
        <f t="shared" ref="AP106:AQ108" si="86">IF(AP5="NO","-",AP5/$AP5-1)</f>
        <v>0</v>
      </c>
      <c r="AQ106" s="767">
        <f t="shared" si="86"/>
        <v>0.14436384549598169</v>
      </c>
      <c r="AR106" s="767">
        <f t="shared" ref="AR106:BD106" si="87">IF(AR5="NO","-",AR5/$AP5-1)</f>
        <v>0.30710482093669134</v>
      </c>
      <c r="AS106" s="767">
        <f t="shared" si="87"/>
        <v>0.50877705823148345</v>
      </c>
      <c r="AT106" s="767">
        <f t="shared" si="87"/>
        <v>0.63805408957192933</v>
      </c>
      <c r="AU106" s="767">
        <f t="shared" si="87"/>
        <v>0.8233093713245907</v>
      </c>
      <c r="AV106" s="767">
        <f t="shared" si="87"/>
        <v>1.0397314506342306</v>
      </c>
      <c r="AW106" s="767">
        <f t="shared" si="87"/>
        <v>1.2961194355211325</v>
      </c>
      <c r="AX106" s="767">
        <f t="shared" si="87"/>
        <v>1.5109521647815862</v>
      </c>
      <c r="AY106" s="767">
        <f t="shared" si="87"/>
        <v>1.7981719230009707</v>
      </c>
      <c r="AZ106" s="767">
        <f t="shared" si="87"/>
        <v>2.0667992197324234</v>
      </c>
      <c r="BA106" s="767">
        <f t="shared" si="87"/>
        <v>2.384046464180702</v>
      </c>
      <c r="BB106" s="767">
        <f t="shared" si="87"/>
        <v>-1</v>
      </c>
      <c r="BC106" s="767">
        <f t="shared" si="87"/>
        <v>-1</v>
      </c>
      <c r="BD106" s="767">
        <f t="shared" si="87"/>
        <v>-1</v>
      </c>
    </row>
    <row r="107" spans="2:56" ht="16.5" customHeight="1">
      <c r="X107" s="438"/>
      <c r="Y107" s="426" t="s">
        <v>232</v>
      </c>
      <c r="Z107" s="47">
        <f t="shared" si="85"/>
        <v>8875.8669161415401</v>
      </c>
      <c r="AA107" s="199"/>
      <c r="AB107" s="199"/>
      <c r="AC107" s="199"/>
      <c r="AD107" s="199"/>
      <c r="AE107" s="199"/>
      <c r="AF107" s="199"/>
      <c r="AG107" s="199"/>
      <c r="AH107" s="199"/>
      <c r="AI107" s="199"/>
      <c r="AJ107" s="199"/>
      <c r="AK107" s="199"/>
      <c r="AL107" s="199"/>
      <c r="AM107" s="199"/>
      <c r="AN107" s="199"/>
      <c r="AO107" s="199"/>
      <c r="AP107" s="207">
        <f t="shared" si="86"/>
        <v>0</v>
      </c>
      <c r="AQ107" s="207">
        <f>IF(AQ6="NO","-",AQ6/$AP6-1)</f>
        <v>0.22282708278752605</v>
      </c>
      <c r="AR107" s="207">
        <f t="shared" ref="AR107:BD107" si="88">IF(AR6="NO","-",AR6/$AP6-1)</f>
        <v>0.51740057735597778</v>
      </c>
      <c r="AS107" s="207">
        <f t="shared" si="88"/>
        <v>0.76720929379298641</v>
      </c>
      <c r="AT107" s="207">
        <f t="shared" si="88"/>
        <v>1.0277936880027116</v>
      </c>
      <c r="AU107" s="207">
        <f t="shared" si="88"/>
        <v>1.3076907711972661</v>
      </c>
      <c r="AV107" s="207">
        <f t="shared" si="88"/>
        <v>1.6070270308833314</v>
      </c>
      <c r="AW107" s="207">
        <f t="shared" si="88"/>
        <v>1.9691281524401631</v>
      </c>
      <c r="AX107" s="207">
        <f t="shared" si="88"/>
        <v>2.2682160512983462</v>
      </c>
      <c r="AY107" s="207">
        <f t="shared" si="88"/>
        <v>2.6656541879567612</v>
      </c>
      <c r="AZ107" s="207">
        <f t="shared" si="88"/>
        <v>3.0367826012550783</v>
      </c>
      <c r="BA107" s="207">
        <f t="shared" si="88"/>
        <v>3.4657185322570108</v>
      </c>
      <c r="BB107" s="207" t="str">
        <f t="shared" si="88"/>
        <v>-</v>
      </c>
      <c r="BC107" s="207" t="str">
        <f t="shared" si="88"/>
        <v>-</v>
      </c>
      <c r="BD107" s="207" t="str">
        <f t="shared" si="88"/>
        <v>-</v>
      </c>
    </row>
    <row r="108" spans="2:56" ht="16.5" customHeight="1">
      <c r="X108" s="438"/>
      <c r="Y108" s="751" t="s">
        <v>233</v>
      </c>
      <c r="Z108" s="47">
        <f t="shared" si="85"/>
        <v>937.48331743758206</v>
      </c>
      <c r="AA108" s="199"/>
      <c r="AB108" s="199"/>
      <c r="AC108" s="199"/>
      <c r="AD108" s="199"/>
      <c r="AE108" s="199"/>
      <c r="AF108" s="199"/>
      <c r="AG108" s="199"/>
      <c r="AH108" s="199"/>
      <c r="AI108" s="199"/>
      <c r="AJ108" s="199"/>
      <c r="AK108" s="199"/>
      <c r="AL108" s="199"/>
      <c r="AM108" s="199"/>
      <c r="AN108" s="199"/>
      <c r="AO108" s="199"/>
      <c r="AP108" s="207">
        <f t="shared" si="86"/>
        <v>0</v>
      </c>
      <c r="AQ108" s="207">
        <f t="shared" si="86"/>
        <v>0.27414569100647213</v>
      </c>
      <c r="AR108" s="207">
        <f t="shared" ref="AR108:BD108" si="89">IF(AR7="NO","-",AR7/$AP7-1)</f>
        <v>0.5244379262093477</v>
      </c>
      <c r="AS108" s="207">
        <f t="shared" si="89"/>
        <v>0.61022610954408485</v>
      </c>
      <c r="AT108" s="207">
        <f t="shared" si="89"/>
        <v>0.71540758299812524</v>
      </c>
      <c r="AU108" s="207">
        <f t="shared" si="89"/>
        <v>0.86549629111998261</v>
      </c>
      <c r="AV108" s="207">
        <f t="shared" si="89"/>
        <v>1.0516743774426982</v>
      </c>
      <c r="AW108" s="207">
        <f t="shared" si="89"/>
        <v>1.2195912854792841</v>
      </c>
      <c r="AX108" s="207">
        <f t="shared" si="89"/>
        <v>1.377967714412256</v>
      </c>
      <c r="AY108" s="207">
        <f t="shared" si="89"/>
        <v>1.5311956463957648</v>
      </c>
      <c r="AZ108" s="207">
        <f t="shared" si="89"/>
        <v>1.649432235717665</v>
      </c>
      <c r="BA108" s="207">
        <f t="shared" si="89"/>
        <v>1.8277632704041902</v>
      </c>
      <c r="BB108" s="207" t="str">
        <f t="shared" si="89"/>
        <v>-</v>
      </c>
      <c r="BC108" s="207" t="str">
        <f t="shared" si="89"/>
        <v>-</v>
      </c>
      <c r="BD108" s="207" t="str">
        <f t="shared" si="89"/>
        <v>-</v>
      </c>
    </row>
    <row r="109" spans="2:56" ht="16.5" customHeight="1">
      <c r="X109" s="438"/>
      <c r="Y109" s="607" t="s">
        <v>235</v>
      </c>
      <c r="Z109" s="47">
        <f t="shared" si="85"/>
        <v>1695.1602550000002</v>
      </c>
      <c r="AA109" s="199"/>
      <c r="AB109" s="199"/>
      <c r="AC109" s="199"/>
      <c r="AD109" s="199"/>
      <c r="AE109" s="199"/>
      <c r="AF109" s="199"/>
      <c r="AG109" s="199"/>
      <c r="AH109" s="199"/>
      <c r="AI109" s="199"/>
      <c r="AJ109" s="199"/>
      <c r="AK109" s="199"/>
      <c r="AL109" s="199"/>
      <c r="AM109" s="199"/>
      <c r="AN109" s="199"/>
      <c r="AO109" s="199"/>
      <c r="AP109" s="207">
        <f t="shared" ref="AP109:AQ114" si="90">IF(AP8="NO","-",AP8/$AP8-1)</f>
        <v>0</v>
      </c>
      <c r="AQ109" s="207">
        <f t="shared" si="90"/>
        <v>-0.33729169989299934</v>
      </c>
      <c r="AR109" s="207">
        <f t="shared" ref="AR109:BD109" si="91">IF(AR8="NO","-",AR8/$AP8-1)</f>
        <v>-0.47231207470706071</v>
      </c>
      <c r="AS109" s="207">
        <f t="shared" si="91"/>
        <v>-0.45090086954640174</v>
      </c>
      <c r="AT109" s="207">
        <f t="shared" si="91"/>
        <v>-0.50171622859338461</v>
      </c>
      <c r="AU109" s="207">
        <f t="shared" si="91"/>
        <v>-0.60682703122956361</v>
      </c>
      <c r="AV109" s="207">
        <f t="shared" si="91"/>
        <v>-0.62594369580709652</v>
      </c>
      <c r="AW109" s="207">
        <f t="shared" si="91"/>
        <v>-0.66908939945621837</v>
      </c>
      <c r="AX109" s="207">
        <f t="shared" si="91"/>
        <v>-0.71131839213632353</v>
      </c>
      <c r="AY109" s="207">
        <f t="shared" si="91"/>
        <v>-0.70302641504534336</v>
      </c>
      <c r="AZ109" s="207">
        <f t="shared" si="91"/>
        <v>-0.68141978234382339</v>
      </c>
      <c r="BA109" s="207">
        <f t="shared" si="91"/>
        <v>-0.67246547731264505</v>
      </c>
      <c r="BB109" s="207" t="str">
        <f t="shared" si="91"/>
        <v>-</v>
      </c>
      <c r="BC109" s="207" t="str">
        <f t="shared" si="91"/>
        <v>-</v>
      </c>
      <c r="BD109" s="207" t="str">
        <f t="shared" si="91"/>
        <v>-</v>
      </c>
    </row>
    <row r="110" spans="2:56" ht="16.5" customHeight="1">
      <c r="X110" s="438"/>
      <c r="Y110" s="441" t="s">
        <v>239</v>
      </c>
      <c r="Z110" s="47">
        <f t="shared" si="85"/>
        <v>449.37063436191647</v>
      </c>
      <c r="AA110" s="199"/>
      <c r="AB110" s="199"/>
      <c r="AC110" s="199"/>
      <c r="AD110" s="199"/>
      <c r="AE110" s="199"/>
      <c r="AF110" s="199"/>
      <c r="AG110" s="199"/>
      <c r="AH110" s="199"/>
      <c r="AI110" s="199"/>
      <c r="AJ110" s="199"/>
      <c r="AK110" s="199"/>
      <c r="AL110" s="199"/>
      <c r="AM110" s="199"/>
      <c r="AN110" s="199"/>
      <c r="AO110" s="199"/>
      <c r="AP110" s="207">
        <f t="shared" si="90"/>
        <v>0</v>
      </c>
      <c r="AQ110" s="207">
        <f t="shared" si="90"/>
        <v>-0.18428139465367932</v>
      </c>
      <c r="AR110" s="207">
        <f t="shared" ref="AR110:BD110" si="92">IF(AR9="NO","-",AR9/$AP9-1)</f>
        <v>-0.20616286200958067</v>
      </c>
      <c r="AS110" s="207">
        <f t="shared" si="92"/>
        <v>-0.31798333750024821</v>
      </c>
      <c r="AT110" s="207">
        <f t="shared" si="92"/>
        <v>-0.479808331034278</v>
      </c>
      <c r="AU110" s="207">
        <f t="shared" si="92"/>
        <v>-0.71501973987518852</v>
      </c>
      <c r="AV110" s="207">
        <f t="shared" si="92"/>
        <v>-0.66319770652610954</v>
      </c>
      <c r="AW110" s="207">
        <f t="shared" si="92"/>
        <v>-0.73190016311595296</v>
      </c>
      <c r="AX110" s="207">
        <f t="shared" si="92"/>
        <v>-0.70812988156391654</v>
      </c>
      <c r="AY110" s="207">
        <f t="shared" si="92"/>
        <v>-0.77620130782307839</v>
      </c>
      <c r="AZ110" s="207">
        <f t="shared" si="92"/>
        <v>-0.81533693141577668</v>
      </c>
      <c r="BA110" s="207">
        <f t="shared" si="92"/>
        <v>-0.66918869657783531</v>
      </c>
      <c r="BB110" s="207" t="str">
        <f t="shared" si="92"/>
        <v>-</v>
      </c>
      <c r="BC110" s="207" t="str">
        <f t="shared" si="92"/>
        <v>-</v>
      </c>
      <c r="BD110" s="207" t="str">
        <f t="shared" si="92"/>
        <v>-</v>
      </c>
    </row>
    <row r="111" spans="2:56" ht="16.5" customHeight="1">
      <c r="X111" s="438"/>
      <c r="Y111" s="439" t="s">
        <v>230</v>
      </c>
      <c r="Z111" s="47">
        <f t="shared" si="85"/>
        <v>223.97577971716925</v>
      </c>
      <c r="AA111" s="199"/>
      <c r="AB111" s="199"/>
      <c r="AC111" s="199"/>
      <c r="AD111" s="199"/>
      <c r="AE111" s="199"/>
      <c r="AF111" s="199"/>
      <c r="AG111" s="199"/>
      <c r="AH111" s="199"/>
      <c r="AI111" s="199"/>
      <c r="AJ111" s="199"/>
      <c r="AK111" s="199"/>
      <c r="AL111" s="199"/>
      <c r="AM111" s="199"/>
      <c r="AN111" s="199"/>
      <c r="AO111" s="199"/>
      <c r="AP111" s="207">
        <f t="shared" si="90"/>
        <v>0</v>
      </c>
      <c r="AQ111" s="207">
        <f t="shared" si="90"/>
        <v>8.3703571816745148E-2</v>
      </c>
      <c r="AR111" s="207">
        <f t="shared" ref="AR111:BD111" si="93">IF(AR10="NO","-",AR10/$AP10-1)</f>
        <v>0.17324236469473742</v>
      </c>
      <c r="AS111" s="207">
        <f t="shared" si="93"/>
        <v>4.5679711161578096E-2</v>
      </c>
      <c r="AT111" s="207">
        <f t="shared" si="93"/>
        <v>-0.331132751132033</v>
      </c>
      <c r="AU111" s="207">
        <f t="shared" si="93"/>
        <v>-0.2636386299946164</v>
      </c>
      <c r="AV111" s="207">
        <f t="shared" si="93"/>
        <v>-0.36514740317159933</v>
      </c>
      <c r="AW111" s="207">
        <f t="shared" si="93"/>
        <v>-0.45696159345216736</v>
      </c>
      <c r="AX111" s="207">
        <f t="shared" si="93"/>
        <v>-0.51226530229140188</v>
      </c>
      <c r="AY111" s="207">
        <f t="shared" si="93"/>
        <v>-0.49595454275169826</v>
      </c>
      <c r="AZ111" s="207">
        <f t="shared" si="93"/>
        <v>-0.49511702595701756</v>
      </c>
      <c r="BA111" s="207">
        <f t="shared" si="93"/>
        <v>-0.47613429430866949</v>
      </c>
      <c r="BB111" s="207" t="str">
        <f t="shared" si="93"/>
        <v>-</v>
      </c>
      <c r="BC111" s="207" t="str">
        <f t="shared" si="93"/>
        <v>-</v>
      </c>
      <c r="BD111" s="207" t="str">
        <f t="shared" si="93"/>
        <v>-</v>
      </c>
    </row>
    <row r="112" spans="2:56" ht="16.5" customHeight="1">
      <c r="X112" s="438"/>
      <c r="Y112" s="439" t="s">
        <v>234</v>
      </c>
      <c r="Z112" s="47">
        <f t="shared" si="85"/>
        <v>3.574219023529412</v>
      </c>
      <c r="AA112" s="200"/>
      <c r="AB112" s="200"/>
      <c r="AC112" s="200"/>
      <c r="AD112" s="200"/>
      <c r="AE112" s="200"/>
      <c r="AF112" s="200"/>
      <c r="AG112" s="200"/>
      <c r="AH112" s="200"/>
      <c r="AI112" s="200"/>
      <c r="AJ112" s="200"/>
      <c r="AK112" s="200"/>
      <c r="AL112" s="200"/>
      <c r="AM112" s="200"/>
      <c r="AN112" s="200"/>
      <c r="AO112" s="200"/>
      <c r="AP112" s="207">
        <f t="shared" si="90"/>
        <v>0</v>
      </c>
      <c r="AQ112" s="207">
        <f t="shared" si="90"/>
        <v>0.37962962962962976</v>
      </c>
      <c r="AR112" s="207">
        <f t="shared" ref="AR112:BD112" si="94">IF(AR11="NO","-",AR11/$AP11-1)</f>
        <v>1.7222222222222219</v>
      </c>
      <c r="AS112" s="207">
        <f t="shared" si="94"/>
        <v>2.9722222222222219</v>
      </c>
      <c r="AT112" s="207">
        <f t="shared" si="94"/>
        <v>10.692509614366864</v>
      </c>
      <c r="AU112" s="207">
        <f t="shared" si="94"/>
        <v>12.856154322838876</v>
      </c>
      <c r="AV112" s="207">
        <f t="shared" si="94"/>
        <v>13.510099179784481</v>
      </c>
      <c r="AW112" s="207">
        <f t="shared" si="94"/>
        <v>21.683350075209322</v>
      </c>
      <c r="AX112" s="207">
        <f t="shared" si="94"/>
        <v>26.560028277933927</v>
      </c>
      <c r="AY112" s="207">
        <f t="shared" si="94"/>
        <v>28.034612081188076</v>
      </c>
      <c r="AZ112" s="207">
        <f t="shared" si="94"/>
        <v>29.127128488942034</v>
      </c>
      <c r="BA112" s="207">
        <f t="shared" si="94"/>
        <v>29.41515074983058</v>
      </c>
      <c r="BB112" s="207" t="str">
        <f t="shared" si="94"/>
        <v>-</v>
      </c>
      <c r="BC112" s="207" t="str">
        <f t="shared" si="94"/>
        <v>-</v>
      </c>
      <c r="BD112" s="207" t="str">
        <f t="shared" si="94"/>
        <v>-</v>
      </c>
    </row>
    <row r="113" spans="24:56" ht="16.5" customHeight="1">
      <c r="X113" s="438"/>
      <c r="Y113" s="439" t="s">
        <v>238</v>
      </c>
      <c r="Z113" s="47">
        <f t="shared" si="85"/>
        <v>586.08000000000004</v>
      </c>
      <c r="AA113" s="200"/>
      <c r="AB113" s="200"/>
      <c r="AC113" s="200"/>
      <c r="AD113" s="200"/>
      <c r="AE113" s="200"/>
      <c r="AF113" s="200"/>
      <c r="AG113" s="200"/>
      <c r="AH113" s="200"/>
      <c r="AI113" s="200"/>
      <c r="AJ113" s="200"/>
      <c r="AK113" s="200"/>
      <c r="AL113" s="200"/>
      <c r="AM113" s="200"/>
      <c r="AN113" s="200"/>
      <c r="AO113" s="200"/>
      <c r="AP113" s="207">
        <f t="shared" si="90"/>
        <v>0</v>
      </c>
      <c r="AQ113" s="207">
        <f t="shared" si="90"/>
        <v>0.41792929292929282</v>
      </c>
      <c r="AR113" s="207">
        <f t="shared" ref="AR113:BD113" si="95">IF(AR12="NO","-",AR12/$AP12-1)</f>
        <v>-0.53030303030303039</v>
      </c>
      <c r="AS113" s="207">
        <f t="shared" si="95"/>
        <v>1.2626262626262541E-2</v>
      </c>
      <c r="AT113" s="207">
        <f t="shared" si="95"/>
        <v>-0.91414141414141414</v>
      </c>
      <c r="AU113" s="207">
        <f t="shared" si="95"/>
        <v>-0.90909090909090906</v>
      </c>
      <c r="AV113" s="207">
        <f t="shared" si="95"/>
        <v>-0.97222222222222221</v>
      </c>
      <c r="AW113" s="207">
        <f t="shared" si="95"/>
        <v>-0.96969696969696972</v>
      </c>
      <c r="AX113" s="207">
        <f t="shared" si="95"/>
        <v>-0.97222222222222221</v>
      </c>
      <c r="AY113" s="207">
        <f t="shared" si="95"/>
        <v>-0.95959595959595956</v>
      </c>
      <c r="AZ113" s="207">
        <f t="shared" si="95"/>
        <v>-0.9494949494949495</v>
      </c>
      <c r="BA113" s="207">
        <f t="shared" si="95"/>
        <v>-0.95959595959595956</v>
      </c>
      <c r="BB113" s="207">
        <f t="shared" si="95"/>
        <v>-1</v>
      </c>
      <c r="BC113" s="207">
        <f t="shared" si="95"/>
        <v>-1</v>
      </c>
      <c r="BD113" s="207">
        <f t="shared" si="95"/>
        <v>-1</v>
      </c>
    </row>
    <row r="114" spans="24:56" ht="16.5" customHeight="1">
      <c r="X114" s="438"/>
      <c r="Y114" s="509" t="s">
        <v>247</v>
      </c>
      <c r="Z114" s="47">
        <f t="shared" si="85"/>
        <v>7.3389434565333334</v>
      </c>
      <c r="AA114" s="200"/>
      <c r="AB114" s="200"/>
      <c r="AC114" s="200"/>
      <c r="AD114" s="200"/>
      <c r="AE114" s="200"/>
      <c r="AF114" s="200"/>
      <c r="AG114" s="200"/>
      <c r="AH114" s="200"/>
      <c r="AI114" s="200"/>
      <c r="AJ114" s="200"/>
      <c r="AK114" s="200"/>
      <c r="AL114" s="200"/>
      <c r="AM114" s="200"/>
      <c r="AN114" s="200"/>
      <c r="AO114" s="200"/>
      <c r="AP114" s="207">
        <f t="shared" si="90"/>
        <v>0</v>
      </c>
      <c r="AQ114" s="207">
        <f t="shared" si="90"/>
        <v>1.6604056018197921E-2</v>
      </c>
      <c r="AR114" s="207">
        <f t="shared" ref="AR114:BD114" si="96">IF(AR13="NO","-",AR13/$AP13-1)</f>
        <v>5.1428151000491695E-2</v>
      </c>
      <c r="AS114" s="207">
        <f t="shared" si="96"/>
        <v>6.9239776008125586E-2</v>
      </c>
      <c r="AT114" s="207">
        <f t="shared" si="96"/>
        <v>0.10146764114986406</v>
      </c>
      <c r="AU114" s="207">
        <f t="shared" si="96"/>
        <v>0.13006780154667785</v>
      </c>
      <c r="AV114" s="207">
        <f t="shared" si="96"/>
        <v>0.14671291575467094</v>
      </c>
      <c r="AW114" s="207">
        <f t="shared" si="96"/>
        <v>0.17553413903466497</v>
      </c>
      <c r="AX114" s="207">
        <f t="shared" si="96"/>
        <v>0.199493082040755</v>
      </c>
      <c r="AY114" s="207">
        <f t="shared" si="96"/>
        <v>0.23417002559636235</v>
      </c>
      <c r="AZ114" s="207">
        <f t="shared" si="96"/>
        <v>0.27785733207296093</v>
      </c>
      <c r="BA114" s="207">
        <f t="shared" si="96"/>
        <v>0.29639788423907243</v>
      </c>
      <c r="BB114" s="207">
        <f t="shared" si="96"/>
        <v>-1</v>
      </c>
      <c r="BC114" s="207">
        <f t="shared" si="96"/>
        <v>-1</v>
      </c>
      <c r="BD114" s="207">
        <f t="shared" si="96"/>
        <v>-1</v>
      </c>
    </row>
    <row r="115" spans="24:56" ht="16.5" customHeight="1">
      <c r="X115" s="438"/>
      <c r="Y115" s="439" t="s">
        <v>231</v>
      </c>
      <c r="Z115" s="47">
        <f t="shared" si="85"/>
        <v>2.9782187999999992</v>
      </c>
      <c r="AA115" s="200"/>
      <c r="AB115" s="200"/>
      <c r="AC115" s="200"/>
      <c r="AD115" s="200"/>
      <c r="AE115" s="200"/>
      <c r="AF115" s="200"/>
      <c r="AG115" s="200"/>
      <c r="AH115" s="200"/>
      <c r="AI115" s="200"/>
      <c r="AJ115" s="200"/>
      <c r="AK115" s="200"/>
      <c r="AL115" s="200"/>
      <c r="AM115" s="200"/>
      <c r="AN115" s="200"/>
      <c r="AO115" s="200"/>
      <c r="AP115" s="207">
        <f>IF(AP14="NO","-",AP14/$AP14-1)</f>
        <v>0</v>
      </c>
      <c r="AQ115" s="207">
        <f>IF(AQ14="NO","-",AQ14/$AP14-1)</f>
        <v>-4.9975401404355968E-2</v>
      </c>
      <c r="AR115" s="207">
        <f t="shared" ref="AR115:BD115" si="97">IF(AR14="NO","-",AR14/$AP14-1)</f>
        <v>2.8098752180329978E-2</v>
      </c>
      <c r="AS115" s="207">
        <f t="shared" si="97"/>
        <v>-4.8503763179989057E-2</v>
      </c>
      <c r="AT115" s="207">
        <f t="shared" si="97"/>
        <v>-0.22832229747741828</v>
      </c>
      <c r="AU115" s="207">
        <f t="shared" si="97"/>
        <v>1.4356634912115807E-2</v>
      </c>
      <c r="AV115" s="207">
        <f t="shared" si="97"/>
        <v>0.10021915112482671</v>
      </c>
      <c r="AW115" s="207">
        <f t="shared" si="97"/>
        <v>-0.1979694977414016</v>
      </c>
      <c r="AX115" s="207">
        <f t="shared" si="97"/>
        <v>-0.20495549890424425</v>
      </c>
      <c r="AY115" s="207">
        <f t="shared" si="97"/>
        <v>-0.24126302607451144</v>
      </c>
      <c r="AZ115" s="207">
        <f t="shared" si="97"/>
        <v>-0.35128050091685659</v>
      </c>
      <c r="BA115" s="207">
        <f t="shared" si="97"/>
        <v>-0.35051120354219778</v>
      </c>
      <c r="BB115" s="207" t="str">
        <f t="shared" si="97"/>
        <v>-</v>
      </c>
      <c r="BC115" s="207" t="str">
        <f t="shared" si="97"/>
        <v>-</v>
      </c>
      <c r="BD115" s="207" t="str">
        <f t="shared" si="97"/>
        <v>-</v>
      </c>
    </row>
    <row r="116" spans="24:56" ht="16.5" customHeight="1">
      <c r="X116" s="438"/>
      <c r="Y116" s="186" t="s">
        <v>229</v>
      </c>
      <c r="Z116" s="47" t="str">
        <f t="shared" si="85"/>
        <v>NO</v>
      </c>
      <c r="AA116" s="200"/>
      <c r="AB116" s="200"/>
      <c r="AC116" s="200"/>
      <c r="AD116" s="200"/>
      <c r="AE116" s="200"/>
      <c r="AF116" s="200"/>
      <c r="AG116" s="200"/>
      <c r="AH116" s="200"/>
      <c r="AI116" s="200"/>
      <c r="AJ116" s="200"/>
      <c r="AK116" s="200"/>
      <c r="AL116" s="200"/>
      <c r="AM116" s="200"/>
      <c r="AN116" s="200"/>
      <c r="AO116" s="200"/>
      <c r="AP116" s="523"/>
      <c r="AQ116" s="760"/>
      <c r="AR116" s="760"/>
      <c r="AS116" s="760"/>
      <c r="AT116" s="760"/>
      <c r="AU116" s="760"/>
      <c r="AV116" s="760"/>
      <c r="AW116" s="760"/>
      <c r="AX116" s="760"/>
      <c r="AY116" s="760"/>
      <c r="AZ116" s="760"/>
      <c r="BA116" s="760"/>
      <c r="BB116" s="199"/>
      <c r="BC116" s="199"/>
      <c r="BD116" s="199"/>
    </row>
    <row r="117" spans="24:56" ht="16.5" customHeight="1">
      <c r="X117" s="442" t="s">
        <v>44</v>
      </c>
      <c r="Y117" s="443"/>
      <c r="Z117" s="195">
        <f t="shared" si="85"/>
        <v>8623.351658842741</v>
      </c>
      <c r="AA117" s="107"/>
      <c r="AB117" s="107"/>
      <c r="AC117" s="107"/>
      <c r="AD117" s="107"/>
      <c r="AE117" s="107"/>
      <c r="AF117" s="107"/>
      <c r="AG117" s="107"/>
      <c r="AH117" s="107"/>
      <c r="AI117" s="107"/>
      <c r="AJ117" s="107"/>
      <c r="AK117" s="107"/>
      <c r="AL117" s="107"/>
      <c r="AM117" s="107"/>
      <c r="AN117" s="107"/>
      <c r="AO117" s="107"/>
      <c r="AP117" s="762">
        <f>IF(AP16="NO","-",AP16/$AP16-1)</f>
        <v>0</v>
      </c>
      <c r="AQ117" s="762">
        <f>IF(AQ16="NO","-",AQ16/$AP16-1)</f>
        <v>4.3535750591793709E-2</v>
      </c>
      <c r="AR117" s="762">
        <f t="shared" ref="AR117:BD117" si="98">IF(AR16="NO","-",AR16/$AP16-1)</f>
        <v>-8.1928941445474912E-2</v>
      </c>
      <c r="AS117" s="762">
        <f t="shared" si="98"/>
        <v>-0.33397071046054805</v>
      </c>
      <c r="AT117" s="762">
        <f t="shared" si="98"/>
        <v>-0.53070774507051333</v>
      </c>
      <c r="AU117" s="762">
        <f t="shared" si="98"/>
        <v>-0.50720510170699007</v>
      </c>
      <c r="AV117" s="762">
        <f t="shared" si="98"/>
        <v>-0.56450268515797997</v>
      </c>
      <c r="AW117" s="762">
        <f t="shared" si="98"/>
        <v>-0.60150896742643623</v>
      </c>
      <c r="AX117" s="762">
        <f t="shared" si="98"/>
        <v>-0.61963057555415579</v>
      </c>
      <c r="AY117" s="762">
        <f t="shared" si="98"/>
        <v>-0.61019503315666745</v>
      </c>
      <c r="AZ117" s="762">
        <f t="shared" si="98"/>
        <v>-0.61637831692469325</v>
      </c>
      <c r="BA117" s="762">
        <f t="shared" si="98"/>
        <v>-0.60858266235826586</v>
      </c>
      <c r="BB117" s="762">
        <f t="shared" si="98"/>
        <v>-1</v>
      </c>
      <c r="BC117" s="762">
        <f t="shared" si="98"/>
        <v>-1</v>
      </c>
      <c r="BD117" s="762">
        <f t="shared" si="98"/>
        <v>-1</v>
      </c>
    </row>
    <row r="118" spans="24:56" ht="16.5" customHeight="1">
      <c r="X118" s="444"/>
      <c r="Y118" s="511" t="s">
        <v>175</v>
      </c>
      <c r="Z118" s="47">
        <f t="shared" si="85"/>
        <v>4594.1136966449412</v>
      </c>
      <c r="AA118" s="200"/>
      <c r="AB118" s="200"/>
      <c r="AC118" s="200"/>
      <c r="AD118" s="200"/>
      <c r="AE118" s="200"/>
      <c r="AF118" s="200"/>
      <c r="AG118" s="200"/>
      <c r="AH118" s="200"/>
      <c r="AI118" s="200"/>
      <c r="AJ118" s="200"/>
      <c r="AK118" s="200"/>
      <c r="AL118" s="200"/>
      <c r="AM118" s="200"/>
      <c r="AN118" s="200"/>
      <c r="AO118" s="200"/>
      <c r="AP118" s="768">
        <f>IF(AP17="NO","-",AP17/$AP17-1)</f>
        <v>0</v>
      </c>
      <c r="AQ118" s="768">
        <f>IF(AQ17="NO","-",AQ17/$AP17-1)</f>
        <v>7.4153995101153614E-2</v>
      </c>
      <c r="AR118" s="768">
        <f t="shared" ref="AR118:BD118" si="99">IF(AR17="NO","-",AR17/$AP17-1)</f>
        <v>-3.5094930925998691E-2</v>
      </c>
      <c r="AS118" s="768">
        <f t="shared" si="99"/>
        <v>-0.27322325256598334</v>
      </c>
      <c r="AT118" s="768">
        <f t="shared" si="99"/>
        <v>-0.54091713651237416</v>
      </c>
      <c r="AU118" s="768">
        <f t="shared" si="99"/>
        <v>-0.51800644647093808</v>
      </c>
      <c r="AV118" s="768">
        <f t="shared" si="99"/>
        <v>-0.59440986626747228</v>
      </c>
      <c r="AW118" s="768">
        <f t="shared" si="99"/>
        <v>-0.64646670481337254</v>
      </c>
      <c r="AX118" s="768">
        <f t="shared" si="99"/>
        <v>-0.66136398594967194</v>
      </c>
      <c r="AY118" s="768">
        <f t="shared" si="99"/>
        <v>-0.64805881024811862</v>
      </c>
      <c r="AZ118" s="768">
        <f t="shared" si="99"/>
        <v>-0.65559791402005008</v>
      </c>
      <c r="BA118" s="768">
        <f t="shared" si="99"/>
        <v>-0.62533130993694996</v>
      </c>
      <c r="BB118" s="768" t="str">
        <f t="shared" si="99"/>
        <v>-</v>
      </c>
      <c r="BC118" s="768" t="str">
        <f t="shared" si="99"/>
        <v>-</v>
      </c>
      <c r="BD118" s="768" t="str">
        <f t="shared" si="99"/>
        <v>-</v>
      </c>
    </row>
    <row r="119" spans="24:56" ht="16.5" customHeight="1">
      <c r="X119" s="444"/>
      <c r="Y119" s="509" t="s">
        <v>177</v>
      </c>
      <c r="Z119" s="47">
        <f t="shared" ref="Z119:Z123" si="100">AP18</f>
        <v>2814.5689959275555</v>
      </c>
      <c r="AA119" s="200"/>
      <c r="AB119" s="200"/>
      <c r="AC119" s="200"/>
      <c r="AD119" s="200"/>
      <c r="AE119" s="200"/>
      <c r="AF119" s="200"/>
      <c r="AG119" s="200"/>
      <c r="AH119" s="200"/>
      <c r="AI119" s="200"/>
      <c r="AJ119" s="200"/>
      <c r="AK119" s="200"/>
      <c r="AL119" s="200"/>
      <c r="AM119" s="200"/>
      <c r="AN119" s="200"/>
      <c r="AO119" s="200"/>
      <c r="AP119" s="768">
        <f t="shared" ref="AP119:AQ123" si="101">IF(AP18="NO","-",AP18/$AP18-1)</f>
        <v>0</v>
      </c>
      <c r="AQ119" s="768">
        <f t="shared" si="101"/>
        <v>-7.7852861943586982E-3</v>
      </c>
      <c r="AR119" s="768">
        <f t="shared" ref="AR119:BD119" si="102">IF(AR18="NO","-",AR18/$AP18-1)</f>
        <v>-0.15540609586926202</v>
      </c>
      <c r="AS119" s="768">
        <f t="shared" si="102"/>
        <v>-0.41442360205604234</v>
      </c>
      <c r="AT119" s="768">
        <f t="shared" si="102"/>
        <v>-0.49533132839038785</v>
      </c>
      <c r="AU119" s="768">
        <f t="shared" si="102"/>
        <v>-0.38865056181259483</v>
      </c>
      <c r="AV119" s="768">
        <f t="shared" si="102"/>
        <v>-0.42962308732781895</v>
      </c>
      <c r="AW119" s="768">
        <f t="shared" si="102"/>
        <v>-0.43755325355657182</v>
      </c>
      <c r="AX119" s="768">
        <f t="shared" si="102"/>
        <v>-0.46068290505710152</v>
      </c>
      <c r="AY119" s="768">
        <f t="shared" si="102"/>
        <v>-0.45407443319980734</v>
      </c>
      <c r="AZ119" s="768">
        <f t="shared" si="102"/>
        <v>-0.46101332864996625</v>
      </c>
      <c r="BA119" s="768">
        <f t="shared" si="102"/>
        <v>-0.47951704606899037</v>
      </c>
      <c r="BB119" s="768" t="str">
        <f t="shared" si="102"/>
        <v>-</v>
      </c>
      <c r="BC119" s="768" t="str">
        <f t="shared" si="102"/>
        <v>-</v>
      </c>
      <c r="BD119" s="768" t="str">
        <f t="shared" si="102"/>
        <v>-</v>
      </c>
    </row>
    <row r="120" spans="24:56" ht="16.5" customHeight="1">
      <c r="X120" s="444"/>
      <c r="Y120" s="186" t="s">
        <v>240</v>
      </c>
      <c r="Z120" s="47">
        <f t="shared" si="100"/>
        <v>1040.597</v>
      </c>
      <c r="AA120" s="200"/>
      <c r="AB120" s="200"/>
      <c r="AC120" s="200"/>
      <c r="AD120" s="200"/>
      <c r="AE120" s="200"/>
      <c r="AF120" s="200"/>
      <c r="AG120" s="200"/>
      <c r="AH120" s="200"/>
      <c r="AI120" s="200"/>
      <c r="AJ120" s="200"/>
      <c r="AK120" s="200"/>
      <c r="AL120" s="200"/>
      <c r="AM120" s="200"/>
      <c r="AN120" s="200"/>
      <c r="AO120" s="200"/>
      <c r="AP120" s="768">
        <f t="shared" si="101"/>
        <v>0</v>
      </c>
      <c r="AQ120" s="768">
        <f t="shared" si="101"/>
        <v>4.8711922098564564E-2</v>
      </c>
      <c r="AR120" s="768">
        <f t="shared" ref="AR120:BD120" si="103">IF(AR19="NO","-",AR19/$AP19-1)</f>
        <v>-6.1265206415163642E-2</v>
      </c>
      <c r="AS120" s="768">
        <f t="shared" si="103"/>
        <v>-0.37635607252375314</v>
      </c>
      <c r="AT120" s="768">
        <f t="shared" si="103"/>
        <v>-0.55920111243834081</v>
      </c>
      <c r="AU120" s="768">
        <f t="shared" si="103"/>
        <v>-0.76127934253125851</v>
      </c>
      <c r="AV120" s="768">
        <f t="shared" si="103"/>
        <v>-0.80160427139420931</v>
      </c>
      <c r="AW120" s="768">
        <f t="shared" si="103"/>
        <v>-0.85813143801106473</v>
      </c>
      <c r="AX120" s="768">
        <f t="shared" si="103"/>
        <v>-0.89352362153648335</v>
      </c>
      <c r="AY120" s="768">
        <f t="shared" si="103"/>
        <v>-0.89681596237544403</v>
      </c>
      <c r="AZ120" s="768">
        <f t="shared" si="103"/>
        <v>-0.88988532544299093</v>
      </c>
      <c r="BA120" s="768">
        <f t="shared" si="103"/>
        <v>-0.90668337376020591</v>
      </c>
      <c r="BB120" s="768" t="str">
        <f t="shared" si="103"/>
        <v>-</v>
      </c>
      <c r="BC120" s="768" t="str">
        <f t="shared" si="103"/>
        <v>-</v>
      </c>
      <c r="BD120" s="768" t="str">
        <f t="shared" si="103"/>
        <v>-</v>
      </c>
    </row>
    <row r="121" spans="24:56" ht="16.5" customHeight="1">
      <c r="X121" s="444"/>
      <c r="Y121" s="752" t="s">
        <v>176</v>
      </c>
      <c r="Z121" s="47">
        <f t="shared" si="100"/>
        <v>152.02520950049998</v>
      </c>
      <c r="AA121" s="200"/>
      <c r="AB121" s="200"/>
      <c r="AC121" s="200"/>
      <c r="AD121" s="200"/>
      <c r="AE121" s="200"/>
      <c r="AF121" s="200"/>
      <c r="AG121" s="200"/>
      <c r="AH121" s="200"/>
      <c r="AI121" s="200"/>
      <c r="AJ121" s="200"/>
      <c r="AK121" s="200"/>
      <c r="AL121" s="200"/>
      <c r="AM121" s="200"/>
      <c r="AN121" s="200"/>
      <c r="AO121" s="200"/>
      <c r="AP121" s="768">
        <f t="shared" si="101"/>
        <v>0</v>
      </c>
      <c r="AQ121" s="768">
        <f t="shared" si="101"/>
        <v>3.6661783535852921E-2</v>
      </c>
      <c r="AR121" s="768">
        <f t="shared" ref="AR121:BD121" si="104">IF(AR20="NO","-",AR20/$AP20-1)</f>
        <v>-0.29653274903300264</v>
      </c>
      <c r="AS121" s="768">
        <f t="shared" si="104"/>
        <v>-0.45076091158542697</v>
      </c>
      <c r="AT121" s="768">
        <f t="shared" si="104"/>
        <v>-0.74134849562296257</v>
      </c>
      <c r="AU121" s="768">
        <f t="shared" si="104"/>
        <v>-0.69413031834139938</v>
      </c>
      <c r="AV121" s="768">
        <f t="shared" si="104"/>
        <v>-0.61108696000905338</v>
      </c>
      <c r="AW121" s="768">
        <f t="shared" si="104"/>
        <v>-0.55129009055066391</v>
      </c>
      <c r="AX121" s="768">
        <f t="shared" si="104"/>
        <v>-0.5025209777346088</v>
      </c>
      <c r="AY121" s="768">
        <f t="shared" si="104"/>
        <v>-0.4097292010059369</v>
      </c>
      <c r="AZ121" s="768">
        <f t="shared" si="104"/>
        <v>-0.43129425665746413</v>
      </c>
      <c r="BA121" s="768">
        <f t="shared" si="104"/>
        <v>-0.53158202367384833</v>
      </c>
      <c r="BB121" s="768" t="str">
        <f t="shared" si="104"/>
        <v>-</v>
      </c>
      <c r="BC121" s="768" t="str">
        <f t="shared" si="104"/>
        <v>-</v>
      </c>
      <c r="BD121" s="768" t="str">
        <f t="shared" si="104"/>
        <v>-</v>
      </c>
    </row>
    <row r="122" spans="24:56" ht="16.5" customHeight="1">
      <c r="X122" s="445"/>
      <c r="Y122" s="511" t="s">
        <v>178</v>
      </c>
      <c r="Z122" s="519">
        <f t="shared" si="100"/>
        <v>0.28886270200039665</v>
      </c>
      <c r="AA122" s="199"/>
      <c r="AB122" s="199"/>
      <c r="AC122" s="199"/>
      <c r="AD122" s="199"/>
      <c r="AE122" s="199"/>
      <c r="AF122" s="199"/>
      <c r="AG122" s="199"/>
      <c r="AH122" s="199"/>
      <c r="AI122" s="199"/>
      <c r="AJ122" s="199"/>
      <c r="AK122" s="199"/>
      <c r="AL122" s="199"/>
      <c r="AM122" s="199"/>
      <c r="AN122" s="199"/>
      <c r="AO122" s="199"/>
      <c r="AP122" s="768">
        <f t="shared" si="101"/>
        <v>0</v>
      </c>
      <c r="AQ122" s="768">
        <f t="shared" si="101"/>
        <v>1.1938409771783638</v>
      </c>
      <c r="AR122" s="768">
        <f t="shared" ref="AR122:BD122" si="105">IF(AR21="NO","-",AR21/$AP21-1)</f>
        <v>3.8029143363178246</v>
      </c>
      <c r="AS122" s="768">
        <f t="shared" si="105"/>
        <v>7.0165804814694877</v>
      </c>
      <c r="AT122" s="768">
        <f t="shared" si="105"/>
        <v>9.8404131928914236</v>
      </c>
      <c r="AU122" s="768">
        <f t="shared" si="105"/>
        <v>14.016783913842271</v>
      </c>
      <c r="AV122" s="768">
        <f t="shared" si="105"/>
        <v>19.546514387850952</v>
      </c>
      <c r="AW122" s="768" t="str">
        <f t="shared" si="105"/>
        <v>-</v>
      </c>
      <c r="AX122" s="768">
        <f t="shared" si="105"/>
        <v>34.868340482718402</v>
      </c>
      <c r="AY122" s="768">
        <f t="shared" si="105"/>
        <v>30.161078747728258</v>
      </c>
      <c r="AZ122" s="768">
        <f t="shared" si="105"/>
        <v>26.087445114724982</v>
      </c>
      <c r="BA122" s="768">
        <f t="shared" si="105"/>
        <v>71.031659479900796</v>
      </c>
      <c r="BB122" s="768" t="str">
        <f t="shared" si="105"/>
        <v>-</v>
      </c>
      <c r="BC122" s="768" t="str">
        <f t="shared" si="105"/>
        <v>-</v>
      </c>
      <c r="BD122" s="768" t="str">
        <f t="shared" si="105"/>
        <v>-</v>
      </c>
    </row>
    <row r="123" spans="24:56" ht="16.5" customHeight="1">
      <c r="X123" s="453"/>
      <c r="Y123" s="510" t="s">
        <v>183</v>
      </c>
      <c r="Z123" s="47">
        <f t="shared" si="100"/>
        <v>21.757894067745006</v>
      </c>
      <c r="AA123" s="199"/>
      <c r="AB123" s="199"/>
      <c r="AC123" s="199"/>
      <c r="AD123" s="199"/>
      <c r="AE123" s="199"/>
      <c r="AF123" s="199"/>
      <c r="AG123" s="199"/>
      <c r="AH123" s="199"/>
      <c r="AI123" s="199"/>
      <c r="AJ123" s="199"/>
      <c r="AK123" s="199"/>
      <c r="AL123" s="199"/>
      <c r="AM123" s="199"/>
      <c r="AN123" s="199"/>
      <c r="AO123" s="199"/>
      <c r="AP123" s="768">
        <f t="shared" si="101"/>
        <v>0</v>
      </c>
      <c r="AQ123" s="106">
        <f t="shared" si="101"/>
        <v>2.6002619241936031E-3</v>
      </c>
      <c r="AR123" s="768">
        <f t="shared" ref="AR123:BD123" si="106">IF(AR22="NO","-",AR22/$AP22-1)</f>
        <v>-6.2721086009565052E-3</v>
      </c>
      <c r="AS123" s="768">
        <f t="shared" si="106"/>
        <v>-7.7754790871881196E-3</v>
      </c>
      <c r="AT123" s="768">
        <f t="shared" si="106"/>
        <v>-0.25445277839606628</v>
      </c>
      <c r="AU123" s="768">
        <f t="shared" si="106"/>
        <v>-0.29792598292987404</v>
      </c>
      <c r="AV123" s="768">
        <f t="shared" si="106"/>
        <v>-0.29936135972053768</v>
      </c>
      <c r="AW123" s="768">
        <f t="shared" si="106"/>
        <v>-0.39020933230036059</v>
      </c>
      <c r="AX123" s="768">
        <f t="shared" si="106"/>
        <v>-0.55912993315009007</v>
      </c>
      <c r="AY123" s="768">
        <f t="shared" si="106"/>
        <v>-0.91212488159059424</v>
      </c>
      <c r="AZ123" s="768" t="str">
        <f t="shared" si="106"/>
        <v>-</v>
      </c>
      <c r="BA123" s="768" t="str">
        <f t="shared" si="106"/>
        <v>-</v>
      </c>
      <c r="BB123" s="768" t="str">
        <f t="shared" si="106"/>
        <v>-</v>
      </c>
      <c r="BC123" s="768" t="str">
        <f t="shared" si="106"/>
        <v>-</v>
      </c>
      <c r="BD123" s="768" t="str">
        <f t="shared" si="106"/>
        <v>-</v>
      </c>
    </row>
    <row r="124" spans="24:56" ht="16.5" customHeight="1">
      <c r="X124" s="446" t="s">
        <v>227</v>
      </c>
      <c r="Y124" s="447"/>
      <c r="Z124" s="196">
        <f t="shared" ref="Z124:Z135" si="107">AP23</f>
        <v>5053.0064154062857</v>
      </c>
      <c r="AA124" s="130"/>
      <c r="AB124" s="130"/>
      <c r="AC124" s="130"/>
      <c r="AD124" s="130"/>
      <c r="AE124" s="130"/>
      <c r="AF124" s="130"/>
      <c r="AG124" s="130"/>
      <c r="AH124" s="130"/>
      <c r="AI124" s="130"/>
      <c r="AJ124" s="130"/>
      <c r="AK124" s="130"/>
      <c r="AL124" s="130"/>
      <c r="AM124" s="130"/>
      <c r="AN124" s="130"/>
      <c r="AO124" s="130"/>
      <c r="AP124" s="769">
        <f t="shared" ref="AP124:AR124" si="108">IF(AP23="NO","-",AP23/$AP23-1)</f>
        <v>0</v>
      </c>
      <c r="AQ124" s="769">
        <f t="shared" si="108"/>
        <v>3.4810148218546999E-2</v>
      </c>
      <c r="AR124" s="769">
        <f t="shared" si="108"/>
        <v>-6.3240530351367896E-2</v>
      </c>
      <c r="AS124" s="769">
        <f t="shared" ref="AS124:BD124" si="109">IF(AS23="NO","-",AS23/$AP23-1)</f>
        <v>-0.17333001799973091</v>
      </c>
      <c r="AT124" s="769">
        <f t="shared" si="109"/>
        <v>-0.51580638831159886</v>
      </c>
      <c r="AU124" s="769">
        <f t="shared" si="109"/>
        <v>-0.52031098955790833</v>
      </c>
      <c r="AV124" s="769">
        <f t="shared" si="109"/>
        <v>-0.55518704301239929</v>
      </c>
      <c r="AW124" s="769">
        <f t="shared" si="109"/>
        <v>-0.55777944878903707</v>
      </c>
      <c r="AX124" s="769">
        <f t="shared" si="109"/>
        <v>-0.58404702507090545</v>
      </c>
      <c r="AY124" s="769">
        <f t="shared" si="109"/>
        <v>-0.59131911205620924</v>
      </c>
      <c r="AZ124" s="769">
        <f t="shared" si="109"/>
        <v>-0.57397388132431149</v>
      </c>
      <c r="BA124" s="769">
        <f t="shared" si="109"/>
        <v>-0.55412892737465913</v>
      </c>
      <c r="BB124" s="769">
        <f t="shared" si="109"/>
        <v>-1</v>
      </c>
      <c r="BC124" s="769">
        <f t="shared" si="109"/>
        <v>-1</v>
      </c>
      <c r="BD124" s="769">
        <f t="shared" si="109"/>
        <v>-1</v>
      </c>
    </row>
    <row r="125" spans="24:56" ht="16.5" customHeight="1">
      <c r="X125" s="446"/>
      <c r="Y125" s="186" t="s">
        <v>95</v>
      </c>
      <c r="Z125" s="47">
        <f t="shared" si="107"/>
        <v>867.333888</v>
      </c>
      <c r="AA125" s="200"/>
      <c r="AB125" s="200"/>
      <c r="AC125" s="200"/>
      <c r="AD125" s="200"/>
      <c r="AE125" s="200"/>
      <c r="AF125" s="200"/>
      <c r="AG125" s="200"/>
      <c r="AH125" s="200"/>
      <c r="AI125" s="200"/>
      <c r="AJ125" s="200"/>
      <c r="AK125" s="200"/>
      <c r="AL125" s="200"/>
      <c r="AM125" s="200"/>
      <c r="AN125" s="200"/>
      <c r="AO125" s="200"/>
      <c r="AP125" s="768">
        <f t="shared" ref="AP125:AR125" si="110">IF(AP24="NO","-",AP24/$AP24-1)</f>
        <v>0</v>
      </c>
      <c r="AQ125" s="768">
        <f t="shared" si="110"/>
        <v>1.6715090367854568E-2</v>
      </c>
      <c r="AR125" s="768">
        <f t="shared" si="110"/>
        <v>8.2994279884713862E-3</v>
      </c>
      <c r="AS125" s="768">
        <f t="shared" ref="AS125:BD125" si="111">IF(AS24="NO","-",AS24/$AP24-1)</f>
        <v>6.7147542942547211E-3</v>
      </c>
      <c r="AT125" s="106">
        <f t="shared" si="111"/>
        <v>-3.1345769308760429E-3</v>
      </c>
      <c r="AU125" s="768">
        <f t="shared" si="111"/>
        <v>-4.8795186579633332E-2</v>
      </c>
      <c r="AV125" s="768">
        <f t="shared" si="111"/>
        <v>-4.0740208364936192E-2</v>
      </c>
      <c r="AW125" s="768">
        <f t="shared" si="111"/>
        <v>-1.475938782498043E-2</v>
      </c>
      <c r="AX125" s="768">
        <f t="shared" si="111"/>
        <v>-1.3801673721893226E-2</v>
      </c>
      <c r="AY125" s="768">
        <f t="shared" si="111"/>
        <v>-1.5862083308013308E-2</v>
      </c>
      <c r="AZ125" s="768">
        <f t="shared" si="111"/>
        <v>2.2616904682952743E-2</v>
      </c>
      <c r="BA125" s="768">
        <f t="shared" si="111"/>
        <v>1.8978764479122612E-2</v>
      </c>
      <c r="BB125" s="768">
        <f t="shared" si="111"/>
        <v>-1</v>
      </c>
      <c r="BC125" s="768">
        <f t="shared" si="111"/>
        <v>-1</v>
      </c>
      <c r="BD125" s="768">
        <f t="shared" si="111"/>
        <v>-1</v>
      </c>
    </row>
    <row r="126" spans="24:56" ht="16.5" customHeight="1">
      <c r="X126" s="446"/>
      <c r="Y126" s="426" t="s">
        <v>94</v>
      </c>
      <c r="Z126" s="47">
        <f t="shared" si="107"/>
        <v>899.41802510460252</v>
      </c>
      <c r="AA126" s="200"/>
      <c r="AB126" s="200"/>
      <c r="AC126" s="200"/>
      <c r="AD126" s="200"/>
      <c r="AE126" s="200"/>
      <c r="AF126" s="200"/>
      <c r="AG126" s="200"/>
      <c r="AH126" s="200"/>
      <c r="AI126" s="200"/>
      <c r="AJ126" s="200"/>
      <c r="AK126" s="200"/>
      <c r="AL126" s="200"/>
      <c r="AM126" s="200"/>
      <c r="AN126" s="200"/>
      <c r="AO126" s="200"/>
      <c r="AP126" s="768">
        <f t="shared" ref="AP126:AR126" si="112">IF(AP25="NO","-",AP25/$AP25-1)</f>
        <v>0</v>
      </c>
      <c r="AQ126" s="768">
        <f t="shared" si="112"/>
        <v>7.5074113475554149E-2</v>
      </c>
      <c r="AR126" s="768">
        <f t="shared" si="112"/>
        <v>-2.1641691707034116E-2</v>
      </c>
      <c r="AS126" s="768">
        <f t="shared" ref="AS126:BD126" si="113">IF(AS25="NO","-",AS25/$AP25-1)</f>
        <v>-7.928524380814217E-2</v>
      </c>
      <c r="AT126" s="768">
        <f t="shared" si="113"/>
        <v>-0.20932721404396026</v>
      </c>
      <c r="AU126" s="768">
        <f t="shared" si="113"/>
        <v>-0.30819114329383046</v>
      </c>
      <c r="AV126" s="768">
        <f t="shared" si="113"/>
        <v>-0.21439715913369728</v>
      </c>
      <c r="AW126" s="768">
        <f t="shared" si="113"/>
        <v>-0.20070830739140655</v>
      </c>
      <c r="AX126" s="768">
        <f t="shared" si="113"/>
        <v>-0.28537639039001439</v>
      </c>
      <c r="AY126" s="768">
        <f t="shared" si="113"/>
        <v>-0.33100589619764709</v>
      </c>
      <c r="AZ126" s="768">
        <f t="shared" si="113"/>
        <v>-0.3216771972325303</v>
      </c>
      <c r="BA126" s="768">
        <f t="shared" si="113"/>
        <v>-0.27133264249144295</v>
      </c>
      <c r="BB126" s="768">
        <f t="shared" si="113"/>
        <v>-1</v>
      </c>
      <c r="BC126" s="768">
        <f t="shared" si="113"/>
        <v>-1</v>
      </c>
      <c r="BD126" s="768">
        <f t="shared" si="113"/>
        <v>-1</v>
      </c>
    </row>
    <row r="127" spans="24:56" ht="16.5" customHeight="1">
      <c r="X127" s="446"/>
      <c r="Y127" s="753" t="s">
        <v>182</v>
      </c>
      <c r="Z127" s="47">
        <f t="shared" si="107"/>
        <v>1104.0456401673639</v>
      </c>
      <c r="AA127" s="200"/>
      <c r="AB127" s="200"/>
      <c r="AC127" s="200"/>
      <c r="AD127" s="200"/>
      <c r="AE127" s="200"/>
      <c r="AF127" s="200"/>
      <c r="AG127" s="200"/>
      <c r="AH127" s="200"/>
      <c r="AI127" s="200"/>
      <c r="AJ127" s="200"/>
      <c r="AK127" s="200"/>
      <c r="AL127" s="200"/>
      <c r="AM127" s="200"/>
      <c r="AN127" s="200"/>
      <c r="AO127" s="200"/>
      <c r="AP127" s="768">
        <f t="shared" ref="AP127:AR127" si="114">IF(AP26="NO","-",AP26/$AP26-1)</f>
        <v>0</v>
      </c>
      <c r="AQ127" s="768">
        <f t="shared" si="114"/>
        <v>-5.7224894604820942E-2</v>
      </c>
      <c r="AR127" s="768">
        <f t="shared" si="114"/>
        <v>-5.8730107983074431E-2</v>
      </c>
      <c r="AS127" s="768">
        <f t="shared" ref="AS127:BD127" si="115">IF(AS26="NO","-",AS26/$AP26-1)</f>
        <v>-0.43621895929443333</v>
      </c>
      <c r="AT127" s="768">
        <f t="shared" si="115"/>
        <v>-0.79348679827634916</v>
      </c>
      <c r="AU127" s="768">
        <f t="shared" si="115"/>
        <v>-0.7339490422194207</v>
      </c>
      <c r="AV127" s="768">
        <f t="shared" si="115"/>
        <v>-0.83478943862107935</v>
      </c>
      <c r="AW127" s="768">
        <f t="shared" si="115"/>
        <v>-0.83478943862107935</v>
      </c>
      <c r="AX127" s="768">
        <f t="shared" si="115"/>
        <v>-0.8554407587934445</v>
      </c>
      <c r="AY127" s="768">
        <f t="shared" si="115"/>
        <v>-0.83478943862107935</v>
      </c>
      <c r="AZ127" s="768">
        <f t="shared" si="115"/>
        <v>-0.79348679827634916</v>
      </c>
      <c r="BA127" s="768">
        <f t="shared" si="115"/>
        <v>-0.71501178162136192</v>
      </c>
      <c r="BB127" s="768">
        <f t="shared" si="115"/>
        <v>-1</v>
      </c>
      <c r="BC127" s="768">
        <f t="shared" si="115"/>
        <v>-1</v>
      </c>
      <c r="BD127" s="768">
        <f t="shared" si="115"/>
        <v>-1</v>
      </c>
    </row>
    <row r="128" spans="24:56" ht="16.5" customHeight="1">
      <c r="X128" s="446"/>
      <c r="Y128" s="509" t="s">
        <v>175</v>
      </c>
      <c r="Z128" s="47">
        <f t="shared" si="107"/>
        <v>540.20721733431947</v>
      </c>
      <c r="AA128" s="200"/>
      <c r="AB128" s="200"/>
      <c r="AC128" s="200"/>
      <c r="AD128" s="200"/>
      <c r="AE128" s="200"/>
      <c r="AF128" s="200"/>
      <c r="AG128" s="200"/>
      <c r="AH128" s="200"/>
      <c r="AI128" s="200"/>
      <c r="AJ128" s="200"/>
      <c r="AK128" s="200"/>
      <c r="AL128" s="200"/>
      <c r="AM128" s="200"/>
      <c r="AN128" s="200"/>
      <c r="AO128" s="200"/>
      <c r="AP128" s="768">
        <f t="shared" ref="AP128:AR128" si="116">IF(AP27="NO","-",AP27/$AP27-1)</f>
        <v>0</v>
      </c>
      <c r="AQ128" s="768">
        <f t="shared" si="116"/>
        <v>-0.14226886379615145</v>
      </c>
      <c r="AR128" s="768">
        <f t="shared" si="116"/>
        <v>-0.20289204909198622</v>
      </c>
      <c r="AS128" s="768">
        <f t="shared" ref="AS128:BD128" si="117">IF(AS27="NO","-",AS27/$AP27-1)</f>
        <v>-0.39168157816411198</v>
      </c>
      <c r="AT128" s="768">
        <f t="shared" si="117"/>
        <v>-0.60955176935752886</v>
      </c>
      <c r="AU128" s="768">
        <f t="shared" si="117"/>
        <v>-0.58388910182232712</v>
      </c>
      <c r="AV128" s="768">
        <f t="shared" si="117"/>
        <v>-0.63625516622608536</v>
      </c>
      <c r="AW128" s="768">
        <f t="shared" si="117"/>
        <v>-0.66023111610870622</v>
      </c>
      <c r="AX128" s="768">
        <f t="shared" si="117"/>
        <v>-0.66408389676637203</v>
      </c>
      <c r="AY128" s="768">
        <f t="shared" si="117"/>
        <v>-0.67650353567093546</v>
      </c>
      <c r="AZ128" s="768">
        <f t="shared" si="117"/>
        <v>-0.65944163219257579</v>
      </c>
      <c r="BA128" s="768">
        <f t="shared" si="117"/>
        <v>-0.64430943402270979</v>
      </c>
      <c r="BB128" s="768">
        <f t="shared" si="117"/>
        <v>-1</v>
      </c>
      <c r="BC128" s="768">
        <f t="shared" si="117"/>
        <v>-1</v>
      </c>
      <c r="BD128" s="768">
        <f t="shared" si="117"/>
        <v>-1</v>
      </c>
    </row>
    <row r="129" spans="2:56" ht="16.5" customHeight="1">
      <c r="X129" s="446"/>
      <c r="Y129" s="509" t="s">
        <v>179</v>
      </c>
      <c r="Z129" s="47">
        <f t="shared" si="107"/>
        <v>711.7616448</v>
      </c>
      <c r="AA129" s="199"/>
      <c r="AB129" s="199"/>
      <c r="AC129" s="199"/>
      <c r="AD129" s="199"/>
      <c r="AE129" s="199"/>
      <c r="AF129" s="199"/>
      <c r="AG129" s="199"/>
      <c r="AH129" s="199"/>
      <c r="AI129" s="199"/>
      <c r="AJ129" s="199"/>
      <c r="AK129" s="199"/>
      <c r="AL129" s="199"/>
      <c r="AM129" s="199"/>
      <c r="AN129" s="199"/>
      <c r="AO129" s="199"/>
      <c r="AP129" s="768">
        <f t="shared" ref="AP129:AR130" si="118">IF(AP28="NO","-",AP28/$AP28-1)</f>
        <v>0</v>
      </c>
      <c r="AQ129" s="768">
        <f t="shared" si="118"/>
        <v>-0.19574967479899819</v>
      </c>
      <c r="AR129" s="768">
        <f t="shared" si="118"/>
        <v>-0.48647154102030066</v>
      </c>
      <c r="AS129" s="768">
        <f t="shared" ref="AS129:BD129" si="119">IF(AS28="NO","-",AS28/$AP28-1)</f>
        <v>-0.58423518171818034</v>
      </c>
      <c r="AT129" s="768">
        <f t="shared" si="119"/>
        <v>-0.71986414753223138</v>
      </c>
      <c r="AU129" s="768">
        <f t="shared" si="119"/>
        <v>-0.6222392510690119</v>
      </c>
      <c r="AV129" s="768">
        <f t="shared" si="119"/>
        <v>-0.72192761164081198</v>
      </c>
      <c r="AW129" s="768">
        <f t="shared" si="119"/>
        <v>-0.75827897748502004</v>
      </c>
      <c r="AX129" s="768">
        <f t="shared" si="119"/>
        <v>-0.76137494291684549</v>
      </c>
      <c r="AY129" s="768">
        <f t="shared" si="119"/>
        <v>-0.73155268486869729</v>
      </c>
      <c r="AZ129" s="768">
        <f t="shared" si="119"/>
        <v>-0.73129407511451217</v>
      </c>
      <c r="BA129" s="768">
        <f t="shared" si="119"/>
        <v>-0.77998559977485349</v>
      </c>
      <c r="BB129" s="768">
        <f t="shared" si="119"/>
        <v>-1</v>
      </c>
      <c r="BC129" s="768">
        <f t="shared" si="119"/>
        <v>-1</v>
      </c>
      <c r="BD129" s="768">
        <f t="shared" si="119"/>
        <v>-1</v>
      </c>
    </row>
    <row r="130" spans="2:56" ht="16.5" customHeight="1">
      <c r="X130" s="448"/>
      <c r="Y130" s="426" t="s">
        <v>241</v>
      </c>
      <c r="Z130" s="47">
        <f t="shared" si="107"/>
        <v>930.2399999999999</v>
      </c>
      <c r="AA130" s="199"/>
      <c r="AB130" s="199"/>
      <c r="AC130" s="199"/>
      <c r="AD130" s="199"/>
      <c r="AE130" s="199"/>
      <c r="AF130" s="199"/>
      <c r="AG130" s="199"/>
      <c r="AH130" s="199"/>
      <c r="AI130" s="199"/>
      <c r="AJ130" s="199"/>
      <c r="AK130" s="199"/>
      <c r="AL130" s="199"/>
      <c r="AM130" s="199"/>
      <c r="AN130" s="199"/>
      <c r="AO130" s="199"/>
      <c r="AP130" s="768">
        <f t="shared" si="118"/>
        <v>0</v>
      </c>
      <c r="AQ130" s="768">
        <f t="shared" si="118"/>
        <v>0.40122549019607878</v>
      </c>
      <c r="AR130" s="768">
        <f t="shared" si="118"/>
        <v>0.22941176470588243</v>
      </c>
      <c r="AS130" s="768">
        <f t="shared" ref="AS130:BD130" si="120">IF(AS29="NO","-",AS29/$AP29-1)</f>
        <v>0.32107843137254921</v>
      </c>
      <c r="AT130" s="768">
        <f t="shared" si="120"/>
        <v>-0.75</v>
      </c>
      <c r="AU130" s="768">
        <f t="shared" si="120"/>
        <v>-0.79656862745098034</v>
      </c>
      <c r="AV130" s="768">
        <f t="shared" si="120"/>
        <v>-0.85784313725490191</v>
      </c>
      <c r="AW130" s="768">
        <f t="shared" si="120"/>
        <v>-0.86764705882352944</v>
      </c>
      <c r="AX130" s="768">
        <f t="shared" si="120"/>
        <v>-0.90024509803921571</v>
      </c>
      <c r="AY130" s="768">
        <f t="shared" si="120"/>
        <v>-0.93382352941176472</v>
      </c>
      <c r="AZ130" s="768">
        <f t="shared" si="120"/>
        <v>-0.94362745098039214</v>
      </c>
      <c r="BA130" s="768">
        <f t="shared" si="120"/>
        <v>-0.94578431488252157</v>
      </c>
      <c r="BB130" s="768">
        <f t="shared" si="120"/>
        <v>-1</v>
      </c>
      <c r="BC130" s="768">
        <f t="shared" si="120"/>
        <v>-1</v>
      </c>
      <c r="BD130" s="768">
        <f t="shared" si="120"/>
        <v>-1</v>
      </c>
    </row>
    <row r="131" spans="2:56" ht="16.5" customHeight="1">
      <c r="X131" s="183" t="s">
        <v>228</v>
      </c>
      <c r="Y131" s="184"/>
      <c r="Z131" s="185">
        <f t="shared" si="107"/>
        <v>1471.7527115608</v>
      </c>
      <c r="AA131" s="185"/>
      <c r="AB131" s="185"/>
      <c r="AC131" s="185"/>
      <c r="AD131" s="185"/>
      <c r="AE131" s="185"/>
      <c r="AF131" s="185"/>
      <c r="AG131" s="185"/>
      <c r="AH131" s="185"/>
      <c r="AI131" s="185"/>
      <c r="AJ131" s="185"/>
      <c r="AK131" s="185"/>
      <c r="AL131" s="185"/>
      <c r="AM131" s="185"/>
      <c r="AN131" s="185"/>
      <c r="AO131" s="185"/>
      <c r="AP131" s="770">
        <f t="shared" ref="AP131:AQ131" si="121">IF(AP30="NO","-",AP30/$AP30-1)</f>
        <v>0</v>
      </c>
      <c r="AQ131" s="770">
        <f t="shared" si="121"/>
        <v>-4.7860599852782681E-2</v>
      </c>
      <c r="AR131" s="770">
        <f t="shared" ref="AR131:BD131" si="122">IF(AR30="NO","-",AR30/$AP30-1)</f>
        <v>7.8168529141559695E-2</v>
      </c>
      <c r="AS131" s="770">
        <f t="shared" si="122"/>
        <v>6.3101241351533055E-3</v>
      </c>
      <c r="AT131" s="770">
        <f t="shared" si="122"/>
        <v>-7.9902902925055974E-2</v>
      </c>
      <c r="AU131" s="770">
        <f t="shared" si="122"/>
        <v>4.6195776949533363E-2</v>
      </c>
      <c r="AV131" s="770">
        <f t="shared" si="122"/>
        <v>0.22328972439760575</v>
      </c>
      <c r="AW131" s="770">
        <f t="shared" si="122"/>
        <v>2.724611105323671E-2</v>
      </c>
      <c r="AX131" s="770">
        <f t="shared" si="122"/>
        <v>9.8851290009758452E-2</v>
      </c>
      <c r="AY131" s="770">
        <f t="shared" si="122"/>
        <v>-0.23705434360720512</v>
      </c>
      <c r="AZ131" s="770">
        <f t="shared" si="122"/>
        <v>-0.61200609469852618</v>
      </c>
      <c r="BA131" s="770">
        <f t="shared" si="122"/>
        <v>-0.56892535061429195</v>
      </c>
      <c r="BB131" s="770">
        <f t="shared" si="122"/>
        <v>-1</v>
      </c>
      <c r="BC131" s="770">
        <f t="shared" si="122"/>
        <v>-1</v>
      </c>
      <c r="BD131" s="770">
        <f t="shared" si="122"/>
        <v>-1</v>
      </c>
    </row>
    <row r="132" spans="2:56" ht="16.5" customHeight="1">
      <c r="X132" s="183"/>
      <c r="Y132" s="239" t="s">
        <v>96</v>
      </c>
      <c r="Z132" s="25">
        <f t="shared" si="107"/>
        <v>1240.1199999999999</v>
      </c>
      <c r="AA132" s="199"/>
      <c r="AB132" s="199"/>
      <c r="AC132" s="199"/>
      <c r="AD132" s="199"/>
      <c r="AE132" s="199"/>
      <c r="AF132" s="199"/>
      <c r="AG132" s="199"/>
      <c r="AH132" s="199"/>
      <c r="AI132" s="199"/>
      <c r="AJ132" s="199"/>
      <c r="AK132" s="199"/>
      <c r="AL132" s="199"/>
      <c r="AM132" s="199"/>
      <c r="AN132" s="199"/>
      <c r="AO132" s="199"/>
      <c r="AP132" s="768">
        <f t="shared" ref="AP132:AQ132" si="123">IF(AP31="NO","-",AP31/$AP31-1)</f>
        <v>0</v>
      </c>
      <c r="AQ132" s="768">
        <f t="shared" si="123"/>
        <v>-9.4313453536754133E-2</v>
      </c>
      <c r="AR132" s="768">
        <f t="shared" ref="AR132:BD132" si="124">IF(AR31="NO","-",AR31/$AP31-1)</f>
        <v>-9.7087378640777766E-3</v>
      </c>
      <c r="AS132" s="768">
        <f t="shared" si="124"/>
        <v>-1.386962552011084E-2</v>
      </c>
      <c r="AT132" s="768">
        <f t="shared" si="124"/>
        <v>-7.3509015256587817E-2</v>
      </c>
      <c r="AU132" s="768">
        <f t="shared" si="124"/>
        <v>6.6574202496532564E-2</v>
      </c>
      <c r="AV132" s="768">
        <f t="shared" si="124"/>
        <v>0.29126213592233019</v>
      </c>
      <c r="AW132" s="768">
        <f t="shared" si="124"/>
        <v>5.9639389736476867E-2</v>
      </c>
      <c r="AX132" s="768">
        <f t="shared" si="124"/>
        <v>0.1983356449375866</v>
      </c>
      <c r="AY132" s="768">
        <f t="shared" si="124"/>
        <v>-0.22211650485436885</v>
      </c>
      <c r="AZ132" s="768">
        <f t="shared" si="124"/>
        <v>-0.67406380027739243</v>
      </c>
      <c r="BA132" s="768">
        <f t="shared" si="124"/>
        <v>-0.6518723941543727</v>
      </c>
      <c r="BB132" s="768">
        <f t="shared" si="124"/>
        <v>-1</v>
      </c>
      <c r="BC132" s="768">
        <f t="shared" si="124"/>
        <v>-1</v>
      </c>
      <c r="BD132" s="768">
        <f t="shared" si="124"/>
        <v>-1</v>
      </c>
    </row>
    <row r="133" spans="2:56" ht="16.5" customHeight="1">
      <c r="X133" s="514"/>
      <c r="Y133" s="512" t="s">
        <v>181</v>
      </c>
      <c r="Z133" s="25">
        <f t="shared" si="107"/>
        <v>161.03926756079997</v>
      </c>
      <c r="AA133" s="199"/>
      <c r="AB133" s="199"/>
      <c r="AC133" s="199"/>
      <c r="AD133" s="199"/>
      <c r="AE133" s="199"/>
      <c r="AF133" s="199"/>
      <c r="AG133" s="199"/>
      <c r="AH133" s="199"/>
      <c r="AI133" s="199"/>
      <c r="AJ133" s="199"/>
      <c r="AK133" s="199"/>
      <c r="AL133" s="199"/>
      <c r="AM133" s="199"/>
      <c r="AN133" s="199"/>
      <c r="AO133" s="199"/>
      <c r="AP133" s="768">
        <f t="shared" ref="AP133:AQ133" si="125">IF(AP32="NO","-",AP32/$AP32-1)</f>
        <v>0</v>
      </c>
      <c r="AQ133" s="768">
        <f t="shared" si="125"/>
        <v>0.19945856843650289</v>
      </c>
      <c r="AR133" s="768">
        <f t="shared" ref="AR133:BD133" si="126">IF(AR32="NO","-",AR32/$AP32-1)</f>
        <v>0.52236892475606078</v>
      </c>
      <c r="AS133" s="768">
        <f t="shared" si="126"/>
        <v>0.41140309748538062</v>
      </c>
      <c r="AT133" s="768">
        <f t="shared" si="126"/>
        <v>0.13097747283901939</v>
      </c>
      <c r="AU133" s="768">
        <f t="shared" si="126"/>
        <v>0.184139003798796</v>
      </c>
      <c r="AV133" s="768">
        <f t="shared" si="126"/>
        <v>8.5592168820787906E-2</v>
      </c>
      <c r="AW133" s="768">
        <f t="shared" si="126"/>
        <v>9.9309630218295419E-2</v>
      </c>
      <c r="AX133" s="768">
        <f t="shared" si="126"/>
        <v>-0.31832646845279911</v>
      </c>
      <c r="AY133" s="768">
        <f t="shared" si="126"/>
        <v>-0.18026485684437044</v>
      </c>
      <c r="AZ133" s="768">
        <f t="shared" si="126"/>
        <v>-0.1017495518781184</v>
      </c>
      <c r="BA133" s="768">
        <f t="shared" si="126"/>
        <v>0.1370023535168392</v>
      </c>
      <c r="BB133" s="768">
        <f t="shared" si="126"/>
        <v>-1</v>
      </c>
      <c r="BC133" s="768">
        <f t="shared" si="126"/>
        <v>-1</v>
      </c>
      <c r="BD133" s="768">
        <f t="shared" si="126"/>
        <v>-1</v>
      </c>
    </row>
    <row r="134" spans="2:56" ht="16.5" customHeight="1" thickBot="1">
      <c r="X134" s="518"/>
      <c r="Y134" s="515" t="s">
        <v>180</v>
      </c>
      <c r="Z134" s="26">
        <f t="shared" si="107"/>
        <v>70.593444000000119</v>
      </c>
      <c r="AA134" s="201"/>
      <c r="AB134" s="201"/>
      <c r="AC134" s="201"/>
      <c r="AD134" s="201"/>
      <c r="AE134" s="201"/>
      <c r="AF134" s="201"/>
      <c r="AG134" s="201"/>
      <c r="AH134" s="201"/>
      <c r="AI134" s="201"/>
      <c r="AJ134" s="201"/>
      <c r="AK134" s="201"/>
      <c r="AL134" s="201"/>
      <c r="AM134" s="201"/>
      <c r="AN134" s="201"/>
      <c r="AO134" s="201"/>
      <c r="AP134" s="764">
        <f t="shared" ref="AP134:AQ134" si="127">IF(AP33="NO","-",AP33/$AP33-1)</f>
        <v>0</v>
      </c>
      <c r="AQ134" s="764">
        <f t="shared" si="127"/>
        <v>0.20399019801328855</v>
      </c>
      <c r="AR134" s="764">
        <f t="shared" ref="AR134:BD134" si="128">IF(AR33="NO","-",AR33/$AP33-1)</f>
        <v>0.60859526393940389</v>
      </c>
      <c r="AS134" s="764">
        <f t="shared" si="128"/>
        <v>-0.56329750939893575</v>
      </c>
      <c r="AT134" s="764">
        <f t="shared" si="128"/>
        <v>-0.67328958103377234</v>
      </c>
      <c r="AU134" s="764">
        <f t="shared" si="128"/>
        <v>-0.62647248536280509</v>
      </c>
      <c r="AV134" s="764">
        <f t="shared" si="128"/>
        <v>-0.65666781790671669</v>
      </c>
      <c r="AW134" s="764">
        <f t="shared" si="128"/>
        <v>-0.70620173014933241</v>
      </c>
      <c r="AX134" s="764">
        <f t="shared" si="128"/>
        <v>-0.69712259061903825</v>
      </c>
      <c r="AY134" s="764">
        <f t="shared" si="128"/>
        <v>-0.62901779488191578</v>
      </c>
      <c r="AZ134" s="764">
        <f t="shared" si="128"/>
        <v>-0.68584210249325694</v>
      </c>
      <c r="BA134" s="764">
        <f t="shared" si="128"/>
        <v>-0.72216610749292809</v>
      </c>
      <c r="BB134" s="764">
        <f t="shared" si="128"/>
        <v>-1</v>
      </c>
      <c r="BC134" s="764">
        <f t="shared" si="128"/>
        <v>-1</v>
      </c>
      <c r="BD134" s="764">
        <f t="shared" si="128"/>
        <v>-1</v>
      </c>
    </row>
    <row r="135" spans="2:56" ht="16.5" customHeight="1" thickTop="1">
      <c r="B135" s="1" t="s">
        <v>42</v>
      </c>
      <c r="X135" s="449" t="s">
        <v>97</v>
      </c>
      <c r="Y135" s="450"/>
      <c r="Z135" s="197">
        <f t="shared" si="107"/>
        <v>27929.939069748096</v>
      </c>
      <c r="AA135" s="108"/>
      <c r="AB135" s="108"/>
      <c r="AC135" s="108"/>
      <c r="AD135" s="108"/>
      <c r="AE135" s="108"/>
      <c r="AF135" s="108"/>
      <c r="AG135" s="108"/>
      <c r="AH135" s="108"/>
      <c r="AI135" s="108"/>
      <c r="AJ135" s="108"/>
      <c r="AK135" s="108"/>
      <c r="AL135" s="108"/>
      <c r="AM135" s="108"/>
      <c r="AN135" s="108"/>
      <c r="AO135" s="108"/>
      <c r="AP135" s="766">
        <f t="shared" ref="AP135:AQ135" si="129">IF(AP34="NO","-",AP34/$AP34-1)</f>
        <v>0</v>
      </c>
      <c r="AQ135" s="766">
        <f t="shared" si="129"/>
        <v>8.3283923372469593E-2</v>
      </c>
      <c r="AR135" s="766">
        <f t="shared" ref="AR135:BD135" si="130">IF(AR34="NO","-",AR34/$AP34-1)</f>
        <v>0.10792536800303765</v>
      </c>
      <c r="AS135" s="766">
        <f t="shared" si="130"/>
        <v>9.8697077553744794E-2</v>
      </c>
      <c r="AT135" s="766">
        <f t="shared" si="130"/>
        <v>3.0614029967470202E-2</v>
      </c>
      <c r="AU135" s="766">
        <f t="shared" si="130"/>
        <v>0.12848023178403634</v>
      </c>
      <c r="AV135" s="766">
        <f t="shared" si="130"/>
        <v>0.21285500298966054</v>
      </c>
      <c r="AW135" s="766">
        <f t="shared" si="130"/>
        <v>0.30796304608721248</v>
      </c>
      <c r="AX135" s="766">
        <f t="shared" si="130"/>
        <v>0.39970477649667191</v>
      </c>
      <c r="AY135" s="766">
        <f t="shared" si="130"/>
        <v>0.51504493861305511</v>
      </c>
      <c r="AZ135" s="766">
        <f t="shared" si="130"/>
        <v>0.61945034556262435</v>
      </c>
      <c r="BA135" s="766">
        <f t="shared" si="130"/>
        <v>0.77290235788774031</v>
      </c>
      <c r="BB135" s="766">
        <f t="shared" si="130"/>
        <v>-1</v>
      </c>
      <c r="BC135" s="766">
        <f t="shared" si="130"/>
        <v>-1</v>
      </c>
      <c r="BD135" s="766">
        <f t="shared" si="130"/>
        <v>-1</v>
      </c>
    </row>
    <row r="137" spans="2:56">
      <c r="X137" s="132" t="s">
        <v>91</v>
      </c>
      <c r="AX137" s="132"/>
    </row>
    <row r="138" spans="2:56" ht="16.5" customHeight="1">
      <c r="X138" s="570"/>
      <c r="Y138" s="571"/>
      <c r="Z138" s="484" t="s">
        <v>201</v>
      </c>
      <c r="AA138" s="484">
        <v>1990</v>
      </c>
      <c r="AB138" s="484">
        <f t="shared" ref="AB138:AR138" si="131">AA138+1</f>
        <v>1991</v>
      </c>
      <c r="AC138" s="484">
        <f t="shared" si="131"/>
        <v>1992</v>
      </c>
      <c r="AD138" s="484">
        <f t="shared" si="131"/>
        <v>1993</v>
      </c>
      <c r="AE138" s="484">
        <f t="shared" si="131"/>
        <v>1994</v>
      </c>
      <c r="AF138" s="484">
        <f t="shared" si="131"/>
        <v>1995</v>
      </c>
      <c r="AG138" s="484">
        <f t="shared" si="131"/>
        <v>1996</v>
      </c>
      <c r="AH138" s="484">
        <f t="shared" si="131"/>
        <v>1997</v>
      </c>
      <c r="AI138" s="484">
        <f t="shared" si="131"/>
        <v>1998</v>
      </c>
      <c r="AJ138" s="484">
        <f t="shared" si="131"/>
        <v>1999</v>
      </c>
      <c r="AK138" s="484">
        <f t="shared" si="131"/>
        <v>2000</v>
      </c>
      <c r="AL138" s="484">
        <f t="shared" si="131"/>
        <v>2001</v>
      </c>
      <c r="AM138" s="484">
        <f t="shared" si="131"/>
        <v>2002</v>
      </c>
      <c r="AN138" s="484">
        <f t="shared" si="131"/>
        <v>2003</v>
      </c>
      <c r="AO138" s="484">
        <f t="shared" si="131"/>
        <v>2004</v>
      </c>
      <c r="AP138" s="484">
        <f t="shared" si="131"/>
        <v>2005</v>
      </c>
      <c r="AQ138" s="484">
        <f t="shared" si="131"/>
        <v>2006</v>
      </c>
      <c r="AR138" s="484">
        <f t="shared" si="131"/>
        <v>2007</v>
      </c>
      <c r="AS138" s="486">
        <v>2008</v>
      </c>
      <c r="AT138" s="486">
        <v>2009</v>
      </c>
      <c r="AU138" s="486">
        <v>2010</v>
      </c>
      <c r="AV138" s="486">
        <v>2011</v>
      </c>
      <c r="AW138" s="486">
        <v>2012</v>
      </c>
      <c r="AX138" s="486">
        <v>2013</v>
      </c>
      <c r="AY138" s="486">
        <f t="shared" ref="AY138:BD138" si="132">AX138+1</f>
        <v>2014</v>
      </c>
      <c r="AZ138" s="486">
        <f t="shared" si="132"/>
        <v>2015</v>
      </c>
      <c r="BA138" s="486">
        <f t="shared" si="132"/>
        <v>2016</v>
      </c>
      <c r="BB138" s="486">
        <f t="shared" si="132"/>
        <v>2017</v>
      </c>
      <c r="BC138" s="486">
        <f t="shared" si="132"/>
        <v>2018</v>
      </c>
      <c r="BD138" s="486">
        <f t="shared" si="132"/>
        <v>2019</v>
      </c>
    </row>
    <row r="139" spans="2:56" ht="16.5" customHeight="1">
      <c r="X139" s="435" t="s">
        <v>43</v>
      </c>
      <c r="Y139" s="436"/>
      <c r="Z139" s="198">
        <f t="shared" ref="Z139:Z150" si="133">AX5</f>
        <v>32094.559399421309</v>
      </c>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767">
        <f>IF(AX5="NO","-",AX5/$AX5-1)</f>
        <v>0</v>
      </c>
      <c r="AY139" s="767">
        <f>IF(AY5="NO","-",AY5/$AX5-1)</f>
        <v>0.114386790098157</v>
      </c>
      <c r="AZ139" s="767">
        <f t="shared" ref="AZ139:BD139" si="134">IF(AZ5="NO","-",AZ5/$AX5-1)</f>
        <v>0.22136903392549767</v>
      </c>
      <c r="BA139" s="767">
        <f t="shared" si="134"/>
        <v>0.3477144294682577</v>
      </c>
      <c r="BB139" s="767">
        <f t="shared" si="134"/>
        <v>-1</v>
      </c>
      <c r="BC139" s="767">
        <f t="shared" si="134"/>
        <v>-1</v>
      </c>
      <c r="BD139" s="767">
        <f t="shared" si="134"/>
        <v>-1</v>
      </c>
    </row>
    <row r="140" spans="2:56" ht="16.5" customHeight="1">
      <c r="X140" s="438"/>
      <c r="Y140" s="426" t="s">
        <v>232</v>
      </c>
      <c r="Z140" s="47">
        <f t="shared" si="133"/>
        <v>29008.250724521735</v>
      </c>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207">
        <f>IF(AX6="NO","-",AX6/$AX6-1)</f>
        <v>0</v>
      </c>
      <c r="AY140" s="207">
        <f>IF(AY6="NO","-",AY6/$AX6-1)</f>
        <v>0.12160705731205468</v>
      </c>
      <c r="AZ140" s="207">
        <f t="shared" ref="AZ140:BD140" si="135">IF(AZ6="NO","-",AZ6/$AX6-1)</f>
        <v>0.23516393588832885</v>
      </c>
      <c r="BA140" s="207">
        <f t="shared" si="135"/>
        <v>0.36640860400980491</v>
      </c>
      <c r="BB140" s="207" t="str">
        <f t="shared" si="135"/>
        <v>-</v>
      </c>
      <c r="BC140" s="207" t="str">
        <f t="shared" si="135"/>
        <v>-</v>
      </c>
      <c r="BD140" s="207" t="str">
        <f t="shared" si="135"/>
        <v>-</v>
      </c>
    </row>
    <row r="141" spans="2:56" ht="16.5" customHeight="1">
      <c r="X141" s="438"/>
      <c r="Y141" s="751" t="s">
        <v>233</v>
      </c>
      <c r="Z141" s="47">
        <f t="shared" si="133"/>
        <v>2229.3050616666665</v>
      </c>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207">
        <f t="shared" ref="AX141:AY149" si="136">IF(AX7="NO","-",AX7/$AX7-1)</f>
        <v>0</v>
      </c>
      <c r="AY141" s="207">
        <f t="shared" si="136"/>
        <v>6.4436506456682974E-2</v>
      </c>
      <c r="AZ141" s="207">
        <f t="shared" ref="AZ141:BD141" si="137">IF(AZ7="NO","-",AZ7/$AX7-1)</f>
        <v>0.11415820309928182</v>
      </c>
      <c r="BA141" s="207">
        <f t="shared" si="137"/>
        <v>0.18915124594242294</v>
      </c>
      <c r="BB141" s="207" t="str">
        <f t="shared" si="137"/>
        <v>-</v>
      </c>
      <c r="BC141" s="207" t="str">
        <f t="shared" si="137"/>
        <v>-</v>
      </c>
      <c r="BD141" s="207" t="str">
        <f t="shared" si="137"/>
        <v>-</v>
      </c>
    </row>
    <row r="142" spans="2:56" ht="16.5" customHeight="1">
      <c r="X142" s="438"/>
      <c r="Y142" s="607" t="s">
        <v>235</v>
      </c>
      <c r="Z142" s="47">
        <f t="shared" si="133"/>
        <v>489.36158799999998</v>
      </c>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207">
        <f t="shared" si="136"/>
        <v>0</v>
      </c>
      <c r="AY142" s="207">
        <f t="shared" si="136"/>
        <v>2.8723607133627205E-2</v>
      </c>
      <c r="AZ142" s="207">
        <f t="shared" ref="AZ142:BD142" si="138">IF(AZ8="NO","-",AZ8/$AX8-1)</f>
        <v>0.10356950002377374</v>
      </c>
      <c r="BA142" s="207">
        <f t="shared" si="138"/>
        <v>0.13458742699682436</v>
      </c>
      <c r="BB142" s="207" t="str">
        <f t="shared" si="138"/>
        <v>-</v>
      </c>
      <c r="BC142" s="207" t="str">
        <f t="shared" si="138"/>
        <v>-</v>
      </c>
      <c r="BD142" s="207" t="str">
        <f t="shared" si="138"/>
        <v>-</v>
      </c>
    </row>
    <row r="143" spans="2:56" ht="16.5" customHeight="1">
      <c r="X143" s="438"/>
      <c r="Y143" s="441" t="s">
        <v>239</v>
      </c>
      <c r="Z143" s="47">
        <f t="shared" si="133"/>
        <v>131.15786027291054</v>
      </c>
      <c r="AA143" s="199"/>
      <c r="AB143" s="199"/>
      <c r="AC143" s="199"/>
      <c r="AD143" s="199"/>
      <c r="AE143" s="199"/>
      <c r="AF143" s="199"/>
      <c r="AG143" s="199"/>
      <c r="AH143" s="199"/>
      <c r="AI143" s="199"/>
      <c r="AJ143" s="199"/>
      <c r="AK143" s="199"/>
      <c r="AL143" s="199"/>
      <c r="AM143" s="199"/>
      <c r="AN143" s="199"/>
      <c r="AO143" s="199"/>
      <c r="AP143" s="199"/>
      <c r="AQ143" s="199"/>
      <c r="AR143" s="199"/>
      <c r="AS143" s="199"/>
      <c r="AT143" s="199"/>
      <c r="AU143" s="199"/>
      <c r="AV143" s="199"/>
      <c r="AW143" s="199"/>
      <c r="AX143" s="207">
        <f t="shared" si="136"/>
        <v>0</v>
      </c>
      <c r="AY143" s="207">
        <f t="shared" si="136"/>
        <v>-0.23322506128378762</v>
      </c>
      <c r="AZ143" s="207">
        <f t="shared" ref="AZ143:BD143" si="139">IF(AZ9="NO","-",AZ9/$AX9-1)</f>
        <v>-0.36731081080277628</v>
      </c>
      <c r="BA143" s="207">
        <f t="shared" si="139"/>
        <v>0.13341956756223694</v>
      </c>
      <c r="BB143" s="207" t="str">
        <f t="shared" si="139"/>
        <v>-</v>
      </c>
      <c r="BC143" s="207" t="str">
        <f t="shared" si="139"/>
        <v>-</v>
      </c>
      <c r="BD143" s="207" t="str">
        <f t="shared" si="139"/>
        <v>-</v>
      </c>
    </row>
    <row r="144" spans="2:56" ht="16.5" customHeight="1">
      <c r="X144" s="438"/>
      <c r="Y144" s="439" t="s">
        <v>230</v>
      </c>
      <c r="Z144" s="47">
        <f t="shared" si="133"/>
        <v>109.24075921440111</v>
      </c>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207">
        <f t="shared" si="136"/>
        <v>0</v>
      </c>
      <c r="AY144" s="207">
        <f t="shared" si="136"/>
        <v>3.3441868327868329E-2</v>
      </c>
      <c r="AZ144" s="207">
        <f t="shared" ref="AZ144:BD144" si="140">IF(AZ10="NO","-",AZ10/$AX10-1)</f>
        <v>3.5159024803746108E-2</v>
      </c>
      <c r="BA144" s="207">
        <f t="shared" si="140"/>
        <v>7.4079224120157106E-2</v>
      </c>
      <c r="BB144" s="207" t="str">
        <f t="shared" si="140"/>
        <v>-</v>
      </c>
      <c r="BC144" s="207" t="str">
        <f t="shared" si="140"/>
        <v>-</v>
      </c>
      <c r="BD144" s="207" t="str">
        <f t="shared" si="140"/>
        <v>-</v>
      </c>
    </row>
    <row r="145" spans="24:56" ht="16.5" customHeight="1">
      <c r="X145" s="438"/>
      <c r="Y145" s="439" t="s">
        <v>234</v>
      </c>
      <c r="Z145" s="47">
        <f t="shared" si="133"/>
        <v>98.50557735999999</v>
      </c>
      <c r="AA145" s="200"/>
      <c r="AB145" s="200"/>
      <c r="AC145" s="200"/>
      <c r="AD145" s="200"/>
      <c r="AE145" s="200"/>
      <c r="AF145" s="200"/>
      <c r="AG145" s="200"/>
      <c r="AH145" s="200"/>
      <c r="AI145" s="200"/>
      <c r="AJ145" s="200"/>
      <c r="AK145" s="200"/>
      <c r="AL145" s="200"/>
      <c r="AM145" s="200"/>
      <c r="AN145" s="200"/>
      <c r="AO145" s="200"/>
      <c r="AP145" s="200"/>
      <c r="AQ145" s="200"/>
      <c r="AR145" s="200"/>
      <c r="AS145" s="200"/>
      <c r="AT145" s="200"/>
      <c r="AU145" s="200"/>
      <c r="AV145" s="200"/>
      <c r="AW145" s="200"/>
      <c r="AX145" s="207">
        <f t="shared" si="136"/>
        <v>0</v>
      </c>
      <c r="AY145" s="207">
        <f t="shared" si="136"/>
        <v>5.3504437237271718E-2</v>
      </c>
      <c r="AZ145" s="207">
        <f t="shared" ref="AZ145:BD145" si="141">IF(AZ11="NO","-",AZ11/$AX11-1)</f>
        <v>9.3145775654499996E-2</v>
      </c>
      <c r="BA145" s="207">
        <f t="shared" si="141"/>
        <v>0.10359650008714327</v>
      </c>
      <c r="BB145" s="207" t="str">
        <f t="shared" si="141"/>
        <v>-</v>
      </c>
      <c r="BC145" s="207" t="str">
        <f t="shared" si="141"/>
        <v>-</v>
      </c>
      <c r="BD145" s="207" t="str">
        <f t="shared" si="141"/>
        <v>-</v>
      </c>
    </row>
    <row r="146" spans="24:56" ht="16.5" customHeight="1">
      <c r="X146" s="438"/>
      <c r="Y146" s="439" t="s">
        <v>238</v>
      </c>
      <c r="Z146" s="47">
        <f t="shared" si="133"/>
        <v>16.28</v>
      </c>
      <c r="AA146" s="200"/>
      <c r="AB146" s="200"/>
      <c r="AC146" s="200"/>
      <c r="AD146" s="200"/>
      <c r="AE146" s="200"/>
      <c r="AF146" s="200"/>
      <c r="AG146" s="200"/>
      <c r="AH146" s="200"/>
      <c r="AI146" s="200"/>
      <c r="AJ146" s="200"/>
      <c r="AK146" s="200"/>
      <c r="AL146" s="200"/>
      <c r="AM146" s="200"/>
      <c r="AN146" s="200"/>
      <c r="AO146" s="200"/>
      <c r="AP146" s="200"/>
      <c r="AQ146" s="200"/>
      <c r="AR146" s="200"/>
      <c r="AS146" s="200"/>
      <c r="AT146" s="200"/>
      <c r="AU146" s="200"/>
      <c r="AV146" s="200"/>
      <c r="AW146" s="200"/>
      <c r="AX146" s="207">
        <f t="shared" si="136"/>
        <v>0</v>
      </c>
      <c r="AY146" s="207">
        <f t="shared" si="136"/>
        <v>0.45454545454545436</v>
      </c>
      <c r="AZ146" s="207">
        <f t="shared" ref="AZ146:BD146" si="142">IF(AZ12="NO","-",AZ12/$AX12-1)</f>
        <v>0.81818181818181812</v>
      </c>
      <c r="BA146" s="207">
        <f t="shared" si="142"/>
        <v>0.45454545454545436</v>
      </c>
      <c r="BB146" s="207">
        <f t="shared" si="142"/>
        <v>-1</v>
      </c>
      <c r="BC146" s="207">
        <f t="shared" si="142"/>
        <v>-1</v>
      </c>
      <c r="BD146" s="207">
        <f t="shared" si="142"/>
        <v>-1</v>
      </c>
    </row>
    <row r="147" spans="24:56" ht="16.5" customHeight="1">
      <c r="X147" s="438"/>
      <c r="Y147" s="509" t="s">
        <v>247</v>
      </c>
      <c r="Z147" s="47">
        <f t="shared" si="133"/>
        <v>8.8030119056</v>
      </c>
      <c r="AA147" s="200"/>
      <c r="AB147" s="200"/>
      <c r="AC147" s="200"/>
      <c r="AD147" s="200"/>
      <c r="AE147" s="200"/>
      <c r="AF147" s="200"/>
      <c r="AG147" s="200"/>
      <c r="AH147" s="200"/>
      <c r="AI147" s="200"/>
      <c r="AJ147" s="200"/>
      <c r="AK147" s="200"/>
      <c r="AL147" s="200"/>
      <c r="AM147" s="200"/>
      <c r="AN147" s="200"/>
      <c r="AO147" s="200"/>
      <c r="AP147" s="200"/>
      <c r="AQ147" s="200"/>
      <c r="AR147" s="200"/>
      <c r="AS147" s="200"/>
      <c r="AT147" s="200"/>
      <c r="AU147" s="200"/>
      <c r="AV147" s="200"/>
      <c r="AW147" s="200"/>
      <c r="AX147" s="207">
        <f t="shared" si="136"/>
        <v>0</v>
      </c>
      <c r="AY147" s="207">
        <f t="shared" si="136"/>
        <v>2.8909665320128397E-2</v>
      </c>
      <c r="AZ147" s="207">
        <f t="shared" ref="AZ147:BD147" si="143">IF(AZ13="NO","-",AZ13/$AX13-1)</f>
        <v>6.5331139633486579E-2</v>
      </c>
      <c r="BA147" s="207">
        <f t="shared" si="143"/>
        <v>8.0788129293291711E-2</v>
      </c>
      <c r="BB147" s="207">
        <f t="shared" si="143"/>
        <v>-1</v>
      </c>
      <c r="BC147" s="207">
        <f t="shared" si="143"/>
        <v>-1</v>
      </c>
      <c r="BD147" s="207">
        <f t="shared" si="143"/>
        <v>-1</v>
      </c>
    </row>
    <row r="148" spans="24:56" ht="16.5" customHeight="1">
      <c r="X148" s="438"/>
      <c r="Y148" s="439" t="s">
        <v>231</v>
      </c>
      <c r="Z148" s="47">
        <f t="shared" si="133"/>
        <v>2.3678164799999997</v>
      </c>
      <c r="AA148" s="200"/>
      <c r="AB148" s="200"/>
      <c r="AC148" s="200"/>
      <c r="AD148" s="200"/>
      <c r="AE148" s="200"/>
      <c r="AF148" s="200"/>
      <c r="AG148" s="200"/>
      <c r="AH148" s="200"/>
      <c r="AI148" s="200"/>
      <c r="AJ148" s="200"/>
      <c r="AK148" s="200"/>
      <c r="AL148" s="200"/>
      <c r="AM148" s="200"/>
      <c r="AN148" s="200"/>
      <c r="AO148" s="200"/>
      <c r="AP148" s="200"/>
      <c r="AQ148" s="200"/>
      <c r="AR148" s="200"/>
      <c r="AS148" s="200"/>
      <c r="AT148" s="200"/>
      <c r="AU148" s="200"/>
      <c r="AV148" s="200"/>
      <c r="AW148" s="200"/>
      <c r="AX148" s="207">
        <f t="shared" si="136"/>
        <v>0</v>
      </c>
      <c r="AY148" s="207">
        <f t="shared" si="136"/>
        <v>-4.5667289214914364E-2</v>
      </c>
      <c r="AZ148" s="207">
        <f t="shared" ref="AZ148:BD148" si="144">IF(AZ14="NO","-",AZ14/$AX14-1)</f>
        <v>-0.18404630408856681</v>
      </c>
      <c r="BA148" s="207">
        <f t="shared" si="144"/>
        <v>-0.18307868859836651</v>
      </c>
      <c r="BB148" s="207" t="str">
        <f t="shared" si="144"/>
        <v>-</v>
      </c>
      <c r="BC148" s="207" t="str">
        <f t="shared" si="144"/>
        <v>-</v>
      </c>
      <c r="BD148" s="207" t="str">
        <f t="shared" si="144"/>
        <v>-</v>
      </c>
    </row>
    <row r="149" spans="24:56" ht="16.5" customHeight="1">
      <c r="X149" s="438"/>
      <c r="Y149" s="186" t="s">
        <v>229</v>
      </c>
      <c r="Z149" s="47">
        <f t="shared" si="133"/>
        <v>1.2869999999999999</v>
      </c>
      <c r="AA149" s="200"/>
      <c r="AB149" s="200"/>
      <c r="AC149" s="200"/>
      <c r="AD149" s="200"/>
      <c r="AE149" s="200"/>
      <c r="AF149" s="200"/>
      <c r="AG149" s="200"/>
      <c r="AH149" s="200"/>
      <c r="AI149" s="200"/>
      <c r="AJ149" s="200"/>
      <c r="AK149" s="200"/>
      <c r="AL149" s="200"/>
      <c r="AM149" s="200"/>
      <c r="AN149" s="200"/>
      <c r="AO149" s="200"/>
      <c r="AP149" s="200"/>
      <c r="AQ149" s="200"/>
      <c r="AR149" s="200"/>
      <c r="AS149" s="200"/>
      <c r="AT149" s="200"/>
      <c r="AU149" s="200"/>
      <c r="AV149" s="200"/>
      <c r="AW149" s="200"/>
      <c r="AX149" s="207">
        <f t="shared" si="136"/>
        <v>0</v>
      </c>
      <c r="AY149" s="207">
        <f t="shared" si="136"/>
        <v>0</v>
      </c>
      <c r="AZ149" s="207">
        <f t="shared" ref="AZ149:BD149" si="145">IF(AZ15="NO","-",AZ15/$AX15-1)</f>
        <v>-0.33333333333333326</v>
      </c>
      <c r="BA149" s="207">
        <f t="shared" si="145"/>
        <v>-0.11111111111111116</v>
      </c>
      <c r="BB149" s="207" t="str">
        <f t="shared" si="145"/>
        <v>-</v>
      </c>
      <c r="BC149" s="207" t="str">
        <f t="shared" si="145"/>
        <v>-</v>
      </c>
      <c r="BD149" s="207" t="str">
        <f t="shared" si="145"/>
        <v>-</v>
      </c>
    </row>
    <row r="150" spans="24:56" ht="16.5" customHeight="1">
      <c r="X150" s="442" t="s">
        <v>44</v>
      </c>
      <c r="Y150" s="443"/>
      <c r="Z150" s="195">
        <f t="shared" si="133"/>
        <v>3280.059307268129</v>
      </c>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771">
        <f t="shared" ref="AX150:BD150" si="146">IF(AX16="NO","-",AX16/$AX16-1)</f>
        <v>0</v>
      </c>
      <c r="AY150" s="771">
        <f t="shared" si="146"/>
        <v>2.4806258839639828E-2</v>
      </c>
      <c r="AZ150" s="771">
        <f t="shared" si="146"/>
        <v>8.5502630349447717E-3</v>
      </c>
      <c r="BA150" s="771">
        <f t="shared" si="146"/>
        <v>2.9045218899982794E-2</v>
      </c>
      <c r="BB150" s="771">
        <f t="shared" si="146"/>
        <v>-1</v>
      </c>
      <c r="BC150" s="771">
        <f t="shared" si="146"/>
        <v>-1</v>
      </c>
      <c r="BD150" s="771">
        <f t="shared" si="146"/>
        <v>-1</v>
      </c>
    </row>
    <row r="151" spans="24:56" ht="16.5" customHeight="1">
      <c r="X151" s="444"/>
      <c r="Y151" s="511" t="s">
        <v>175</v>
      </c>
      <c r="Z151" s="47">
        <f>AX22</f>
        <v>9.5924042121599999</v>
      </c>
      <c r="AA151" s="200"/>
      <c r="AB151" s="200"/>
      <c r="AC151" s="200"/>
      <c r="AD151" s="200"/>
      <c r="AE151" s="200"/>
      <c r="AF151" s="200"/>
      <c r="AG151" s="200"/>
      <c r="AH151" s="200"/>
      <c r="AI151" s="200"/>
      <c r="AJ151" s="200"/>
      <c r="AK151" s="200"/>
      <c r="AL151" s="200"/>
      <c r="AM151" s="200"/>
      <c r="AN151" s="200"/>
      <c r="AO151" s="200"/>
      <c r="AP151" s="200"/>
      <c r="AQ151" s="200"/>
      <c r="AR151" s="200"/>
      <c r="AS151" s="200"/>
      <c r="AT151" s="200"/>
      <c r="AU151" s="200"/>
      <c r="AV151" s="200"/>
      <c r="AW151" s="200"/>
      <c r="AX151" s="207">
        <f t="shared" ref="AX151:BD151" si="147">IF(AX17="NO","-",AX17/$AX17-1)</f>
        <v>0</v>
      </c>
      <c r="AY151" s="207">
        <f t="shared" si="147"/>
        <v>3.929049229706516E-2</v>
      </c>
      <c r="AZ151" s="207">
        <f t="shared" si="147"/>
        <v>1.7027344081497642E-2</v>
      </c>
      <c r="BA151" s="207">
        <f t="shared" si="147"/>
        <v>0.1064053276015906</v>
      </c>
      <c r="BB151" s="207" t="str">
        <f t="shared" si="147"/>
        <v>-</v>
      </c>
      <c r="BC151" s="207" t="str">
        <f t="shared" si="147"/>
        <v>-</v>
      </c>
      <c r="BD151" s="207" t="str">
        <f t="shared" si="147"/>
        <v>-</v>
      </c>
    </row>
    <row r="152" spans="24:56" ht="16.5" customHeight="1">
      <c r="X152" s="444"/>
      <c r="Y152" s="509" t="s">
        <v>177</v>
      </c>
      <c r="Z152" s="47">
        <f>AX17</f>
        <v>1555.7323503258608</v>
      </c>
      <c r="AA152" s="200"/>
      <c r="AB152" s="200"/>
      <c r="AC152" s="200"/>
      <c r="AD152" s="200"/>
      <c r="AE152" s="200"/>
      <c r="AF152" s="200"/>
      <c r="AG152" s="200"/>
      <c r="AH152" s="200"/>
      <c r="AI152" s="200"/>
      <c r="AJ152" s="200"/>
      <c r="AK152" s="200"/>
      <c r="AL152" s="200"/>
      <c r="AM152" s="200"/>
      <c r="AN152" s="200"/>
      <c r="AO152" s="200"/>
      <c r="AP152" s="200"/>
      <c r="AQ152" s="200"/>
      <c r="AR152" s="200"/>
      <c r="AS152" s="200"/>
      <c r="AT152" s="200"/>
      <c r="AU152" s="200"/>
      <c r="AV152" s="200"/>
      <c r="AW152" s="200"/>
      <c r="AX152" s="207">
        <f t="shared" ref="AX152:BD152" si="148">IF(AX18="NO","-",AX18/$AX18-1)</f>
        <v>0</v>
      </c>
      <c r="AY152" s="207">
        <f t="shared" si="148"/>
        <v>1.2253406983129045E-2</v>
      </c>
      <c r="AZ152" s="207">
        <f t="shared" si="148"/>
        <v>-6.1267034915635232E-4</v>
      </c>
      <c r="BA152" s="207">
        <f t="shared" si="148"/>
        <v>-3.4922202890458998E-2</v>
      </c>
      <c r="BB152" s="207" t="str">
        <f t="shared" si="148"/>
        <v>-</v>
      </c>
      <c r="BC152" s="207" t="str">
        <f t="shared" si="148"/>
        <v>-</v>
      </c>
      <c r="BD152" s="207" t="str">
        <f t="shared" si="148"/>
        <v>-</v>
      </c>
    </row>
    <row r="153" spans="24:56" ht="16.5" customHeight="1">
      <c r="X153" s="444"/>
      <c r="Y153" s="186" t="s">
        <v>240</v>
      </c>
      <c r="Z153" s="47">
        <f>AX18</f>
        <v>1517.9451743999998</v>
      </c>
      <c r="AA153" s="200"/>
      <c r="AB153" s="200"/>
      <c r="AC153" s="200"/>
      <c r="AD153" s="200"/>
      <c r="AE153" s="200"/>
      <c r="AF153" s="200"/>
      <c r="AG153" s="200"/>
      <c r="AH153" s="200"/>
      <c r="AI153" s="200"/>
      <c r="AJ153" s="200"/>
      <c r="AK153" s="200"/>
      <c r="AL153" s="200"/>
      <c r="AM153" s="200"/>
      <c r="AN153" s="200"/>
      <c r="AO153" s="200"/>
      <c r="AP153" s="200"/>
      <c r="AQ153" s="200"/>
      <c r="AR153" s="200"/>
      <c r="AS153" s="200"/>
      <c r="AT153" s="200"/>
      <c r="AU153" s="200"/>
      <c r="AV153" s="200"/>
      <c r="AW153" s="200"/>
      <c r="AX153" s="207">
        <f t="shared" ref="AX153:BD153" si="149">IF(AX19="NO","-",AX19/$AX19-1)</f>
        <v>0</v>
      </c>
      <c r="AY153" s="207">
        <f t="shared" si="149"/>
        <v>-3.0920856686431963E-2</v>
      </c>
      <c r="AZ153" s="207">
        <f t="shared" si="149"/>
        <v>3.4169983483605559E-2</v>
      </c>
      <c r="BA153" s="207">
        <f t="shared" si="149"/>
        <v>-0.12359316135298148</v>
      </c>
      <c r="BB153" s="207" t="str">
        <f t="shared" si="149"/>
        <v>-</v>
      </c>
      <c r="BC153" s="207" t="str">
        <f t="shared" si="149"/>
        <v>-</v>
      </c>
      <c r="BD153" s="207" t="str">
        <f t="shared" si="149"/>
        <v>-</v>
      </c>
    </row>
    <row r="154" spans="24:56" ht="16.5" customHeight="1">
      <c r="X154" s="444"/>
      <c r="Y154" s="752" t="s">
        <v>176</v>
      </c>
      <c r="Z154" s="47">
        <f>AX19</f>
        <v>110.79899999999999</v>
      </c>
      <c r="AA154" s="200"/>
      <c r="AB154" s="200"/>
      <c r="AC154" s="200"/>
      <c r="AD154" s="200"/>
      <c r="AE154" s="200"/>
      <c r="AF154" s="200"/>
      <c r="AG154" s="200"/>
      <c r="AH154" s="200"/>
      <c r="AI154" s="200"/>
      <c r="AJ154" s="200"/>
      <c r="AK154" s="200"/>
      <c r="AL154" s="200"/>
      <c r="AM154" s="200"/>
      <c r="AN154" s="200"/>
      <c r="AO154" s="200"/>
      <c r="AP154" s="200"/>
      <c r="AQ154" s="200"/>
      <c r="AR154" s="200"/>
      <c r="AS154" s="200"/>
      <c r="AT154" s="200"/>
      <c r="AU154" s="200"/>
      <c r="AV154" s="200"/>
      <c r="AW154" s="200"/>
      <c r="AX154" s="207">
        <f t="shared" ref="AX154:BD154" si="150">IF(AX20="NO","-",AX20/$AX20-1)</f>
        <v>0</v>
      </c>
      <c r="AY154" s="207">
        <f t="shared" si="150"/>
        <v>0.18652399915502382</v>
      </c>
      <c r="AZ154" s="207">
        <f t="shared" si="150"/>
        <v>0.14317532577111813</v>
      </c>
      <c r="BA154" s="207">
        <f t="shared" si="150"/>
        <v>-5.8416625904953889E-2</v>
      </c>
      <c r="BB154" s="207" t="str">
        <f t="shared" si="150"/>
        <v>-</v>
      </c>
      <c r="BC154" s="207" t="str">
        <f t="shared" si="150"/>
        <v>-</v>
      </c>
      <c r="BD154" s="207" t="str">
        <f t="shared" si="150"/>
        <v>-</v>
      </c>
    </row>
    <row r="155" spans="24:56" ht="16.5" customHeight="1">
      <c r="X155" s="445"/>
      <c r="Y155" s="511" t="s">
        <v>178</v>
      </c>
      <c r="Z155" s="47">
        <f>AX20</f>
        <v>75.629352581999996</v>
      </c>
      <c r="AA155" s="199"/>
      <c r="AB155" s="199"/>
      <c r="AC155" s="199"/>
      <c r="AD155" s="199"/>
      <c r="AE155" s="199"/>
      <c r="AF155" s="199"/>
      <c r="AG155" s="199"/>
      <c r="AH155" s="199"/>
      <c r="AI155" s="199"/>
      <c r="AJ155" s="199"/>
      <c r="AK155" s="199"/>
      <c r="AL155" s="199"/>
      <c r="AM155" s="199"/>
      <c r="AN155" s="199"/>
      <c r="AO155" s="199"/>
      <c r="AP155" s="199"/>
      <c r="AQ155" s="199"/>
      <c r="AR155" s="199"/>
      <c r="AS155" s="199"/>
      <c r="AT155" s="199"/>
      <c r="AU155" s="199"/>
      <c r="AV155" s="199"/>
      <c r="AW155" s="199"/>
      <c r="AX155" s="207">
        <f t="shared" ref="AX155:BD155" si="151">IF(AX21="NO","-",AX21/$AX21-1)</f>
        <v>0</v>
      </c>
      <c r="AY155" s="207">
        <f t="shared" si="151"/>
        <v>-0.13123723237929374</v>
      </c>
      <c r="AZ155" s="207">
        <f t="shared" si="151"/>
        <v>-0.24480907814020869</v>
      </c>
      <c r="BA155" s="207">
        <f t="shared" si="151"/>
        <v>1.0082239242321824</v>
      </c>
      <c r="BB155" s="207" t="str">
        <f t="shared" si="151"/>
        <v>-</v>
      </c>
      <c r="BC155" s="207" t="str">
        <f t="shared" si="151"/>
        <v>-</v>
      </c>
      <c r="BD155" s="207" t="str">
        <f t="shared" si="151"/>
        <v>-</v>
      </c>
    </row>
    <row r="156" spans="24:56" ht="16.5" customHeight="1">
      <c r="X156" s="453"/>
      <c r="Y156" s="510" t="s">
        <v>183</v>
      </c>
      <c r="Z156" s="47">
        <f>AX21</f>
        <v>10.361025748108249</v>
      </c>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207">
        <f t="shared" ref="AX156:BD156" si="152">IF(AX22="NO","-",AX22/$AX22-1)</f>
        <v>0</v>
      </c>
      <c r="AY156" s="207">
        <f t="shared" si="152"/>
        <v>-0.80067796610169495</v>
      </c>
      <c r="AZ156" s="207" t="str">
        <f t="shared" si="152"/>
        <v>-</v>
      </c>
      <c r="BA156" s="207" t="str">
        <f t="shared" si="152"/>
        <v>-</v>
      </c>
      <c r="BB156" s="207" t="str">
        <f t="shared" si="152"/>
        <v>-</v>
      </c>
      <c r="BC156" s="207" t="str">
        <f t="shared" si="152"/>
        <v>-</v>
      </c>
      <c r="BD156" s="207" t="str">
        <f t="shared" si="152"/>
        <v>-</v>
      </c>
    </row>
    <row r="157" spans="24:56" ht="16.5" customHeight="1">
      <c r="X157" s="446" t="s">
        <v>227</v>
      </c>
      <c r="Y157" s="447"/>
      <c r="Z157" s="196">
        <f t="shared" ref="Z157:Z168" si="153">AX23</f>
        <v>2101.8130508240447</v>
      </c>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772">
        <f t="shared" ref="AX157:BD157" si="154">IF(AX23="NO","-",AX23/$AX23-1)</f>
        <v>0</v>
      </c>
      <c r="AY157" s="772">
        <f t="shared" si="154"/>
        <v>-1.7482954621356961E-2</v>
      </c>
      <c r="AZ157" s="772">
        <f t="shared" si="154"/>
        <v>2.4217025370021794E-2</v>
      </c>
      <c r="BA157" s="772">
        <f t="shared" si="154"/>
        <v>7.1926634738809891E-2</v>
      </c>
      <c r="BB157" s="772">
        <f t="shared" si="154"/>
        <v>-1</v>
      </c>
      <c r="BC157" s="772">
        <f t="shared" si="154"/>
        <v>-1</v>
      </c>
      <c r="BD157" s="772">
        <f t="shared" si="154"/>
        <v>-1</v>
      </c>
    </row>
    <row r="158" spans="24:56" ht="16.5" customHeight="1">
      <c r="X158" s="446"/>
      <c r="Y158" s="186" t="s">
        <v>95</v>
      </c>
      <c r="Z158" s="47">
        <f t="shared" si="153"/>
        <v>855.36322866988291</v>
      </c>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200"/>
      <c r="AV158" s="200"/>
      <c r="AW158" s="200"/>
      <c r="AX158" s="207">
        <f t="shared" ref="AX158:BD158" si="155">IF(AX24="NO","-",AX24/$AX24-1)</f>
        <v>0</v>
      </c>
      <c r="AY158" s="74">
        <f t="shared" si="155"/>
        <v>-2.0892446592319924E-3</v>
      </c>
      <c r="AZ158" s="207">
        <f t="shared" si="155"/>
        <v>3.6928250063340773E-2</v>
      </c>
      <c r="BA158" s="207">
        <f t="shared" si="155"/>
        <v>3.3239194721338183E-2</v>
      </c>
      <c r="BB158" s="207">
        <f t="shared" si="155"/>
        <v>-1</v>
      </c>
      <c r="BC158" s="207">
        <f t="shared" si="155"/>
        <v>-1</v>
      </c>
      <c r="BD158" s="207">
        <f t="shared" si="155"/>
        <v>-1</v>
      </c>
    </row>
    <row r="159" spans="24:56" ht="16.5" customHeight="1">
      <c r="X159" s="446"/>
      <c r="Y159" s="426" t="s">
        <v>94</v>
      </c>
      <c r="Z159" s="47">
        <f t="shared" si="153"/>
        <v>642.74535564853568</v>
      </c>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200"/>
      <c r="AV159" s="200"/>
      <c r="AW159" s="200"/>
      <c r="AX159" s="207">
        <f t="shared" ref="AX159:BD159" si="156">IF(AX25="NO","-",AX25/$AX25-1)</f>
        <v>0</v>
      </c>
      <c r="AY159" s="207">
        <f t="shared" si="156"/>
        <v>-6.3851103145802224E-2</v>
      </c>
      <c r="AZ159" s="207">
        <f t="shared" si="156"/>
        <v>-5.0797099835992676E-2</v>
      </c>
      <c r="BA159" s="207">
        <f t="shared" si="156"/>
        <v>1.9651950634874682E-2</v>
      </c>
      <c r="BB159" s="207">
        <f t="shared" si="156"/>
        <v>-1</v>
      </c>
      <c r="BC159" s="207">
        <f t="shared" si="156"/>
        <v>-1</v>
      </c>
      <c r="BD159" s="207">
        <f t="shared" si="156"/>
        <v>-1</v>
      </c>
    </row>
    <row r="160" spans="24:56" ht="16.5" customHeight="1">
      <c r="X160" s="446"/>
      <c r="Y160" s="753" t="s">
        <v>182</v>
      </c>
      <c r="Z160" s="47">
        <f t="shared" si="153"/>
        <v>159.6</v>
      </c>
      <c r="AA160" s="200"/>
      <c r="AB160" s="200"/>
      <c r="AC160" s="200"/>
      <c r="AD160" s="200"/>
      <c r="AE160" s="200"/>
      <c r="AF160" s="200"/>
      <c r="AG160" s="200"/>
      <c r="AH160" s="200"/>
      <c r="AI160" s="200"/>
      <c r="AJ160" s="200"/>
      <c r="AK160" s="200"/>
      <c r="AL160" s="200"/>
      <c r="AM160" s="200"/>
      <c r="AN160" s="200"/>
      <c r="AO160" s="200"/>
      <c r="AP160" s="200"/>
      <c r="AQ160" s="200"/>
      <c r="AR160" s="200"/>
      <c r="AS160" s="200"/>
      <c r="AT160" s="200"/>
      <c r="AU160" s="200"/>
      <c r="AV160" s="200"/>
      <c r="AW160" s="200"/>
      <c r="AX160" s="207">
        <f t="shared" ref="AX160:BD160" si="157">IF(AX26="NO","-",AX26/$AX26-1)</f>
        <v>0</v>
      </c>
      <c r="AY160" s="207">
        <f t="shared" si="157"/>
        <v>0.14285714285714302</v>
      </c>
      <c r="AZ160" s="207">
        <f t="shared" si="157"/>
        <v>0.4285714285714286</v>
      </c>
      <c r="BA160" s="207">
        <f t="shared" si="157"/>
        <v>0.97142857142857131</v>
      </c>
      <c r="BB160" s="207">
        <f t="shared" si="157"/>
        <v>-1</v>
      </c>
      <c r="BC160" s="207">
        <f t="shared" si="157"/>
        <v>-1</v>
      </c>
      <c r="BD160" s="207">
        <f t="shared" si="157"/>
        <v>-1</v>
      </c>
    </row>
    <row r="161" spans="2:56" ht="16.5" customHeight="1">
      <c r="X161" s="446"/>
      <c r="Y161" s="509" t="s">
        <v>175</v>
      </c>
      <c r="Z161" s="47">
        <f t="shared" si="153"/>
        <v>181.46430338562618</v>
      </c>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200"/>
      <c r="AV161" s="200"/>
      <c r="AW161" s="200"/>
      <c r="AX161" s="207">
        <f t="shared" ref="AX161:BD161" si="158">IF(AX27="NO","-",AX27/$AX27-1)</f>
        <v>0</v>
      </c>
      <c r="AY161" s="207">
        <f t="shared" si="158"/>
        <v>-3.6972442776658454E-2</v>
      </c>
      <c r="AZ161" s="207">
        <f t="shared" si="158"/>
        <v>1.3819714295052687E-2</v>
      </c>
      <c r="BA161" s="207">
        <f t="shared" si="158"/>
        <v>5.8867266419523556E-2</v>
      </c>
      <c r="BB161" s="207">
        <f t="shared" si="158"/>
        <v>-1</v>
      </c>
      <c r="BC161" s="207">
        <f t="shared" si="158"/>
        <v>-1</v>
      </c>
      <c r="BD161" s="207">
        <f t="shared" si="158"/>
        <v>-1</v>
      </c>
    </row>
    <row r="162" spans="2:56" ht="16.5" customHeight="1">
      <c r="X162" s="446"/>
      <c r="Y162" s="509" t="s">
        <v>179</v>
      </c>
      <c r="Z162" s="47">
        <f t="shared" si="153"/>
        <v>169.84416311999996</v>
      </c>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207">
        <f t="shared" ref="AX162:BD162" si="159">IF(AX28="NO","-",AX28/$AX28-1)</f>
        <v>0</v>
      </c>
      <c r="AY162" s="207">
        <f t="shared" si="159"/>
        <v>0.12497538361093397</v>
      </c>
      <c r="AZ162" s="207">
        <f t="shared" si="159"/>
        <v>0.12605913297634519</v>
      </c>
      <c r="BA162" s="207">
        <f t="shared" si="159"/>
        <v>-7.79912096637978E-2</v>
      </c>
      <c r="BB162" s="207">
        <f t="shared" si="159"/>
        <v>-1</v>
      </c>
      <c r="BC162" s="207">
        <f t="shared" si="159"/>
        <v>-1</v>
      </c>
      <c r="BD162" s="207">
        <f t="shared" si="159"/>
        <v>-1</v>
      </c>
    </row>
    <row r="163" spans="2:56" ht="16.5" customHeight="1">
      <c r="X163" s="448"/>
      <c r="Y163" s="426" t="s">
        <v>241</v>
      </c>
      <c r="Z163" s="47">
        <f t="shared" si="153"/>
        <v>92.796000000000006</v>
      </c>
      <c r="AA163" s="199"/>
      <c r="AB163" s="199"/>
      <c r="AC163" s="199"/>
      <c r="AD163" s="199"/>
      <c r="AE163" s="199"/>
      <c r="AF163" s="199"/>
      <c r="AG163" s="199"/>
      <c r="AH163" s="199"/>
      <c r="AI163" s="199"/>
      <c r="AJ163" s="199"/>
      <c r="AK163" s="199"/>
      <c r="AL163" s="199"/>
      <c r="AM163" s="199"/>
      <c r="AN163" s="199"/>
      <c r="AO163" s="199"/>
      <c r="AP163" s="199"/>
      <c r="AQ163" s="199"/>
      <c r="AR163" s="199"/>
      <c r="AS163" s="199"/>
      <c r="AT163" s="199"/>
      <c r="AU163" s="199"/>
      <c r="AV163" s="199"/>
      <c r="AW163" s="199"/>
      <c r="AX163" s="207">
        <f t="shared" ref="AX163:BD163" si="160">IF(AX29="NO","-",AX29/$AX29-1)</f>
        <v>0</v>
      </c>
      <c r="AY163" s="207">
        <f t="shared" si="160"/>
        <v>-0.33660933660933656</v>
      </c>
      <c r="AZ163" s="207">
        <f t="shared" si="160"/>
        <v>-0.43488943488943499</v>
      </c>
      <c r="BA163" s="207">
        <f t="shared" si="160"/>
        <v>-0.45651106810979825</v>
      </c>
      <c r="BB163" s="207">
        <f t="shared" si="160"/>
        <v>-1</v>
      </c>
      <c r="BC163" s="207">
        <f t="shared" si="160"/>
        <v>-1</v>
      </c>
      <c r="BD163" s="207">
        <f t="shared" si="160"/>
        <v>-1</v>
      </c>
    </row>
    <row r="164" spans="2:56" ht="16.5" customHeight="1">
      <c r="X164" s="183" t="s">
        <v>228</v>
      </c>
      <c r="Y164" s="184"/>
      <c r="Z164" s="185">
        <f t="shared" si="153"/>
        <v>1617.2373656739449</v>
      </c>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765">
        <f t="shared" ref="AX164:BD164" si="161">IF(AX30="NO","-",AX30/$AX30-1)</f>
        <v>0</v>
      </c>
      <c r="AY164" s="765">
        <f t="shared" si="161"/>
        <v>-0.30568798223277371</v>
      </c>
      <c r="AZ164" s="765">
        <f t="shared" si="161"/>
        <v>-0.64690954196538453</v>
      </c>
      <c r="BA164" s="765">
        <f t="shared" si="161"/>
        <v>-0.60770428782780983</v>
      </c>
      <c r="BB164" s="765">
        <f t="shared" si="161"/>
        <v>-1</v>
      </c>
      <c r="BC164" s="765">
        <f t="shared" si="161"/>
        <v>-1</v>
      </c>
      <c r="BD164" s="765">
        <f t="shared" si="161"/>
        <v>-1</v>
      </c>
    </row>
    <row r="165" spans="2:56" ht="16.5" customHeight="1">
      <c r="X165" s="183"/>
      <c r="Y165" s="239" t="s">
        <v>96</v>
      </c>
      <c r="Z165" s="25">
        <f t="shared" si="153"/>
        <v>1486.0799999999997</v>
      </c>
      <c r="AA165" s="199"/>
      <c r="AB165" s="199"/>
      <c r="AC165" s="199"/>
      <c r="AD165" s="199"/>
      <c r="AE165" s="199"/>
      <c r="AF165" s="199"/>
      <c r="AG165" s="199"/>
      <c r="AH165" s="199"/>
      <c r="AI165" s="199"/>
      <c r="AJ165" s="199"/>
      <c r="AK165" s="199"/>
      <c r="AL165" s="199"/>
      <c r="AM165" s="199"/>
      <c r="AN165" s="199"/>
      <c r="AO165" s="199"/>
      <c r="AP165" s="199"/>
      <c r="AQ165" s="199"/>
      <c r="AR165" s="199"/>
      <c r="AS165" s="199"/>
      <c r="AT165" s="199"/>
      <c r="AU165" s="199"/>
      <c r="AV165" s="199"/>
      <c r="AW165" s="199"/>
      <c r="AX165" s="207">
        <f t="shared" ref="AX165:BD165" si="162">IF(AX31="NO","-",AX31/$AX31-1)</f>
        <v>0</v>
      </c>
      <c r="AY165" s="207">
        <f t="shared" si="162"/>
        <v>-0.35086342592592579</v>
      </c>
      <c r="AZ165" s="207">
        <f t="shared" si="162"/>
        <v>-0.72800925925925919</v>
      </c>
      <c r="BA165" s="207">
        <f t="shared" si="162"/>
        <v>-0.70949073632558179</v>
      </c>
      <c r="BB165" s="207">
        <f t="shared" si="162"/>
        <v>-1</v>
      </c>
      <c r="BC165" s="207">
        <f t="shared" si="162"/>
        <v>-1</v>
      </c>
      <c r="BD165" s="207">
        <f t="shared" si="162"/>
        <v>-1</v>
      </c>
    </row>
    <row r="166" spans="2:56" ht="16.5" customHeight="1">
      <c r="X166" s="514"/>
      <c r="Y166" s="512" t="s">
        <v>181</v>
      </c>
      <c r="Z166" s="25">
        <f t="shared" si="153"/>
        <v>109.77620623594511</v>
      </c>
      <c r="AA166" s="199"/>
      <c r="AB166" s="199"/>
      <c r="AC166" s="199"/>
      <c r="AD166" s="199"/>
      <c r="AE166" s="199"/>
      <c r="AF166" s="199"/>
      <c r="AG166" s="199"/>
      <c r="AH166" s="199"/>
      <c r="AI166" s="199"/>
      <c r="AJ166" s="199"/>
      <c r="AK166" s="199"/>
      <c r="AL166" s="199"/>
      <c r="AM166" s="199"/>
      <c r="AN166" s="199"/>
      <c r="AO166" s="199"/>
      <c r="AP166" s="199"/>
      <c r="AQ166" s="199"/>
      <c r="AR166" s="199"/>
      <c r="AS166" s="199"/>
      <c r="AT166" s="199"/>
      <c r="AU166" s="199"/>
      <c r="AV166" s="199"/>
      <c r="AW166" s="199"/>
      <c r="AX166" s="207">
        <f t="shared" ref="AX166:BD166" si="163">IF(AX32="NO","-",AX32/$AX32-1)</f>
        <v>0</v>
      </c>
      <c r="AY166" s="207">
        <f t="shared" si="163"/>
        <v>0.20253333189432898</v>
      </c>
      <c r="AZ166" s="207">
        <f t="shared" si="163"/>
        <v>0.31771354842414667</v>
      </c>
      <c r="BA166" s="207">
        <f t="shared" si="163"/>
        <v>0.66795731519188384</v>
      </c>
      <c r="BB166" s="207">
        <f t="shared" si="163"/>
        <v>-1</v>
      </c>
      <c r="BC166" s="207">
        <f t="shared" si="163"/>
        <v>-1</v>
      </c>
      <c r="BD166" s="207">
        <f t="shared" si="163"/>
        <v>-1</v>
      </c>
    </row>
    <row r="167" spans="2:56" ht="16.5" customHeight="1" thickBot="1">
      <c r="X167" s="518"/>
      <c r="Y167" s="515" t="s">
        <v>180</v>
      </c>
      <c r="Z167" s="26">
        <f t="shared" si="153"/>
        <v>21.381159438000033</v>
      </c>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764">
        <f t="shared" ref="AX167:BD167" si="164">IF(AX33="NO","-",AX33/$AX33-1)</f>
        <v>0</v>
      </c>
      <c r="AY167" s="764">
        <f t="shared" si="164"/>
        <v>0.22485927846622511</v>
      </c>
      <c r="AZ167" s="764">
        <f t="shared" si="164"/>
        <v>3.7244402442681457E-2</v>
      </c>
      <c r="BA167" s="764">
        <f t="shared" si="164"/>
        <v>-8.2685324485161193E-2</v>
      </c>
      <c r="BB167" s="764">
        <f t="shared" si="164"/>
        <v>-1</v>
      </c>
      <c r="BC167" s="764">
        <f t="shared" si="164"/>
        <v>-1</v>
      </c>
      <c r="BD167" s="764">
        <f t="shared" si="164"/>
        <v>-1</v>
      </c>
    </row>
    <row r="168" spans="2:56" ht="16.5" customHeight="1" thickTop="1">
      <c r="B168" s="1" t="s">
        <v>42</v>
      </c>
      <c r="X168" s="449" t="s">
        <v>97</v>
      </c>
      <c r="Y168" s="450"/>
      <c r="Z168" s="197">
        <f t="shared" si="153"/>
        <v>39093.669123187421</v>
      </c>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766">
        <f t="shared" ref="AX168:BD168" si="165">IF(AX34="NO","-",AX34/$AX34-1)</f>
        <v>0</v>
      </c>
      <c r="AY168" s="766">
        <f t="shared" si="165"/>
        <v>8.2403206771265669E-2</v>
      </c>
      <c r="AZ168" s="766">
        <f t="shared" si="165"/>
        <v>0.15699422675112595</v>
      </c>
      <c r="BA168" s="766">
        <f t="shared" si="165"/>
        <v>0.26662592545061292</v>
      </c>
      <c r="BB168" s="766">
        <f t="shared" si="165"/>
        <v>-1</v>
      </c>
      <c r="BC168" s="766">
        <f t="shared" si="165"/>
        <v>-1</v>
      </c>
      <c r="BD168" s="766">
        <f t="shared" si="165"/>
        <v>-1</v>
      </c>
    </row>
    <row r="169" spans="2:56" ht="16.5" customHeight="1"/>
    <row r="170" spans="2:56" ht="16.5" customHeight="1">
      <c r="X170" s="1" t="s">
        <v>27</v>
      </c>
    </row>
    <row r="171" spans="2:56" ht="16.5" customHeight="1">
      <c r="X171" s="570"/>
      <c r="Y171" s="571"/>
      <c r="Z171" s="485"/>
      <c r="AA171" s="484">
        <v>1990</v>
      </c>
      <c r="AB171" s="484">
        <f>AA171+1</f>
        <v>1991</v>
      </c>
      <c r="AC171" s="484">
        <f>AB171+1</f>
        <v>1992</v>
      </c>
      <c r="AD171" s="484">
        <f>AC171+1</f>
        <v>1993</v>
      </c>
      <c r="AE171" s="484">
        <f>AD171+1</f>
        <v>1994</v>
      </c>
      <c r="AF171" s="484">
        <f>AE171+1</f>
        <v>1995</v>
      </c>
      <c r="AG171" s="484">
        <f t="shared" ref="AG171:AP171" si="166">AF171+1</f>
        <v>1996</v>
      </c>
      <c r="AH171" s="484">
        <f t="shared" si="166"/>
        <v>1997</v>
      </c>
      <c r="AI171" s="484">
        <f t="shared" si="166"/>
        <v>1998</v>
      </c>
      <c r="AJ171" s="484">
        <f t="shared" si="166"/>
        <v>1999</v>
      </c>
      <c r="AK171" s="484">
        <f t="shared" si="166"/>
        <v>2000</v>
      </c>
      <c r="AL171" s="484">
        <f t="shared" si="166"/>
        <v>2001</v>
      </c>
      <c r="AM171" s="484">
        <f t="shared" si="166"/>
        <v>2002</v>
      </c>
      <c r="AN171" s="484">
        <f t="shared" si="166"/>
        <v>2003</v>
      </c>
      <c r="AO171" s="484">
        <f t="shared" si="166"/>
        <v>2004</v>
      </c>
      <c r="AP171" s="484">
        <f t="shared" si="166"/>
        <v>2005</v>
      </c>
      <c r="AQ171" s="484">
        <f>AP171+1</f>
        <v>2006</v>
      </c>
      <c r="AR171" s="484">
        <f>AQ171+1</f>
        <v>2007</v>
      </c>
      <c r="AS171" s="486">
        <v>2008</v>
      </c>
      <c r="AT171" s="486">
        <v>2009</v>
      </c>
      <c r="AU171" s="486">
        <v>2010</v>
      </c>
      <c r="AV171" s="486">
        <v>2011</v>
      </c>
      <c r="AW171" s="486">
        <v>2012</v>
      </c>
      <c r="AX171" s="486">
        <v>2013</v>
      </c>
      <c r="AY171" s="486">
        <f t="shared" ref="AY171:BD171" si="167">AX171+1</f>
        <v>2014</v>
      </c>
      <c r="AZ171" s="486">
        <f t="shared" si="167"/>
        <v>2015</v>
      </c>
      <c r="BA171" s="486">
        <f t="shared" si="167"/>
        <v>2016</v>
      </c>
      <c r="BB171" s="486">
        <f t="shared" si="167"/>
        <v>2017</v>
      </c>
      <c r="BC171" s="486">
        <f t="shared" si="167"/>
        <v>2018</v>
      </c>
      <c r="BD171" s="486">
        <f t="shared" si="167"/>
        <v>2019</v>
      </c>
    </row>
    <row r="172" spans="2:56" ht="16.5" customHeight="1">
      <c r="X172" s="435" t="s">
        <v>45</v>
      </c>
      <c r="Y172" s="436"/>
      <c r="Z172" s="527"/>
      <c r="AA172" s="189"/>
      <c r="AB172" s="773">
        <f t="shared" ref="AB172:AE182" si="168">IF(OR(AA5="NO",AA5=0,AB5="NO",AB5=0),"-",AB5/AA5-1)</f>
        <v>8.8957790566543071E-2</v>
      </c>
      <c r="AC172" s="773">
        <f t="shared" si="168"/>
        <v>2.4070340480269126E-2</v>
      </c>
      <c r="AD172" s="773">
        <f t="shared" si="168"/>
        <v>2.0370894660691974E-2</v>
      </c>
      <c r="AE172" s="773">
        <f t="shared" si="168"/>
        <v>0.16121746427582906</v>
      </c>
      <c r="AF172" s="773">
        <f t="shared" ref="AF172:BD172" si="169">IF(OR(AE5="NO",AE5=0,AF5="NO",AF5=0),"-",AF5/AE5-1)</f>
        <v>0.19766846543960104</v>
      </c>
      <c r="AG172" s="773">
        <f t="shared" si="169"/>
        <v>-2.4395316590543725E-2</v>
      </c>
      <c r="AH172" s="773">
        <f t="shared" si="169"/>
        <v>-6.558017808754979E-3</v>
      </c>
      <c r="AI172" s="773">
        <f t="shared" si="169"/>
        <v>-2.842803257276949E-2</v>
      </c>
      <c r="AJ172" s="773">
        <f t="shared" si="169"/>
        <v>2.6373965967684709E-2</v>
      </c>
      <c r="AK172" s="773">
        <f t="shared" si="169"/>
        <v>-6.2223433551387264E-2</v>
      </c>
      <c r="AL172" s="773">
        <f t="shared" si="169"/>
        <v>-0.14832299058031373</v>
      </c>
      <c r="AM172" s="773">
        <f t="shared" si="169"/>
        <v>-0.1657611335164656</v>
      </c>
      <c r="AN172" s="773">
        <f t="shared" si="169"/>
        <v>-4.9437853056122361E-4</v>
      </c>
      <c r="AO172" s="773">
        <f t="shared" si="169"/>
        <v>-0.23461673486385826</v>
      </c>
      <c r="AP172" s="773">
        <f t="shared" si="169"/>
        <v>2.9056577203480982E-2</v>
      </c>
      <c r="AQ172" s="773">
        <f t="shared" si="169"/>
        <v>0.14436384549598169</v>
      </c>
      <c r="AR172" s="773">
        <f t="shared" si="169"/>
        <v>0.14221086770718072</v>
      </c>
      <c r="AS172" s="773">
        <f t="shared" si="169"/>
        <v>0.15428926132356446</v>
      </c>
      <c r="AT172" s="773">
        <f t="shared" si="169"/>
        <v>8.5683322552623009E-2</v>
      </c>
      <c r="AU172" s="773">
        <f t="shared" si="169"/>
        <v>0.11309472802639498</v>
      </c>
      <c r="AV172" s="773">
        <f t="shared" si="169"/>
        <v>0.11869739864958539</v>
      </c>
      <c r="AW172" s="773">
        <f t="shared" si="169"/>
        <v>0.12569693172460572</v>
      </c>
      <c r="AX172" s="773">
        <f t="shared" si="169"/>
        <v>9.3563394802977706E-2</v>
      </c>
      <c r="AY172" s="773">
        <f t="shared" si="169"/>
        <v>0.114386790098157</v>
      </c>
      <c r="AZ172" s="773">
        <f t="shared" si="169"/>
        <v>9.6000997838387558E-2</v>
      </c>
      <c r="BA172" s="773">
        <f t="shared" si="169"/>
        <v>0.10344571708739325</v>
      </c>
      <c r="BB172" s="773" t="str">
        <f t="shared" si="169"/>
        <v>-</v>
      </c>
      <c r="BC172" s="773" t="str">
        <f t="shared" si="169"/>
        <v>-</v>
      </c>
      <c r="BD172" s="773" t="str">
        <f t="shared" si="169"/>
        <v>-</v>
      </c>
    </row>
    <row r="173" spans="2:56" ht="16.5" customHeight="1">
      <c r="X173" s="438"/>
      <c r="Y173" s="426" t="s">
        <v>232</v>
      </c>
      <c r="Z173" s="29"/>
      <c r="AA173" s="190"/>
      <c r="AB173" s="774" t="str">
        <f t="shared" si="168"/>
        <v>-</v>
      </c>
      <c r="AC173" s="774" t="str">
        <f t="shared" si="168"/>
        <v>-</v>
      </c>
      <c r="AD173" s="774">
        <f t="shared" si="168"/>
        <v>16.150544002131792</v>
      </c>
      <c r="AE173" s="774">
        <f t="shared" si="168"/>
        <v>4.1589256559212933</v>
      </c>
      <c r="AF173" s="774">
        <f t="shared" ref="AF173:BD173" si="170">IF(OR(AE6="NO",AE6=0,AF6="NO",AF6=0),"-",AF6/AE6-1)</f>
        <v>1.4857387707941974</v>
      </c>
      <c r="AG173" s="774">
        <f t="shared" si="170"/>
        <v>0.43614710512327903</v>
      </c>
      <c r="AH173" s="774">
        <f t="shared" si="170"/>
        <v>0.31170320017717623</v>
      </c>
      <c r="AI173" s="774">
        <f t="shared" si="170"/>
        <v>0.22006931417038289</v>
      </c>
      <c r="AJ173" s="774">
        <f t="shared" si="170"/>
        <v>0.18433459838406518</v>
      </c>
      <c r="AK173" s="774">
        <f t="shared" si="170"/>
        <v>0.18195101820639215</v>
      </c>
      <c r="AL173" s="774">
        <f t="shared" si="170"/>
        <v>0.20529150885534975</v>
      </c>
      <c r="AM173" s="774">
        <f t="shared" si="170"/>
        <v>0.24174543175761665</v>
      </c>
      <c r="AN173" s="774">
        <f t="shared" si="170"/>
        <v>0.25104198745932038</v>
      </c>
      <c r="AO173" s="774">
        <f t="shared" si="170"/>
        <v>0.27034978120739694</v>
      </c>
      <c r="AP173" s="774">
        <f t="shared" si="170"/>
        <v>0.2534807934338672</v>
      </c>
      <c r="AQ173" s="774">
        <f t="shared" si="170"/>
        <v>0.22282708278752605</v>
      </c>
      <c r="AR173" s="774">
        <f t="shared" si="170"/>
        <v>0.24089546160275521</v>
      </c>
      <c r="AS173" s="774">
        <f t="shared" si="170"/>
        <v>0.16462938011549477</v>
      </c>
      <c r="AT173" s="774">
        <f t="shared" si="170"/>
        <v>0.14745530997657297</v>
      </c>
      <c r="AU173" s="774">
        <f t="shared" si="170"/>
        <v>0.1380303552824651</v>
      </c>
      <c r="AV173" s="774">
        <f t="shared" si="170"/>
        <v>0.12971246556173766</v>
      </c>
      <c r="AW173" s="774">
        <f t="shared" si="170"/>
        <v>0.13889427200689286</v>
      </c>
      <c r="AX173" s="774">
        <f t="shared" si="170"/>
        <v>0.1007325664311185</v>
      </c>
      <c r="AY173" s="774">
        <f t="shared" si="170"/>
        <v>0.12160705731205468</v>
      </c>
      <c r="AZ173" s="774">
        <f t="shared" si="170"/>
        <v>0.10124479677260134</v>
      </c>
      <c r="BA173" s="774">
        <f t="shared" si="170"/>
        <v>0.10625688162364044</v>
      </c>
      <c r="BB173" s="774" t="str">
        <f t="shared" si="170"/>
        <v>-</v>
      </c>
      <c r="BC173" s="774" t="str">
        <f t="shared" si="170"/>
        <v>-</v>
      </c>
      <c r="BD173" s="774" t="str">
        <f t="shared" si="170"/>
        <v>-</v>
      </c>
    </row>
    <row r="174" spans="2:56" ht="16.5" customHeight="1">
      <c r="X174" s="438"/>
      <c r="Y174" s="751" t="s">
        <v>233</v>
      </c>
      <c r="Z174" s="29"/>
      <c r="AA174" s="190"/>
      <c r="AB174" s="774" t="str">
        <f t="shared" si="168"/>
        <v>-</v>
      </c>
      <c r="AC174" s="774" t="str">
        <f t="shared" si="168"/>
        <v>-</v>
      </c>
      <c r="AD174" s="774">
        <f t="shared" si="168"/>
        <v>5.5000000000000009</v>
      </c>
      <c r="AE174" s="774">
        <f t="shared" si="168"/>
        <v>0.71794871794871762</v>
      </c>
      <c r="AF174" s="774">
        <f t="shared" ref="AF174:BD174" si="171">IF(OR(AE7="NO",AE7=0,AF7="NO",AF7=0),"-",AF7/AE7-1)</f>
        <v>0.10447761194029859</v>
      </c>
      <c r="AG174" s="774">
        <f t="shared" si="171"/>
        <v>-8.953185798644947E-2</v>
      </c>
      <c r="AH174" s="774">
        <f t="shared" si="171"/>
        <v>3.5490707026912149E-2</v>
      </c>
      <c r="AI174" s="774">
        <f t="shared" si="171"/>
        <v>-3.7717952771380903E-2</v>
      </c>
      <c r="AJ174" s="774">
        <f t="shared" si="171"/>
        <v>9.52380952380949E-3</v>
      </c>
      <c r="AK174" s="774">
        <f t="shared" si="171"/>
        <v>6.509433962264155E-2</v>
      </c>
      <c r="AL174" s="774">
        <f t="shared" si="171"/>
        <v>-6.7862415116622388E-2</v>
      </c>
      <c r="AM174" s="774">
        <f t="shared" si="171"/>
        <v>8.7705683923791966E-2</v>
      </c>
      <c r="AN174" s="774">
        <f t="shared" si="171"/>
        <v>0.48603423401141321</v>
      </c>
      <c r="AO174" s="774">
        <f t="shared" si="171"/>
        <v>0.23468330998960263</v>
      </c>
      <c r="AP174" s="774">
        <f t="shared" si="171"/>
        <v>4.0486631150465913E-2</v>
      </c>
      <c r="AQ174" s="774">
        <f t="shared" si="171"/>
        <v>0.27414569100647213</v>
      </c>
      <c r="AR174" s="774">
        <f t="shared" si="171"/>
        <v>0.19643925884579572</v>
      </c>
      <c r="AS174" s="774">
        <f t="shared" si="171"/>
        <v>5.627528799946413E-2</v>
      </c>
      <c r="AT174" s="774">
        <f t="shared" si="171"/>
        <v>6.5320934017037535E-2</v>
      </c>
      <c r="AU174" s="774">
        <f t="shared" si="171"/>
        <v>8.7494487962760381E-2</v>
      </c>
      <c r="AV174" s="774">
        <f t="shared" si="171"/>
        <v>9.9800834345771028E-2</v>
      </c>
      <c r="AW174" s="774">
        <f t="shared" si="171"/>
        <v>8.1843839296704246E-2</v>
      </c>
      <c r="AX174" s="774">
        <f t="shared" si="171"/>
        <v>7.1353870403565445E-2</v>
      </c>
      <c r="AY174" s="774">
        <f t="shared" si="171"/>
        <v>6.4436506456682974E-2</v>
      </c>
      <c r="AZ174" s="774">
        <f t="shared" si="171"/>
        <v>4.6711754379895609E-2</v>
      </c>
      <c r="BA174" s="774">
        <f t="shared" si="171"/>
        <v>6.7309151101280884E-2</v>
      </c>
      <c r="BB174" s="774" t="str">
        <f t="shared" si="171"/>
        <v>-</v>
      </c>
      <c r="BC174" s="774" t="str">
        <f t="shared" si="171"/>
        <v>-</v>
      </c>
      <c r="BD174" s="774" t="str">
        <f t="shared" si="171"/>
        <v>-</v>
      </c>
    </row>
    <row r="175" spans="2:56" ht="16.5" customHeight="1">
      <c r="X175" s="438"/>
      <c r="Y175" s="607" t="s">
        <v>235</v>
      </c>
      <c r="Z175" s="29"/>
      <c r="AA175" s="190"/>
      <c r="AB175" s="774" t="str">
        <f t="shared" si="168"/>
        <v>-</v>
      </c>
      <c r="AC175" s="774" t="str">
        <f t="shared" si="168"/>
        <v>-</v>
      </c>
      <c r="AD175" s="774">
        <f t="shared" si="168"/>
        <v>6.4999999999999991</v>
      </c>
      <c r="AE175" s="774">
        <f t="shared" si="168"/>
        <v>0.8786324786324784</v>
      </c>
      <c r="AF175" s="774">
        <f t="shared" ref="AF175:BD175" si="172">IF(OR(AE8="NO",AE8=0,AF8="NO",AF8=0),"-",AF8/AE8-1)</f>
        <v>0.41401273885350331</v>
      </c>
      <c r="AG175" s="774">
        <f t="shared" si="172"/>
        <v>0.5261904761904761</v>
      </c>
      <c r="AH175" s="774">
        <f t="shared" si="172"/>
        <v>0.2708580343213729</v>
      </c>
      <c r="AI175" s="774">
        <f t="shared" si="172"/>
        <v>8.0896614372345299E-2</v>
      </c>
      <c r="AJ175" s="774">
        <f t="shared" si="172"/>
        <v>-1.7943942215963182E-2</v>
      </c>
      <c r="AK175" s="774">
        <f t="shared" si="172"/>
        <v>8.385138776479284E-3</v>
      </c>
      <c r="AL175" s="774">
        <f t="shared" si="172"/>
        <v>-5.3730996829431055E-2</v>
      </c>
      <c r="AM175" s="78">
        <f t="shared" si="172"/>
        <v>-8.9748451437487997E-4</v>
      </c>
      <c r="AN175" s="774">
        <f t="shared" si="172"/>
        <v>-3.8179051998932567E-2</v>
      </c>
      <c r="AO175" s="774">
        <f t="shared" si="172"/>
        <v>-0.17418116304496944</v>
      </c>
      <c r="AP175" s="774">
        <f t="shared" si="172"/>
        <v>-0.27584907186564434</v>
      </c>
      <c r="AQ175" s="774">
        <f t="shared" si="172"/>
        <v>-0.33729169989299934</v>
      </c>
      <c r="AR175" s="774">
        <f t="shared" si="172"/>
        <v>-0.20374028028962532</v>
      </c>
      <c r="AS175" s="774">
        <f t="shared" si="172"/>
        <v>4.0575507102560415E-2</v>
      </c>
      <c r="AT175" s="774">
        <f t="shared" si="172"/>
        <v>-9.254314244680284E-2</v>
      </c>
      <c r="AU175" s="774">
        <f t="shared" si="172"/>
        <v>-0.21094566724390718</v>
      </c>
      <c r="AV175" s="774">
        <f t="shared" si="172"/>
        <v>-4.862151291152117E-2</v>
      </c>
      <c r="AW175" s="774">
        <f t="shared" si="172"/>
        <v>-0.11534547918452243</v>
      </c>
      <c r="AX175" s="774">
        <f t="shared" si="172"/>
        <v>-0.12761450558160015</v>
      </c>
      <c r="AY175" s="774">
        <f t="shared" si="172"/>
        <v>2.8723607133627205E-2</v>
      </c>
      <c r="AZ175" s="774">
        <f t="shared" si="172"/>
        <v>7.2756075948030796E-2</v>
      </c>
      <c r="BA175" s="774">
        <f t="shared" si="172"/>
        <v>2.8106908511319473E-2</v>
      </c>
      <c r="BB175" s="774" t="str">
        <f t="shared" si="172"/>
        <v>-</v>
      </c>
      <c r="BC175" s="774" t="str">
        <f t="shared" si="172"/>
        <v>-</v>
      </c>
      <c r="BD175" s="774" t="str">
        <f t="shared" si="172"/>
        <v>-</v>
      </c>
    </row>
    <row r="176" spans="2:56" ht="16.5" customHeight="1">
      <c r="X176" s="438"/>
      <c r="Y176" s="441" t="s">
        <v>239</v>
      </c>
      <c r="Z176" s="29"/>
      <c r="AA176" s="190"/>
      <c r="AB176" s="774" t="str">
        <f t="shared" si="168"/>
        <v>-</v>
      </c>
      <c r="AC176" s="774" t="str">
        <f t="shared" si="168"/>
        <v>-</v>
      </c>
      <c r="AD176" s="774">
        <f t="shared" si="168"/>
        <v>5.5000000000000009</v>
      </c>
      <c r="AE176" s="774">
        <f t="shared" si="168"/>
        <v>0.71794871794871784</v>
      </c>
      <c r="AF176" s="774">
        <f t="shared" ref="AF176:BD176" si="173">IF(OR(AE9="NO",AE9=0,AF9="NO",AF9=0),"-",AF9/AE9-1)</f>
        <v>0.10447761194029836</v>
      </c>
      <c r="AG176" s="774">
        <f t="shared" si="173"/>
        <v>-4.7230961396681148E-2</v>
      </c>
      <c r="AH176" s="774">
        <f t="shared" si="173"/>
        <v>-0.19528620416352871</v>
      </c>
      <c r="AI176" s="774">
        <f t="shared" si="173"/>
        <v>-0.28118138063422948</v>
      </c>
      <c r="AJ176" s="774">
        <f t="shared" si="173"/>
        <v>-0.38767756416087895</v>
      </c>
      <c r="AK176" s="774">
        <f t="shared" si="173"/>
        <v>0.57026598771648751</v>
      </c>
      <c r="AL176" s="774">
        <f t="shared" si="173"/>
        <v>0.47291809663295958</v>
      </c>
      <c r="AM176" s="774">
        <f t="shared" si="173"/>
        <v>-5.920550847258943E-2</v>
      </c>
      <c r="AN176" s="774">
        <f t="shared" si="173"/>
        <v>0.26765314597925327</v>
      </c>
      <c r="AO176" s="774">
        <f t="shared" si="173"/>
        <v>8.573028969069485E-2</v>
      </c>
      <c r="AP176" s="774">
        <f t="shared" si="173"/>
        <v>-0.20457972432428451</v>
      </c>
      <c r="AQ176" s="774">
        <f t="shared" si="173"/>
        <v>-0.18428139465367932</v>
      </c>
      <c r="AR176" s="774">
        <f t="shared" si="173"/>
        <v>-2.6824774146976149E-2</v>
      </c>
      <c r="AS176" s="774">
        <f t="shared" si="173"/>
        <v>-0.14086072588357157</v>
      </c>
      <c r="AT176" s="774">
        <f t="shared" si="173"/>
        <v>-0.23727425212883091</v>
      </c>
      <c r="AU176" s="774">
        <f t="shared" si="173"/>
        <v>-0.45216296775489051</v>
      </c>
      <c r="AV176" s="774">
        <f t="shared" si="173"/>
        <v>0.18184429099188359</v>
      </c>
      <c r="AW176" s="774">
        <f t="shared" si="173"/>
        <v>-0.20398452718722182</v>
      </c>
      <c r="AX176" s="774">
        <f t="shared" si="173"/>
        <v>8.8662051526413821E-2</v>
      </c>
      <c r="AY176" s="774">
        <f t="shared" si="173"/>
        <v>-0.23322506128378762</v>
      </c>
      <c r="AZ176" s="774">
        <f t="shared" si="173"/>
        <v>-0.17486976001521948</v>
      </c>
      <c r="BA176" s="774">
        <f t="shared" si="173"/>
        <v>0.79143185455777409</v>
      </c>
      <c r="BB176" s="774" t="str">
        <f t="shared" si="173"/>
        <v>-</v>
      </c>
      <c r="BC176" s="774" t="str">
        <f t="shared" si="173"/>
        <v>-</v>
      </c>
      <c r="BD176" s="774" t="str">
        <f t="shared" si="173"/>
        <v>-</v>
      </c>
    </row>
    <row r="177" spans="24:56" ht="16.5" customHeight="1">
      <c r="X177" s="438"/>
      <c r="Y177" s="439" t="s">
        <v>230</v>
      </c>
      <c r="Z177" s="29"/>
      <c r="AA177" s="190"/>
      <c r="AB177" s="774" t="str">
        <f t="shared" si="168"/>
        <v>-</v>
      </c>
      <c r="AC177" s="774" t="str">
        <f t="shared" si="168"/>
        <v>-</v>
      </c>
      <c r="AD177" s="774">
        <f t="shared" si="168"/>
        <v>5.4999999999999982</v>
      </c>
      <c r="AE177" s="774">
        <f t="shared" si="168"/>
        <v>0.71794871794871828</v>
      </c>
      <c r="AF177" s="774">
        <f t="shared" ref="AF177:BD177" si="174">IF(OR(AE10="NO",AE10=0,AF10="NO",AF10=0),"-",AF10/AE10-1)</f>
        <v>0.10447761194029859</v>
      </c>
      <c r="AG177" s="774">
        <f t="shared" si="174"/>
        <v>-2.4056895360579755E-2</v>
      </c>
      <c r="AH177" s="774">
        <f t="shared" si="174"/>
        <v>0.11492260869050797</v>
      </c>
      <c r="AI177" s="774">
        <f t="shared" si="174"/>
        <v>-7.6112990600403552E-2</v>
      </c>
      <c r="AJ177" s="78">
        <f t="shared" si="174"/>
        <v>4.6816894576957591E-3</v>
      </c>
      <c r="AK177" s="774">
        <f t="shared" si="174"/>
        <v>3.4378737932408088E-2</v>
      </c>
      <c r="AL177" s="774">
        <f t="shared" si="174"/>
        <v>-0.22211036307337384</v>
      </c>
      <c r="AM177" s="774">
        <f t="shared" si="174"/>
        <v>-2.9242813526148437E-2</v>
      </c>
      <c r="AN177" s="774">
        <f t="shared" si="174"/>
        <v>-3.3580196260495021E-2</v>
      </c>
      <c r="AO177" s="774">
        <f t="shared" si="174"/>
        <v>0.12819903293735879</v>
      </c>
      <c r="AP177" s="774">
        <f t="shared" si="174"/>
        <v>-3.7783719666236948E-2</v>
      </c>
      <c r="AQ177" s="774">
        <f t="shared" si="174"/>
        <v>8.3703571816745148E-2</v>
      </c>
      <c r="AR177" s="774">
        <f t="shared" si="174"/>
        <v>8.26229563199532E-2</v>
      </c>
      <c r="AS177" s="774">
        <f t="shared" si="174"/>
        <v>-0.10872660020791991</v>
      </c>
      <c r="AT177" s="774">
        <f t="shared" si="174"/>
        <v>-0.36035170068952993</v>
      </c>
      <c r="AU177" s="774">
        <f t="shared" si="174"/>
        <v>0.10090809686323854</v>
      </c>
      <c r="AV177" s="774">
        <f t="shared" si="174"/>
        <v>-0.13785184464014022</v>
      </c>
      <c r="AW177" s="774">
        <f t="shared" si="174"/>
        <v>-0.14462284747554588</v>
      </c>
      <c r="AX177" s="774">
        <f t="shared" si="174"/>
        <v>-0.10184124763993685</v>
      </c>
      <c r="AY177" s="774">
        <f t="shared" si="174"/>
        <v>3.3441868327868329E-2</v>
      </c>
      <c r="AZ177" s="78">
        <f t="shared" si="174"/>
        <v>1.6615898082938951E-3</v>
      </c>
      <c r="BA177" s="774">
        <f t="shared" si="174"/>
        <v>3.7598280441780263E-2</v>
      </c>
      <c r="BB177" s="774" t="str">
        <f t="shared" si="174"/>
        <v>-</v>
      </c>
      <c r="BC177" s="774" t="str">
        <f t="shared" si="174"/>
        <v>-</v>
      </c>
      <c r="BD177" s="774" t="str">
        <f t="shared" si="174"/>
        <v>-</v>
      </c>
    </row>
    <row r="178" spans="24:56" ht="16.5" customHeight="1">
      <c r="X178" s="438"/>
      <c r="Y178" s="439" t="s">
        <v>234</v>
      </c>
      <c r="Z178" s="29"/>
      <c r="AA178" s="191"/>
      <c r="AB178" s="774" t="str">
        <f t="shared" si="168"/>
        <v>-</v>
      </c>
      <c r="AC178" s="774" t="str">
        <f t="shared" si="168"/>
        <v>-</v>
      </c>
      <c r="AD178" s="774" t="str">
        <f t="shared" si="168"/>
        <v>-</v>
      </c>
      <c r="AE178" s="774" t="str">
        <f t="shared" si="168"/>
        <v>-</v>
      </c>
      <c r="AF178" s="774" t="str">
        <f t="shared" ref="AF178:BD178" si="175">IF(OR(AE11="NO",AE11=0,AF11="NO",AF11=0),"-",AF11/AE11-1)</f>
        <v>-</v>
      </c>
      <c r="AG178" s="774" t="str">
        <f t="shared" si="175"/>
        <v>-</v>
      </c>
      <c r="AH178" s="774" t="str">
        <f t="shared" si="175"/>
        <v>-</v>
      </c>
      <c r="AI178" s="774" t="str">
        <f t="shared" si="175"/>
        <v>-</v>
      </c>
      <c r="AJ178" s="774" t="str">
        <f t="shared" si="175"/>
        <v>-</v>
      </c>
      <c r="AK178" s="774" t="str">
        <f t="shared" si="175"/>
        <v>-</v>
      </c>
      <c r="AL178" s="774" t="str">
        <f t="shared" si="175"/>
        <v>-</v>
      </c>
      <c r="AM178" s="774" t="str">
        <f t="shared" si="175"/>
        <v>-</v>
      </c>
      <c r="AN178" s="774" t="str">
        <f t="shared" si="175"/>
        <v>-</v>
      </c>
      <c r="AO178" s="774">
        <f t="shared" si="175"/>
        <v>0.84090909090909105</v>
      </c>
      <c r="AP178" s="774">
        <f t="shared" si="175"/>
        <v>0.33333333333333348</v>
      </c>
      <c r="AQ178" s="774">
        <f t="shared" si="175"/>
        <v>0.37962962962962976</v>
      </c>
      <c r="AR178" s="774">
        <f t="shared" si="175"/>
        <v>0.9731543624161072</v>
      </c>
      <c r="AS178" s="774">
        <f t="shared" si="175"/>
        <v>0.45918367346938771</v>
      </c>
      <c r="AT178" s="774">
        <f t="shared" si="175"/>
        <v>1.9435688539664837</v>
      </c>
      <c r="AU178" s="774">
        <f t="shared" si="175"/>
        <v>0.1850453649243522</v>
      </c>
      <c r="AV178" s="774">
        <f t="shared" si="175"/>
        <v>4.7195263686383715E-2</v>
      </c>
      <c r="AW178" s="774">
        <f t="shared" si="175"/>
        <v>0.5632801536471812</v>
      </c>
      <c r="AX178" s="774">
        <f t="shared" si="175"/>
        <v>0.21498932858486097</v>
      </c>
      <c r="AY178" s="774">
        <f t="shared" si="175"/>
        <v>5.3504437237271718E-2</v>
      </c>
      <c r="AZ178" s="774">
        <f t="shared" si="175"/>
        <v>3.7628069722406066E-2</v>
      </c>
      <c r="BA178" s="774">
        <f t="shared" si="175"/>
        <v>9.5602294455066072E-3</v>
      </c>
      <c r="BB178" s="774" t="str">
        <f t="shared" si="175"/>
        <v>-</v>
      </c>
      <c r="BC178" s="774" t="str">
        <f t="shared" si="175"/>
        <v>-</v>
      </c>
      <c r="BD178" s="774" t="str">
        <f t="shared" si="175"/>
        <v>-</v>
      </c>
    </row>
    <row r="179" spans="24:56" ht="16.5" customHeight="1">
      <c r="X179" s="438"/>
      <c r="Y179" s="439" t="s">
        <v>238</v>
      </c>
      <c r="Z179" s="29"/>
      <c r="AA179" s="191"/>
      <c r="AB179" s="774">
        <f t="shared" si="168"/>
        <v>8.9202866941598291E-2</v>
      </c>
      <c r="AC179" s="774">
        <f t="shared" si="168"/>
        <v>1.3285222778508521E-2</v>
      </c>
      <c r="AD179" s="774">
        <f t="shared" si="168"/>
        <v>-4.4788461248029154E-2</v>
      </c>
      <c r="AE179" s="774">
        <f t="shared" si="168"/>
        <v>9.6716646644477544E-2</v>
      </c>
      <c r="AF179" s="774">
        <f t="shared" ref="AF179:BD179" si="176">IF(OR(AE12="NO",AE12=0,AF12="NO",AF12=0),"-",AF12/AE12-1)</f>
        <v>0.16523688204446851</v>
      </c>
      <c r="AG179" s="774">
        <f t="shared" si="176"/>
        <v>-8.0689655172413777E-2</v>
      </c>
      <c r="AH179" s="774">
        <f t="shared" si="176"/>
        <v>-5.7764441110277676E-2</v>
      </c>
      <c r="AI179" s="774">
        <f t="shared" si="176"/>
        <v>-6.2101910828025408E-2</v>
      </c>
      <c r="AJ179" s="774">
        <f t="shared" si="176"/>
        <v>2.292020373514414E-2</v>
      </c>
      <c r="AK179" s="774">
        <f t="shared" si="176"/>
        <v>-0.1203319502074689</v>
      </c>
      <c r="AL179" s="774">
        <f t="shared" si="176"/>
        <v>-0.24716981132075477</v>
      </c>
      <c r="AM179" s="774">
        <f t="shared" si="176"/>
        <v>-0.34711779448621549</v>
      </c>
      <c r="AN179" s="774">
        <f t="shared" si="176"/>
        <v>-0.17600767754318614</v>
      </c>
      <c r="AO179" s="774">
        <f t="shared" si="176"/>
        <v>-0.79734451432564646</v>
      </c>
      <c r="AP179" s="774">
        <f t="shared" si="176"/>
        <v>-0.54482758620689653</v>
      </c>
      <c r="AQ179" s="774">
        <f t="shared" si="176"/>
        <v>0.41792929292929282</v>
      </c>
      <c r="AR179" s="774">
        <f t="shared" si="176"/>
        <v>-0.66874443455031174</v>
      </c>
      <c r="AS179" s="774">
        <f t="shared" si="176"/>
        <v>1.155913978494624</v>
      </c>
      <c r="AT179" s="774">
        <f t="shared" si="176"/>
        <v>-0.91521197007481292</v>
      </c>
      <c r="AU179" s="774">
        <f t="shared" si="176"/>
        <v>5.8823529411764719E-2</v>
      </c>
      <c r="AV179" s="774">
        <f t="shared" si="176"/>
        <v>-0.69444444444444442</v>
      </c>
      <c r="AW179" s="774">
        <f t="shared" si="176"/>
        <v>9.0909090909090828E-2</v>
      </c>
      <c r="AX179" s="774">
        <f t="shared" si="176"/>
        <v>-8.333333333333337E-2</v>
      </c>
      <c r="AY179" s="774">
        <f t="shared" si="176"/>
        <v>0.45454545454545436</v>
      </c>
      <c r="AZ179" s="774">
        <f t="shared" si="176"/>
        <v>0.25</v>
      </c>
      <c r="BA179" s="774">
        <f t="shared" si="176"/>
        <v>-0.20000000000000007</v>
      </c>
      <c r="BB179" s="774" t="str">
        <f t="shared" si="176"/>
        <v>-</v>
      </c>
      <c r="BC179" s="774" t="str">
        <f t="shared" si="176"/>
        <v>-</v>
      </c>
      <c r="BD179" s="774" t="str">
        <f t="shared" si="176"/>
        <v>-</v>
      </c>
    </row>
    <row r="180" spans="24:56" ht="16.5" customHeight="1">
      <c r="X180" s="438"/>
      <c r="Y180" s="509" t="s">
        <v>247</v>
      </c>
      <c r="Z180" s="29"/>
      <c r="AA180" s="191"/>
      <c r="AB180" s="774" t="str">
        <f t="shared" si="168"/>
        <v>-</v>
      </c>
      <c r="AC180" s="774" t="str">
        <f t="shared" si="168"/>
        <v>-</v>
      </c>
      <c r="AD180" s="774" t="str">
        <f t="shared" si="168"/>
        <v>-</v>
      </c>
      <c r="AE180" s="774" t="str">
        <f t="shared" si="168"/>
        <v>-</v>
      </c>
      <c r="AF180" s="774" t="str">
        <f t="shared" ref="AF180:BD180" si="177">IF(OR(AE13="NO",AE13=0,AF13="NO",AF13=0),"-",AF13/AE13-1)</f>
        <v>-</v>
      </c>
      <c r="AG180" s="774" t="str">
        <f t="shared" si="177"/>
        <v>-</v>
      </c>
      <c r="AH180" s="774">
        <f t="shared" si="177"/>
        <v>1.7182817999999997</v>
      </c>
      <c r="AI180" s="774">
        <f t="shared" si="177"/>
        <v>1.7182818000000002</v>
      </c>
      <c r="AJ180" s="774">
        <f t="shared" si="177"/>
        <v>1.0797923390741531</v>
      </c>
      <c r="AK180" s="774">
        <f t="shared" si="177"/>
        <v>0.22816309917468436</v>
      </c>
      <c r="AL180" s="774">
        <f t="shared" si="177"/>
        <v>0.15707128131691794</v>
      </c>
      <c r="AM180" s="774">
        <f t="shared" si="177"/>
        <v>0.11759114145145921</v>
      </c>
      <c r="AN180" s="774">
        <f t="shared" si="177"/>
        <v>9.2809198115533231E-2</v>
      </c>
      <c r="AO180" s="774">
        <f t="shared" si="177"/>
        <v>7.0296732906155235E-2</v>
      </c>
      <c r="AP180" s="774">
        <f t="shared" si="177"/>
        <v>4.8308242876796248E-2</v>
      </c>
      <c r="AQ180" s="774">
        <f t="shared" si="177"/>
        <v>1.6604056018197921E-2</v>
      </c>
      <c r="AR180" s="774">
        <f t="shared" si="177"/>
        <v>3.4255317767166726E-2</v>
      </c>
      <c r="AS180" s="774">
        <f t="shared" si="177"/>
        <v>1.6940410993071753E-2</v>
      </c>
      <c r="AT180" s="774">
        <f t="shared" si="177"/>
        <v>3.0140914942443864E-2</v>
      </c>
      <c r="AU180" s="774">
        <f t="shared" si="177"/>
        <v>2.5965502143083352E-2</v>
      </c>
      <c r="AV180" s="774">
        <f t="shared" si="177"/>
        <v>1.4729305786087776E-2</v>
      </c>
      <c r="AW180" s="774">
        <f t="shared" si="177"/>
        <v>2.513377401093142E-2</v>
      </c>
      <c r="AX180" s="774">
        <f t="shared" si="177"/>
        <v>2.0381324719131344E-2</v>
      </c>
      <c r="AY180" s="774">
        <f t="shared" si="177"/>
        <v>2.8909665320128397E-2</v>
      </c>
      <c r="AZ180" s="774">
        <f t="shared" si="177"/>
        <v>3.5398126328249013E-2</v>
      </c>
      <c r="BA180" s="774">
        <f t="shared" si="177"/>
        <v>1.4509094012893353E-2</v>
      </c>
      <c r="BB180" s="774" t="str">
        <f t="shared" si="177"/>
        <v>-</v>
      </c>
      <c r="BC180" s="774" t="str">
        <f t="shared" si="177"/>
        <v>-</v>
      </c>
      <c r="BD180" s="774" t="str">
        <f t="shared" si="177"/>
        <v>-</v>
      </c>
    </row>
    <row r="181" spans="24:56" ht="16.5" customHeight="1">
      <c r="X181" s="438"/>
      <c r="Y181" s="439" t="s">
        <v>231</v>
      </c>
      <c r="Z181" s="29"/>
      <c r="AA181" s="191"/>
      <c r="AB181" s="774" t="str">
        <f t="shared" si="168"/>
        <v>-</v>
      </c>
      <c r="AC181" s="774" t="str">
        <f t="shared" si="168"/>
        <v>-</v>
      </c>
      <c r="AD181" s="774">
        <f t="shared" si="168"/>
        <v>5.5000000000000009</v>
      </c>
      <c r="AE181" s="774">
        <f t="shared" si="168"/>
        <v>0.71794871794871784</v>
      </c>
      <c r="AF181" s="774">
        <f t="shared" ref="AF181:BD181" si="178">IF(OR(AE14="NO",AE14=0,AF14="NO",AF14=0),"-",AF14/AE14-1)</f>
        <v>0.10447761194029859</v>
      </c>
      <c r="AG181" s="774">
        <f t="shared" si="178"/>
        <v>-1.0000000000000009E-2</v>
      </c>
      <c r="AH181" s="774">
        <f t="shared" si="178"/>
        <v>2.1818181818181817</v>
      </c>
      <c r="AI181" s="774">
        <f t="shared" si="178"/>
        <v>-5.396825396825411E-2</v>
      </c>
      <c r="AJ181" s="774">
        <f t="shared" si="178"/>
        <v>3.7214765100671148</v>
      </c>
      <c r="AK181" s="774">
        <f t="shared" si="178"/>
        <v>-0.50959488272921116</v>
      </c>
      <c r="AL181" s="774">
        <f t="shared" si="178"/>
        <v>-0.36884057971014506</v>
      </c>
      <c r="AM181" s="774">
        <f t="shared" si="178"/>
        <v>0.64280137772675139</v>
      </c>
      <c r="AN181" s="774">
        <f t="shared" si="178"/>
        <v>-0.13244996086324523</v>
      </c>
      <c r="AO181" s="774">
        <f t="shared" si="178"/>
        <v>0.84185087323580587</v>
      </c>
      <c r="AP181" s="774">
        <f t="shared" si="178"/>
        <v>-2.2087123862841174E-2</v>
      </c>
      <c r="AQ181" s="774">
        <f t="shared" si="178"/>
        <v>-4.9975401404355968E-2</v>
      </c>
      <c r="AR181" s="774">
        <f t="shared" si="178"/>
        <v>8.2181191623982741E-2</v>
      </c>
      <c r="AS181" s="774">
        <f t="shared" si="178"/>
        <v>-7.4508908018675157E-2</v>
      </c>
      <c r="AT181" s="774">
        <f t="shared" si="178"/>
        <v>-0.18898501889865538</v>
      </c>
      <c r="AU181" s="774">
        <f t="shared" si="178"/>
        <v>0.31448223992507107</v>
      </c>
      <c r="AV181" s="774">
        <f t="shared" si="178"/>
        <v>8.4647266313933267E-2</v>
      </c>
      <c r="AW181" s="774">
        <f t="shared" si="178"/>
        <v>-0.27102659371214399</v>
      </c>
      <c r="AX181" s="774">
        <f t="shared" si="178"/>
        <v>-8.7103933618103424E-3</v>
      </c>
      <c r="AY181" s="774">
        <f t="shared" si="178"/>
        <v>-4.5667289214914364E-2</v>
      </c>
      <c r="AZ181" s="774">
        <f t="shared" si="178"/>
        <v>-0.14500080874291144</v>
      </c>
      <c r="BA181" s="78">
        <f t="shared" si="178"/>
        <v>1.1858705892855426E-3</v>
      </c>
      <c r="BB181" s="774" t="str">
        <f t="shared" si="178"/>
        <v>-</v>
      </c>
      <c r="BC181" s="774" t="str">
        <f t="shared" si="178"/>
        <v>-</v>
      </c>
      <c r="BD181" s="774" t="str">
        <f t="shared" si="178"/>
        <v>-</v>
      </c>
    </row>
    <row r="182" spans="24:56" ht="16.5" customHeight="1">
      <c r="X182" s="438"/>
      <c r="Y182" s="186" t="s">
        <v>229</v>
      </c>
      <c r="Z182" s="29"/>
      <c r="AA182" s="191"/>
      <c r="AB182" s="774" t="str">
        <f t="shared" si="168"/>
        <v>-</v>
      </c>
      <c r="AC182" s="774" t="str">
        <f t="shared" si="168"/>
        <v>-</v>
      </c>
      <c r="AD182" s="774" t="str">
        <f t="shared" si="168"/>
        <v>-</v>
      </c>
      <c r="AE182" s="774" t="str">
        <f t="shared" si="168"/>
        <v>-</v>
      </c>
      <c r="AF182" s="774" t="str">
        <f t="shared" ref="AF182:BD182" si="179">IF(OR(AE15="NO",AE15=0,AF15="NO",AF15=0),"-",AF15/AE15-1)</f>
        <v>-</v>
      </c>
      <c r="AG182" s="774" t="str">
        <f t="shared" si="179"/>
        <v>-</v>
      </c>
      <c r="AH182" s="774" t="str">
        <f t="shared" si="179"/>
        <v>-</v>
      </c>
      <c r="AI182" s="774" t="str">
        <f t="shared" si="179"/>
        <v>-</v>
      </c>
      <c r="AJ182" s="774" t="str">
        <f t="shared" si="179"/>
        <v>-</v>
      </c>
      <c r="AK182" s="774" t="str">
        <f t="shared" si="179"/>
        <v>-</v>
      </c>
      <c r="AL182" s="774" t="str">
        <f t="shared" si="179"/>
        <v>-</v>
      </c>
      <c r="AM182" s="774" t="str">
        <f t="shared" si="179"/>
        <v>-</v>
      </c>
      <c r="AN182" s="774" t="str">
        <f t="shared" si="179"/>
        <v>-</v>
      </c>
      <c r="AO182" s="774" t="str">
        <f t="shared" si="179"/>
        <v>-</v>
      </c>
      <c r="AP182" s="774" t="str">
        <f t="shared" si="179"/>
        <v>-</v>
      </c>
      <c r="AQ182" s="774" t="str">
        <f t="shared" si="179"/>
        <v>-</v>
      </c>
      <c r="AR182" s="774" t="str">
        <f t="shared" si="179"/>
        <v>-</v>
      </c>
      <c r="AS182" s="774" t="str">
        <f t="shared" si="179"/>
        <v>-</v>
      </c>
      <c r="AT182" s="774" t="str">
        <f t="shared" si="179"/>
        <v>-</v>
      </c>
      <c r="AU182" s="774" t="str">
        <f t="shared" si="179"/>
        <v>-</v>
      </c>
      <c r="AV182" s="774" t="str">
        <f t="shared" si="179"/>
        <v>-</v>
      </c>
      <c r="AW182" s="774">
        <f t="shared" si="179"/>
        <v>0.28571428571428581</v>
      </c>
      <c r="AX182" s="774">
        <f t="shared" si="179"/>
        <v>0</v>
      </c>
      <c r="AY182" s="774">
        <f t="shared" si="179"/>
        <v>0</v>
      </c>
      <c r="AZ182" s="774">
        <f t="shared" si="179"/>
        <v>-0.33333333333333326</v>
      </c>
      <c r="BA182" s="774">
        <f t="shared" si="179"/>
        <v>0.33333333333333326</v>
      </c>
      <c r="BB182" s="774" t="str">
        <f t="shared" si="179"/>
        <v>-</v>
      </c>
      <c r="BC182" s="774" t="str">
        <f t="shared" si="179"/>
        <v>-</v>
      </c>
      <c r="BD182" s="774" t="str">
        <f t="shared" si="179"/>
        <v>-</v>
      </c>
    </row>
    <row r="183" spans="24:56" ht="16.5" customHeight="1">
      <c r="X183" s="442" t="s">
        <v>46</v>
      </c>
      <c r="Y183" s="443"/>
      <c r="Z183" s="528"/>
      <c r="AA183" s="192"/>
      <c r="AB183" s="776">
        <f>IF(OR(AA16="NO",AA16=0,AB16="NO",AB16=0),"-",AB16/AA16-1)</f>
        <v>0.14797040261001193</v>
      </c>
      <c r="AC183" s="776">
        <f>IF(OR(AB16="NO",AB16=0,AC16="NO",AC16=0),"-",AC16/AB16-1)</f>
        <v>1.4702566276902251E-2</v>
      </c>
      <c r="AD183" s="776">
        <f t="shared" ref="AD183:BD183" si="180">IF(OR(AC16="NO",AC16=0,AD16="NO",AD16=0),"-",AD16/AC16-1)</f>
        <v>0.43657292284521931</v>
      </c>
      <c r="AE183" s="776">
        <f t="shared" si="180"/>
        <v>0.22852153866522706</v>
      </c>
      <c r="AF183" s="776">
        <f t="shared" si="180"/>
        <v>0.30992439392251936</v>
      </c>
      <c r="AG183" s="776">
        <f t="shared" si="180"/>
        <v>3.6812120415688376E-2</v>
      </c>
      <c r="AH183" s="776">
        <f t="shared" si="180"/>
        <v>9.453878313573405E-2</v>
      </c>
      <c r="AI183" s="776">
        <f t="shared" si="180"/>
        <v>-0.17092465985060235</v>
      </c>
      <c r="AJ183" s="776">
        <f t="shared" si="180"/>
        <v>-0.20825158539650568</v>
      </c>
      <c r="AK183" s="776">
        <f t="shared" si="180"/>
        <v>-9.4903848539504843E-2</v>
      </c>
      <c r="AL183" s="776">
        <f t="shared" si="180"/>
        <v>-0.16799654572614786</v>
      </c>
      <c r="AM183" s="776">
        <f t="shared" si="180"/>
        <v>-6.8738259222732023E-2</v>
      </c>
      <c r="AN183" s="776">
        <f t="shared" si="180"/>
        <v>-3.7527729328921566E-2</v>
      </c>
      <c r="AO183" s="776">
        <f t="shared" si="180"/>
        <v>4.0933638993493338E-2</v>
      </c>
      <c r="AP183" s="776">
        <f t="shared" si="180"/>
        <v>-6.4371483926014661E-2</v>
      </c>
      <c r="AQ183" s="776">
        <f t="shared" si="180"/>
        <v>4.3535750591793709E-2</v>
      </c>
      <c r="AR183" s="776">
        <f t="shared" si="180"/>
        <v>-0.12023037252544255</v>
      </c>
      <c r="AS183" s="776">
        <f t="shared" si="180"/>
        <v>-0.27453405340094827</v>
      </c>
      <c r="AT183" s="776">
        <f t="shared" si="180"/>
        <v>-0.29538796221109986</v>
      </c>
      <c r="AU183" s="776">
        <f t="shared" si="180"/>
        <v>5.008103823715282E-2</v>
      </c>
      <c r="AV183" s="776">
        <f t="shared" si="180"/>
        <v>-0.11627065062861408</v>
      </c>
      <c r="AW183" s="776">
        <f t="shared" si="180"/>
        <v>-8.4974765646673278E-2</v>
      </c>
      <c r="AX183" s="776">
        <f t="shared" si="180"/>
        <v>-4.5475573216002818E-2</v>
      </c>
      <c r="AY183" s="776">
        <f t="shared" si="180"/>
        <v>2.4806258839639828E-2</v>
      </c>
      <c r="AZ183" s="776">
        <f t="shared" si="180"/>
        <v>-1.5862506365936224E-2</v>
      </c>
      <c r="BA183" s="776">
        <f t="shared" si="180"/>
        <v>2.0321204223738176E-2</v>
      </c>
      <c r="BB183" s="776" t="str">
        <f t="shared" si="180"/>
        <v>-</v>
      </c>
      <c r="BC183" s="776" t="str">
        <f t="shared" si="180"/>
        <v>-</v>
      </c>
      <c r="BD183" s="776" t="str">
        <f t="shared" si="180"/>
        <v>-</v>
      </c>
    </row>
    <row r="184" spans="24:56" ht="16.5" customHeight="1">
      <c r="X184" s="444"/>
      <c r="Y184" s="511" t="s">
        <v>175</v>
      </c>
      <c r="Z184" s="29"/>
      <c r="AA184" s="191"/>
      <c r="AB184" s="774">
        <f>IF(OR(AA17="NO",AA17=0,AB17="NO",AB17=0),"-",AB17/AA17-1)</f>
        <v>0.15789473684210531</v>
      </c>
      <c r="AC184" s="774">
        <f>IF(OR(AB17="NO",AB17=0,AC17="NO",AC17=0),"-",AC17/AB17-1)</f>
        <v>2.2727272727272707E-2</v>
      </c>
      <c r="AD184" s="774">
        <f t="shared" ref="AD184:BD184" si="181">IF(OR(AC17="NO",AC17=0,AD17="NO",AD17=0),"-",AD17/AC17-1)</f>
        <v>0.44444444444444464</v>
      </c>
      <c r="AE184" s="774">
        <f t="shared" si="181"/>
        <v>0.23076923076923084</v>
      </c>
      <c r="AF184" s="774">
        <f t="shared" si="181"/>
        <v>0.3125</v>
      </c>
      <c r="AG184" s="774">
        <f t="shared" si="181"/>
        <v>0.17480170875767387</v>
      </c>
      <c r="AH184" s="774">
        <f t="shared" si="181"/>
        <v>0.25607237723937359</v>
      </c>
      <c r="AI184" s="774">
        <f t="shared" si="181"/>
        <v>1.442379208168898E-2</v>
      </c>
      <c r="AJ184" s="774">
        <f t="shared" si="181"/>
        <v>6.7046536112532973E-2</v>
      </c>
      <c r="AK184" s="774">
        <f t="shared" si="181"/>
        <v>7.7851284210247451E-2</v>
      </c>
      <c r="AL184" s="774">
        <f t="shared" si="181"/>
        <v>-0.23144097947860742</v>
      </c>
      <c r="AM184" s="78">
        <f t="shared" si="181"/>
        <v>-3.3959742267507531E-3</v>
      </c>
      <c r="AN184" s="774">
        <f t="shared" si="181"/>
        <v>-9.301613968533573E-3</v>
      </c>
      <c r="AO184" s="774">
        <f t="shared" si="181"/>
        <v>5.7389360549626511E-2</v>
      </c>
      <c r="AP184" s="774">
        <f t="shared" si="181"/>
        <v>-0.15444394962879038</v>
      </c>
      <c r="AQ184" s="774">
        <f t="shared" si="181"/>
        <v>7.4153995101153614E-2</v>
      </c>
      <c r="AR184" s="774">
        <f t="shared" si="181"/>
        <v>-0.10170694939961955</v>
      </c>
      <c r="AS184" s="774">
        <f t="shared" si="181"/>
        <v>-0.24678937780740573</v>
      </c>
      <c r="AT184" s="774">
        <f t="shared" si="181"/>
        <v>-0.36833028146747981</v>
      </c>
      <c r="AU184" s="774">
        <f t="shared" si="181"/>
        <v>4.9905347952622137E-2</v>
      </c>
      <c r="AV184" s="774">
        <f t="shared" si="181"/>
        <v>-0.1585154391321697</v>
      </c>
      <c r="AW184" s="774">
        <f t="shared" si="181"/>
        <v>-0.12834838477661259</v>
      </c>
      <c r="AX184" s="774">
        <f t="shared" si="181"/>
        <v>-4.2138269122390049E-2</v>
      </c>
      <c r="AY184" s="774">
        <f t="shared" si="181"/>
        <v>3.929049229706516E-2</v>
      </c>
      <c r="AZ184" s="774">
        <f t="shared" si="181"/>
        <v>-2.142148742875627E-2</v>
      </c>
      <c r="BA184" s="774">
        <f t="shared" si="181"/>
        <v>8.7881593390994217E-2</v>
      </c>
      <c r="BB184" s="774" t="str">
        <f t="shared" si="181"/>
        <v>-</v>
      </c>
      <c r="BC184" s="774" t="str">
        <f t="shared" si="181"/>
        <v>-</v>
      </c>
      <c r="BD184" s="774" t="str">
        <f t="shared" si="181"/>
        <v>-</v>
      </c>
    </row>
    <row r="185" spans="24:56" ht="16.5" customHeight="1">
      <c r="X185" s="444"/>
      <c r="Y185" s="509" t="s">
        <v>177</v>
      </c>
      <c r="Z185" s="29"/>
      <c r="AA185" s="191"/>
      <c r="AB185" s="774">
        <f t="shared" ref="AB185:AC189" si="182">IF(OR(AA18="NO",AA18=0,AB18="NO",AB18=0),"-",AB18/AA18-1)</f>
        <v>0.15789473684210531</v>
      </c>
      <c r="AC185" s="774">
        <f t="shared" si="182"/>
        <v>2.2727272727272707E-2</v>
      </c>
      <c r="AD185" s="774">
        <f t="shared" ref="AD185:BD185" si="183">IF(OR(AC18="NO",AC18=0,AD18="NO",AD18=0),"-",AD18/AC18-1)</f>
        <v>0.44444444444444442</v>
      </c>
      <c r="AE185" s="774">
        <f t="shared" si="183"/>
        <v>0.23076923076923084</v>
      </c>
      <c r="AF185" s="774">
        <f t="shared" si="183"/>
        <v>0.3125</v>
      </c>
      <c r="AG185" s="774">
        <f t="shared" si="183"/>
        <v>-2.5680394186541999E-2</v>
      </c>
      <c r="AH185" s="775">
        <f t="shared" si="183"/>
        <v>1.6633789965214696E-4</v>
      </c>
      <c r="AI185" s="774">
        <f t="shared" si="183"/>
        <v>-0.28244851810824045</v>
      </c>
      <c r="AJ185" s="774">
        <f t="shared" si="183"/>
        <v>-0.43018330333400989</v>
      </c>
      <c r="AK185" s="774">
        <f t="shared" si="183"/>
        <v>-0.36121244778907891</v>
      </c>
      <c r="AL185" s="774">
        <f t="shared" si="183"/>
        <v>-6.9430770276979192E-3</v>
      </c>
      <c r="AM185" s="774">
        <f t="shared" si="183"/>
        <v>-0.1968767200443664</v>
      </c>
      <c r="AN185" s="774">
        <f t="shared" si="183"/>
        <v>-9.3287992292178545E-2</v>
      </c>
      <c r="AO185" s="774">
        <f t="shared" si="183"/>
        <v>7.878063147833525E-2</v>
      </c>
      <c r="AP185" s="774">
        <f t="shared" si="183"/>
        <v>0.12751790205801306</v>
      </c>
      <c r="AQ185" s="774">
        <f t="shared" si="183"/>
        <v>-7.7852861943586982E-3</v>
      </c>
      <c r="AR185" s="774">
        <f t="shared" si="183"/>
        <v>-0.14877909752890428</v>
      </c>
      <c r="AS185" s="774">
        <f t="shared" si="183"/>
        <v>-0.3066769780364007</v>
      </c>
      <c r="AT185" s="774">
        <f t="shared" si="183"/>
        <v>-0.13816766969847838</v>
      </c>
      <c r="AU185" s="774">
        <f t="shared" si="183"/>
        <v>0.21138773333708372</v>
      </c>
      <c r="AV185" s="774">
        <f t="shared" si="183"/>
        <v>-6.7019813801913242E-2</v>
      </c>
      <c r="AW185" s="774">
        <f t="shared" si="183"/>
        <v>-1.3903378717768478E-2</v>
      </c>
      <c r="AX185" s="774">
        <f t="shared" si="183"/>
        <v>-4.1123273708644548E-2</v>
      </c>
      <c r="AY185" s="774">
        <f t="shared" si="183"/>
        <v>1.2253406983129045E-2</v>
      </c>
      <c r="AZ185" s="774">
        <f t="shared" si="183"/>
        <v>-1.2710332455813544E-2</v>
      </c>
      <c r="BA185" s="774">
        <f t="shared" si="183"/>
        <v>-3.4330565861075524E-2</v>
      </c>
      <c r="BB185" s="774" t="str">
        <f t="shared" si="183"/>
        <v>-</v>
      </c>
      <c r="BC185" s="774" t="str">
        <f t="shared" si="183"/>
        <v>-</v>
      </c>
      <c r="BD185" s="774" t="str">
        <f t="shared" si="183"/>
        <v>-</v>
      </c>
    </row>
    <row r="186" spans="24:56" ht="16.5" customHeight="1">
      <c r="X186" s="444"/>
      <c r="Y186" s="186" t="s">
        <v>240</v>
      </c>
      <c r="Z186" s="29"/>
      <c r="AA186" s="191"/>
      <c r="AB186" s="774">
        <f t="shared" si="182"/>
        <v>0.15789473684210531</v>
      </c>
      <c r="AC186" s="774">
        <f t="shared" si="182"/>
        <v>2.2727272727272707E-2</v>
      </c>
      <c r="AD186" s="774">
        <f t="shared" ref="AD186:BD186" si="184">IF(OR(AC19="NO",AC19=0,AD19="NO",AD19=0),"-",AD19/AC19-1)</f>
        <v>0.44444444444444442</v>
      </c>
      <c r="AE186" s="774">
        <f t="shared" si="184"/>
        <v>0.23076923076923084</v>
      </c>
      <c r="AF186" s="774">
        <f t="shared" si="184"/>
        <v>0.31249999999999978</v>
      </c>
      <c r="AG186" s="774">
        <f t="shared" si="184"/>
        <v>0.31975764999234424</v>
      </c>
      <c r="AH186" s="774">
        <f t="shared" si="184"/>
        <v>0.3965162915575593</v>
      </c>
      <c r="AI186" s="774">
        <f t="shared" si="184"/>
        <v>-2.3438519872304386E-2</v>
      </c>
      <c r="AJ186" s="774">
        <f t="shared" si="184"/>
        <v>-4.6081445654287512E-2</v>
      </c>
      <c r="AK186" s="774">
        <f t="shared" si="184"/>
        <v>5.8193374061497272E-2</v>
      </c>
      <c r="AL186" s="774">
        <f t="shared" si="184"/>
        <v>-0.19943417124145224</v>
      </c>
      <c r="AM186" s="774">
        <f t="shared" si="184"/>
        <v>-5.4633057736901192E-2</v>
      </c>
      <c r="AN186" s="774">
        <f t="shared" si="184"/>
        <v>-3.6364316028581922E-2</v>
      </c>
      <c r="AO186" s="774">
        <f t="shared" si="184"/>
        <v>-0.10362146051900678</v>
      </c>
      <c r="AP186" s="774">
        <f t="shared" si="184"/>
        <v>-4.1840195131473523E-2</v>
      </c>
      <c r="AQ186" s="774">
        <f t="shared" si="184"/>
        <v>4.8711922098564564E-2</v>
      </c>
      <c r="AR186" s="774">
        <f t="shared" si="184"/>
        <v>-0.1048687691979836</v>
      </c>
      <c r="AS186" s="774">
        <f t="shared" si="184"/>
        <v>-0.33565482845833583</v>
      </c>
      <c r="AT186" s="774">
        <f t="shared" si="184"/>
        <v>-0.29318819900086623</v>
      </c>
      <c r="AU186" s="774">
        <f t="shared" si="184"/>
        <v>-0.45843634318303683</v>
      </c>
      <c r="AV186" s="774">
        <f t="shared" si="184"/>
        <v>-0.16892098610373085</v>
      </c>
      <c r="AW186" s="774">
        <f t="shared" si="184"/>
        <v>-0.28492128844756603</v>
      </c>
      <c r="AX186" s="774">
        <f t="shared" si="184"/>
        <v>-0.24947164494540341</v>
      </c>
      <c r="AY186" s="774">
        <f t="shared" si="184"/>
        <v>-3.0920856686431963E-2</v>
      </c>
      <c r="AZ186" s="774">
        <f t="shared" si="184"/>
        <v>6.716772372942903E-2</v>
      </c>
      <c r="BA186" s="774">
        <f t="shared" si="184"/>
        <v>-0.15255049687785494</v>
      </c>
      <c r="BB186" s="774" t="str">
        <f t="shared" si="184"/>
        <v>-</v>
      </c>
      <c r="BC186" s="774" t="str">
        <f t="shared" si="184"/>
        <v>-</v>
      </c>
      <c r="BD186" s="774" t="str">
        <f t="shared" si="184"/>
        <v>-</v>
      </c>
    </row>
    <row r="187" spans="24:56" ht="16.5" customHeight="1">
      <c r="X187" s="444"/>
      <c r="Y187" s="752" t="s">
        <v>176</v>
      </c>
      <c r="Z187" s="29"/>
      <c r="AA187" s="191"/>
      <c r="AB187" s="774">
        <f t="shared" si="182"/>
        <v>0.15789473684210531</v>
      </c>
      <c r="AC187" s="774">
        <f t="shared" si="182"/>
        <v>2.2727272727272707E-2</v>
      </c>
      <c r="AD187" s="774">
        <f t="shared" ref="AD187:BD187" si="185">IF(OR(AC20="NO",AC20=0,AD20="NO",AD20=0),"-",AD20/AC20-1)</f>
        <v>0.44444444444444442</v>
      </c>
      <c r="AE187" s="774">
        <f t="shared" si="185"/>
        <v>0.23076923076923084</v>
      </c>
      <c r="AF187" s="774">
        <f t="shared" si="185"/>
        <v>0.31249999999999978</v>
      </c>
      <c r="AG187" s="774">
        <f t="shared" si="185"/>
        <v>-3.5316736580047081E-2</v>
      </c>
      <c r="AH187" s="774">
        <f t="shared" si="185"/>
        <v>0.86050351665730651</v>
      </c>
      <c r="AI187" s="774">
        <f t="shared" si="185"/>
        <v>9.8175418438592565E-2</v>
      </c>
      <c r="AJ187" s="774">
        <f t="shared" si="185"/>
        <v>0.24909025553671049</v>
      </c>
      <c r="AK187" s="78">
        <f t="shared" si="185"/>
        <v>3.9158985980887184E-3</v>
      </c>
      <c r="AL187" s="774">
        <f t="shared" si="185"/>
        <v>-0.32876833934542582</v>
      </c>
      <c r="AM187" s="774">
        <f t="shared" si="185"/>
        <v>0.26387173429169453</v>
      </c>
      <c r="AN187" s="774">
        <f t="shared" si="185"/>
        <v>-7.4727921065865677E-2</v>
      </c>
      <c r="AO187" s="774">
        <f t="shared" si="185"/>
        <v>6.6302151963973932E-2</v>
      </c>
      <c r="AP187" s="774">
        <f t="shared" si="185"/>
        <v>-0.15164956882788305</v>
      </c>
      <c r="AQ187" s="774">
        <f t="shared" si="185"/>
        <v>3.6661783535852921E-2</v>
      </c>
      <c r="AR187" s="774">
        <f t="shared" si="185"/>
        <v>-0.32141103092697543</v>
      </c>
      <c r="AS187" s="774">
        <f t="shared" si="185"/>
        <v>-0.21924000348334605</v>
      </c>
      <c r="AT187" s="774">
        <f t="shared" si="185"/>
        <v>-0.52907302150752278</v>
      </c>
      <c r="AU187" s="774">
        <f t="shared" si="185"/>
        <v>0.18255520065614284</v>
      </c>
      <c r="AV187" s="774">
        <f t="shared" si="185"/>
        <v>0.27149914918679507</v>
      </c>
      <c r="AW187" s="774">
        <f t="shared" si="185"/>
        <v>0.15375383005872312</v>
      </c>
      <c r="AX187" s="774">
        <f t="shared" si="185"/>
        <v>0.10868739867123822</v>
      </c>
      <c r="AY187" s="774">
        <f t="shared" si="185"/>
        <v>0.18652399915502382</v>
      </c>
      <c r="AZ187" s="774">
        <f t="shared" si="185"/>
        <v>-3.6534173278228055E-2</v>
      </c>
      <c r="BA187" s="774">
        <f t="shared" si="185"/>
        <v>-0.17634386181322625</v>
      </c>
      <c r="BB187" s="774" t="str">
        <f t="shared" si="185"/>
        <v>-</v>
      </c>
      <c r="BC187" s="774" t="str">
        <f t="shared" si="185"/>
        <v>-</v>
      </c>
      <c r="BD187" s="774" t="str">
        <f t="shared" si="185"/>
        <v>-</v>
      </c>
    </row>
    <row r="188" spans="24:56" ht="16.5" customHeight="1">
      <c r="X188" s="445"/>
      <c r="Y188" s="511" t="s">
        <v>178</v>
      </c>
      <c r="Z188" s="29"/>
      <c r="AA188" s="190"/>
      <c r="AB188" s="774" t="str">
        <f t="shared" si="182"/>
        <v>-</v>
      </c>
      <c r="AC188" s="774" t="str">
        <f t="shared" si="182"/>
        <v>-</v>
      </c>
      <c r="AD188" s="774" t="str">
        <f t="shared" ref="AD188:BD188" si="186">IF(OR(AC21="NO",AC21=0,AD21="NO",AD21=0),"-",AD21/AC21-1)</f>
        <v>-</v>
      </c>
      <c r="AE188" s="774" t="str">
        <f t="shared" si="186"/>
        <v>-</v>
      </c>
      <c r="AF188" s="774" t="str">
        <f t="shared" si="186"/>
        <v>-</v>
      </c>
      <c r="AG188" s="774" t="str">
        <f t="shared" si="186"/>
        <v>-</v>
      </c>
      <c r="AH188" s="774" t="str">
        <f t="shared" si="186"/>
        <v>-</v>
      </c>
      <c r="AI188" s="774" t="str">
        <f t="shared" si="186"/>
        <v>-</v>
      </c>
      <c r="AJ188" s="774" t="str">
        <f t="shared" si="186"/>
        <v>-</v>
      </c>
      <c r="AK188" s="774" t="str">
        <f t="shared" si="186"/>
        <v>-</v>
      </c>
      <c r="AL188" s="774" t="str">
        <f t="shared" si="186"/>
        <v>-</v>
      </c>
      <c r="AM188" s="774" t="str">
        <f t="shared" si="186"/>
        <v>-</v>
      </c>
      <c r="AN188" s="774">
        <f t="shared" si="186"/>
        <v>1.4791830531111576</v>
      </c>
      <c r="AO188" s="774">
        <f t="shared" si="186"/>
        <v>0.74210958769578372</v>
      </c>
      <c r="AP188" s="774">
        <f t="shared" si="186"/>
        <v>0.70860736338830566</v>
      </c>
      <c r="AQ188" s="774">
        <f t="shared" si="186"/>
        <v>1.1938409771783638</v>
      </c>
      <c r="AR188" s="774">
        <f t="shared" si="186"/>
        <v>1.1892718689643371</v>
      </c>
      <c r="AS188" s="774">
        <f t="shared" si="186"/>
        <v>0.66910752932883555</v>
      </c>
      <c r="AT188" s="774">
        <f t="shared" si="186"/>
        <v>0.35224903161008503</v>
      </c>
      <c r="AU188" s="774">
        <f t="shared" si="186"/>
        <v>0.38525936665306193</v>
      </c>
      <c r="AV188" s="774">
        <f t="shared" si="186"/>
        <v>0.36823666809984856</v>
      </c>
      <c r="AW188" s="774" t="str">
        <f t="shared" si="186"/>
        <v>-</v>
      </c>
      <c r="AX188" s="774" t="str">
        <f t="shared" si="186"/>
        <v>-</v>
      </c>
      <c r="AY188" s="774">
        <f t="shared" si="186"/>
        <v>-0.13123723237929374</v>
      </c>
      <c r="AZ188" s="774">
        <f t="shared" si="186"/>
        <v>-0.13072826091748369</v>
      </c>
      <c r="BA188" s="774">
        <f t="shared" si="186"/>
        <v>1.6592267810722294</v>
      </c>
      <c r="BB188" s="774" t="str">
        <f t="shared" si="186"/>
        <v>-</v>
      </c>
      <c r="BC188" s="774" t="str">
        <f t="shared" si="186"/>
        <v>-</v>
      </c>
      <c r="BD188" s="774" t="str">
        <f t="shared" si="186"/>
        <v>-</v>
      </c>
    </row>
    <row r="189" spans="24:56" ht="16.5" customHeight="1">
      <c r="X189" s="453"/>
      <c r="Y189" s="510" t="s">
        <v>183</v>
      </c>
      <c r="Z189" s="29"/>
      <c r="AA189" s="190"/>
      <c r="AB189" s="774">
        <f t="shared" si="182"/>
        <v>-0.16076246334310862</v>
      </c>
      <c r="AC189" s="774">
        <f t="shared" si="182"/>
        <v>-0.32972255223984903</v>
      </c>
      <c r="AD189" s="774">
        <f t="shared" ref="AD189:BD198" si="187">IF(OR(AC22="NO",AC22=0,AD22="NO",AD22=0),"-",AD22/AC22-1)</f>
        <v>-7.8928161818371367E-2</v>
      </c>
      <c r="AE189" s="78">
        <f t="shared" si="187"/>
        <v>-2.3205795788996397E-3</v>
      </c>
      <c r="AF189" s="774">
        <f t="shared" si="187"/>
        <v>-1.6395302660690891E-2</v>
      </c>
      <c r="AG189" s="774">
        <f t="shared" si="187"/>
        <v>-5.5309284862866903E-2</v>
      </c>
      <c r="AH189" s="774">
        <f t="shared" si="187"/>
        <v>-9.78311431561808E-2</v>
      </c>
      <c r="AI189" s="774">
        <f t="shared" si="187"/>
        <v>-0.16884958359612712</v>
      </c>
      <c r="AJ189" s="774">
        <f t="shared" si="187"/>
        <v>-0.41045751633986938</v>
      </c>
      <c r="AK189" s="774">
        <f t="shared" si="187"/>
        <v>-0.38930437070164225</v>
      </c>
      <c r="AL189" s="774">
        <f t="shared" si="187"/>
        <v>-0.13342031274680133</v>
      </c>
      <c r="AM189" s="774">
        <f t="shared" si="187"/>
        <v>-4.6028701226834112E-2</v>
      </c>
      <c r="AN189" s="774">
        <f t="shared" si="187"/>
        <v>1.463729138436598E-2</v>
      </c>
      <c r="AO189" s="774">
        <f t="shared" si="187"/>
        <v>-1.8775366467552068E-2</v>
      </c>
      <c r="AP189" s="78">
        <f t="shared" si="187"/>
        <v>1.0212002865248593E-3</v>
      </c>
      <c r="AQ189" s="78">
        <f t="shared" si="187"/>
        <v>2.6002619241936031E-3</v>
      </c>
      <c r="AR189" s="774">
        <f t="shared" si="187"/>
        <v>-8.8493598716222754E-3</v>
      </c>
      <c r="AS189" s="78">
        <f t="shared" si="187"/>
        <v>-1.5128593040849569E-3</v>
      </c>
      <c r="AT189" s="774">
        <f t="shared" si="187"/>
        <v>-0.24861036399497927</v>
      </c>
      <c r="AU189" s="774">
        <f t="shared" si="187"/>
        <v>-5.8310464145090113E-2</v>
      </c>
      <c r="AV189" s="78">
        <f t="shared" si="187"/>
        <v>-2.0444807182208313E-3</v>
      </c>
      <c r="AW189" s="774">
        <f t="shared" si="187"/>
        <v>-0.12966451942129054</v>
      </c>
      <c r="AX189" s="774">
        <f t="shared" si="187"/>
        <v>-0.27701408007269401</v>
      </c>
      <c r="AY189" s="774">
        <f t="shared" si="187"/>
        <v>-0.80067796610169495</v>
      </c>
      <c r="AZ189" s="774" t="str">
        <f t="shared" si="187"/>
        <v>-</v>
      </c>
      <c r="BA189" s="774" t="str">
        <f t="shared" si="187"/>
        <v>-</v>
      </c>
      <c r="BB189" s="774" t="str">
        <f t="shared" si="187"/>
        <v>-</v>
      </c>
      <c r="BC189" s="774" t="str">
        <f t="shared" si="187"/>
        <v>-</v>
      </c>
      <c r="BD189" s="774" t="str">
        <f t="shared" si="187"/>
        <v>-</v>
      </c>
    </row>
    <row r="190" spans="24:56" ht="16.5" customHeight="1">
      <c r="X190" s="446" t="s">
        <v>227</v>
      </c>
      <c r="Y190" s="447"/>
      <c r="Z190" s="529"/>
      <c r="AA190" s="193"/>
      <c r="AB190" s="777">
        <f t="shared" ref="AB190:AC191" si="188">IF(OR(AA23="NO",AA23=0,AB23="NO",AB23=0),"-",AB23/AA23-1)</f>
        <v>0.10552257582449287</v>
      </c>
      <c r="AC190" s="777">
        <f t="shared" si="188"/>
        <v>0.10064606961838884</v>
      </c>
      <c r="AD190" s="531">
        <f t="shared" si="187"/>
        <v>4.2304064926494966E-3</v>
      </c>
      <c r="AE190" s="777">
        <f t="shared" si="187"/>
        <v>-4.3434980255246614E-2</v>
      </c>
      <c r="AF190" s="777">
        <f t="shared" si="187"/>
        <v>9.50448141033986E-2</v>
      </c>
      <c r="AG190" s="777">
        <f t="shared" si="187"/>
        <v>3.4939182679158742E-2</v>
      </c>
      <c r="AH190" s="777">
        <f t="shared" si="187"/>
        <v>-0.14755137946247887</v>
      </c>
      <c r="AI190" s="777">
        <f t="shared" si="187"/>
        <v>-8.8655500632454087E-2</v>
      </c>
      <c r="AJ190" s="777">
        <f t="shared" si="187"/>
        <v>-0.30606878168539509</v>
      </c>
      <c r="AK190" s="777">
        <f t="shared" si="187"/>
        <v>-0.2337743671460053</v>
      </c>
      <c r="AL190" s="777">
        <f t="shared" si="187"/>
        <v>-0.13729097892168241</v>
      </c>
      <c r="AM190" s="777">
        <f t="shared" si="187"/>
        <v>-5.4489790068685706E-2</v>
      </c>
      <c r="AN190" s="777">
        <f t="shared" si="187"/>
        <v>-5.7391871569899111E-2</v>
      </c>
      <c r="AO190" s="777">
        <f t="shared" si="187"/>
        <v>-2.7302997855100264E-2</v>
      </c>
      <c r="AP190" s="777">
        <f t="shared" si="187"/>
        <v>-3.9115336950364621E-2</v>
      </c>
      <c r="AQ190" s="777">
        <f t="shared" si="187"/>
        <v>3.4810148218546999E-2</v>
      </c>
      <c r="AR190" s="777">
        <f t="shared" si="187"/>
        <v>-9.4752335719466729E-2</v>
      </c>
      <c r="AS190" s="777">
        <f t="shared" si="187"/>
        <v>-0.11752161703756925</v>
      </c>
      <c r="AT190" s="777">
        <f t="shared" si="187"/>
        <v>-0.41428427034835358</v>
      </c>
      <c r="AU190" s="777">
        <f t="shared" si="187"/>
        <v>-9.3033058214081477E-3</v>
      </c>
      <c r="AV190" s="777">
        <f t="shared" si="187"/>
        <v>-7.2705550252961881E-2</v>
      </c>
      <c r="AW190" s="777">
        <f t="shared" si="187"/>
        <v>-5.8280806256055806E-3</v>
      </c>
      <c r="AX190" s="777">
        <f t="shared" si="187"/>
        <v>-5.9399266293567843E-2</v>
      </c>
      <c r="AY190" s="777">
        <f t="shared" si="187"/>
        <v>-1.7482954621356961E-2</v>
      </c>
      <c r="AZ190" s="777">
        <f t="shared" si="187"/>
        <v>4.2441991401084067E-2</v>
      </c>
      <c r="BA190" s="777">
        <f t="shared" si="187"/>
        <v>4.6581542961123823E-2</v>
      </c>
      <c r="BB190" s="777" t="str">
        <f t="shared" si="187"/>
        <v>-</v>
      </c>
      <c r="BC190" s="777" t="str">
        <f t="shared" si="187"/>
        <v>-</v>
      </c>
      <c r="BD190" s="777" t="str">
        <f t="shared" si="187"/>
        <v>-</v>
      </c>
    </row>
    <row r="191" spans="24:56" ht="16.5" customHeight="1">
      <c r="X191" s="446"/>
      <c r="Y191" s="186" t="s">
        <v>95</v>
      </c>
      <c r="Z191" s="29"/>
      <c r="AA191" s="191"/>
      <c r="AB191" s="774">
        <f t="shared" si="188"/>
        <v>-5.1194122204485271E-2</v>
      </c>
      <c r="AC191" s="774">
        <f t="shared" si="188"/>
        <v>5.5890919951882445E-2</v>
      </c>
      <c r="AD191" s="774">
        <f t="shared" si="187"/>
        <v>8.6467794674832676E-2</v>
      </c>
      <c r="AE191" s="774">
        <f t="shared" si="187"/>
        <v>3.5618444105532276E-2</v>
      </c>
      <c r="AF191" s="774">
        <f t="shared" si="187"/>
        <v>1.3591760528540053E-2</v>
      </c>
      <c r="AG191" s="774">
        <f t="shared" si="187"/>
        <v>2.0385036789092092E-2</v>
      </c>
      <c r="AH191" s="78">
        <f t="shared" si="187"/>
        <v>4.4277389875184703E-3</v>
      </c>
      <c r="AI191" s="774">
        <f t="shared" si="187"/>
        <v>5.1042553593014794E-3</v>
      </c>
      <c r="AJ191" s="78">
        <f t="shared" si="187"/>
        <v>-1.0406489599599222E-3</v>
      </c>
      <c r="AK191" s="774">
        <f t="shared" si="187"/>
        <v>-1.2566194431621658E-2</v>
      </c>
      <c r="AL191" s="774">
        <f t="shared" si="187"/>
        <v>-8.0852574215632966E-3</v>
      </c>
      <c r="AM191" s="774">
        <f t="shared" si="187"/>
        <v>2.6405203378312869E-2</v>
      </c>
      <c r="AN191" s="774">
        <f t="shared" si="187"/>
        <v>-2.6903763205532449E-2</v>
      </c>
      <c r="AO191" s="774">
        <f t="shared" si="187"/>
        <v>5.6024140639568953E-2</v>
      </c>
      <c r="AP191" s="774">
        <f t="shared" si="187"/>
        <v>1.7806345557403347E-2</v>
      </c>
      <c r="AQ191" s="774">
        <f t="shared" si="187"/>
        <v>1.6715090367854568E-2</v>
      </c>
      <c r="AR191" s="774">
        <f t="shared" si="187"/>
        <v>-8.2773064540020425E-3</v>
      </c>
      <c r="AS191" s="78">
        <f t="shared" si="187"/>
        <v>-1.571630063678553E-3</v>
      </c>
      <c r="AT191" s="774">
        <f t="shared" si="187"/>
        <v>-9.7836365098628031E-3</v>
      </c>
      <c r="AU191" s="774">
        <f t="shared" si="187"/>
        <v>-4.580418639476791E-2</v>
      </c>
      <c r="AV191" s="774">
        <f t="shared" si="187"/>
        <v>8.4681848756975597E-3</v>
      </c>
      <c r="AW191" s="774">
        <f t="shared" si="187"/>
        <v>2.7084238041158004E-2</v>
      </c>
      <c r="AX191" s="78">
        <f t="shared" si="187"/>
        <v>9.7206113029879582E-4</v>
      </c>
      <c r="AY191" s="78">
        <f t="shared" si="187"/>
        <v>-2.0892446592319924E-3</v>
      </c>
      <c r="AZ191" s="774">
        <f t="shared" si="187"/>
        <v>3.9099182480750949E-2</v>
      </c>
      <c r="BA191" s="78">
        <f t="shared" si="187"/>
        <v>-3.5576765719104175E-3</v>
      </c>
      <c r="BB191" s="774" t="str">
        <f t="shared" si="187"/>
        <v>-</v>
      </c>
      <c r="BC191" s="774" t="str">
        <f t="shared" si="187"/>
        <v>-</v>
      </c>
      <c r="BD191" s="774" t="str">
        <f t="shared" si="187"/>
        <v>-</v>
      </c>
    </row>
    <row r="192" spans="24:56" ht="16.5" customHeight="1">
      <c r="X192" s="446"/>
      <c r="Y192" s="426" t="s">
        <v>94</v>
      </c>
      <c r="Z192" s="29"/>
      <c r="AA192" s="191"/>
      <c r="AB192" s="774">
        <f t="shared" ref="AB192:AC201" si="189">IF(OR(AA25="NO",AA25=0,AB25="NO",AB25=0),"-",AB25/AA25-1)</f>
        <v>0.11764705882352944</v>
      </c>
      <c r="AC192" s="774">
        <f t="shared" si="189"/>
        <v>0.10526315789473695</v>
      </c>
      <c r="AD192" s="774">
        <f t="shared" si="187"/>
        <v>0</v>
      </c>
      <c r="AE192" s="774">
        <f t="shared" si="187"/>
        <v>-4.7619047619047561E-2</v>
      </c>
      <c r="AF192" s="774">
        <f t="shared" si="187"/>
        <v>9.9999999999999645E-2</v>
      </c>
      <c r="AG192" s="774">
        <f t="shared" si="187"/>
        <v>7.0234113712374535E-2</v>
      </c>
      <c r="AH192" s="774">
        <f t="shared" si="187"/>
        <v>-0.11189123376623367</v>
      </c>
      <c r="AI192" s="774">
        <f t="shared" si="187"/>
        <v>-0.11586619750491234</v>
      </c>
      <c r="AJ192" s="774">
        <f t="shared" si="187"/>
        <v>-0.44946894525959646</v>
      </c>
      <c r="AK192" s="774">
        <f t="shared" si="187"/>
        <v>-0.40093322640727902</v>
      </c>
      <c r="AL192" s="774">
        <f t="shared" si="187"/>
        <v>-0.27019019235624042</v>
      </c>
      <c r="AM192" s="774">
        <f t="shared" si="187"/>
        <v>-0.2384438072194115</v>
      </c>
      <c r="AN192" s="774">
        <f t="shared" si="187"/>
        <v>-0.14674239412176271</v>
      </c>
      <c r="AO192" s="774">
        <f t="shared" si="187"/>
        <v>-0.14557424967713772</v>
      </c>
      <c r="AP192" s="774">
        <f t="shared" si="187"/>
        <v>-0.23713324686316484</v>
      </c>
      <c r="AQ192" s="774">
        <f t="shared" si="187"/>
        <v>7.5074113475554149E-2</v>
      </c>
      <c r="AR192" s="774">
        <f t="shared" si="187"/>
        <v>-8.9961988639016277E-2</v>
      </c>
      <c r="AS192" s="774">
        <f t="shared" si="187"/>
        <v>-5.8918651390290955E-2</v>
      </c>
      <c r="AT192" s="774">
        <f t="shared" si="187"/>
        <v>-0.14124023684998921</v>
      </c>
      <c r="AU192" s="774">
        <f t="shared" si="187"/>
        <v>-0.12503772863553053</v>
      </c>
      <c r="AV192" s="774">
        <f t="shared" si="187"/>
        <v>0.13557788867679998</v>
      </c>
      <c r="AW192" s="774">
        <f t="shared" si="187"/>
        <v>1.7424646437372404E-2</v>
      </c>
      <c r="AX192" s="774">
        <f t="shared" si="187"/>
        <v>-0.10592889151929319</v>
      </c>
      <c r="AY192" s="774">
        <f t="shared" si="187"/>
        <v>-6.3851103145802224E-2</v>
      </c>
      <c r="AZ192" s="774">
        <f t="shared" si="187"/>
        <v>1.3944366493060745E-2</v>
      </c>
      <c r="BA192" s="774">
        <f t="shared" si="187"/>
        <v>7.4219169008749253E-2</v>
      </c>
      <c r="BB192" s="774" t="str">
        <f t="shared" si="187"/>
        <v>-</v>
      </c>
      <c r="BC192" s="774" t="str">
        <f t="shared" si="187"/>
        <v>-</v>
      </c>
      <c r="BD192" s="774" t="str">
        <f t="shared" si="187"/>
        <v>-</v>
      </c>
    </row>
    <row r="193" spans="2:56" ht="16.5" customHeight="1">
      <c r="X193" s="446"/>
      <c r="Y193" s="753" t="s">
        <v>182</v>
      </c>
      <c r="Z193" s="29"/>
      <c r="AA193" s="191"/>
      <c r="AB193" s="774">
        <f t="shared" si="189"/>
        <v>-0.13720109760878085</v>
      </c>
      <c r="AC193" s="774">
        <f t="shared" si="189"/>
        <v>-0.15356656065424812</v>
      </c>
      <c r="AD193" s="774">
        <f t="shared" si="187"/>
        <v>5.0187869028448739E-2</v>
      </c>
      <c r="AE193" s="774">
        <f t="shared" si="187"/>
        <v>-2.8622540250447193E-2</v>
      </c>
      <c r="AF193" s="774">
        <f t="shared" si="187"/>
        <v>4.4198895027624197E-2</v>
      </c>
      <c r="AG193" s="774">
        <f t="shared" si="187"/>
        <v>0.20000000000000018</v>
      </c>
      <c r="AH193" s="774">
        <f t="shared" si="187"/>
        <v>0.33333333333333326</v>
      </c>
      <c r="AI193" s="774">
        <f t="shared" si="187"/>
        <v>1.125</v>
      </c>
      <c r="AJ193" s="774">
        <f t="shared" si="187"/>
        <v>0.58823529411764697</v>
      </c>
      <c r="AK193" s="774">
        <f t="shared" si="187"/>
        <v>0.59259259259259256</v>
      </c>
      <c r="AL193" s="774">
        <f t="shared" si="187"/>
        <v>0.11627906976744207</v>
      </c>
      <c r="AM193" s="774">
        <f t="shared" si="187"/>
        <v>-2.0833333333333481E-2</v>
      </c>
      <c r="AN193" s="78">
        <f t="shared" si="187"/>
        <v>1.9827294578473875E-3</v>
      </c>
      <c r="AO193" s="774">
        <f t="shared" si="187"/>
        <v>-1.2888360227989004E-2</v>
      </c>
      <c r="AP193" s="774">
        <f t="shared" si="187"/>
        <v>4.1664378981135064E-2</v>
      </c>
      <c r="AQ193" s="774">
        <f t="shared" si="187"/>
        <v>-5.7224894604820942E-2</v>
      </c>
      <c r="AR193" s="78">
        <f t="shared" si="187"/>
        <v>-1.5965773487649493E-3</v>
      </c>
      <c r="AS193" s="774">
        <f t="shared" si="187"/>
        <v>-0.40104209697230075</v>
      </c>
      <c r="AT193" s="774">
        <f t="shared" si="187"/>
        <v>-0.63369963369963367</v>
      </c>
      <c r="AU193" s="774">
        <f t="shared" si="187"/>
        <v>0.2883</v>
      </c>
      <c r="AV193" s="774">
        <f t="shared" si="187"/>
        <v>-0.37902662423348599</v>
      </c>
      <c r="AW193" s="775">
        <f t="shared" si="187"/>
        <v>0</v>
      </c>
      <c r="AX193" s="774">
        <f t="shared" si="187"/>
        <v>-0.12500000000000011</v>
      </c>
      <c r="AY193" s="774">
        <f t="shared" si="187"/>
        <v>0.14285714285714302</v>
      </c>
      <c r="AZ193" s="774">
        <f t="shared" si="187"/>
        <v>0.25</v>
      </c>
      <c r="BA193" s="774">
        <f t="shared" si="187"/>
        <v>0.37999999999999989</v>
      </c>
      <c r="BB193" s="774" t="str">
        <f t="shared" si="187"/>
        <v>-</v>
      </c>
      <c r="BC193" s="774" t="str">
        <f t="shared" si="187"/>
        <v>-</v>
      </c>
      <c r="BD193" s="774" t="str">
        <f t="shared" si="187"/>
        <v>-</v>
      </c>
    </row>
    <row r="194" spans="2:56" ht="16.5" customHeight="1">
      <c r="X194" s="446"/>
      <c r="Y194" s="509" t="s">
        <v>175</v>
      </c>
      <c r="Z194" s="29"/>
      <c r="AA194" s="191"/>
      <c r="AB194" s="774">
        <f t="shared" si="189"/>
        <v>0.11764705882352944</v>
      </c>
      <c r="AC194" s="774">
        <f t="shared" si="189"/>
        <v>0.10526315789473695</v>
      </c>
      <c r="AD194" s="774">
        <f t="shared" si="187"/>
        <v>0</v>
      </c>
      <c r="AE194" s="774">
        <f t="shared" si="187"/>
        <v>-4.7619047619047561E-2</v>
      </c>
      <c r="AF194" s="774">
        <f t="shared" si="187"/>
        <v>9.9999999999999867E-2</v>
      </c>
      <c r="AG194" s="774">
        <f t="shared" si="187"/>
        <v>7.3560671085237228E-2</v>
      </c>
      <c r="AH194" s="774">
        <f t="shared" si="187"/>
        <v>0.23396930733627319</v>
      </c>
      <c r="AI194" s="774">
        <f t="shared" si="187"/>
        <v>6.7513614336049965E-3</v>
      </c>
      <c r="AJ194" s="774">
        <f t="shared" si="187"/>
        <v>3.4130788149483671E-2</v>
      </c>
      <c r="AK194" s="774">
        <f t="shared" si="187"/>
        <v>0.13964493878978423</v>
      </c>
      <c r="AL194" s="774">
        <f t="shared" si="187"/>
        <v>-0.26238062709568954</v>
      </c>
      <c r="AM194" s="774">
        <f t="shared" si="187"/>
        <v>6.5152180348021949E-2</v>
      </c>
      <c r="AN194" s="774">
        <f t="shared" si="187"/>
        <v>4.5512867232338383E-2</v>
      </c>
      <c r="AO194" s="774">
        <f t="shared" si="187"/>
        <v>0.13845337539958535</v>
      </c>
      <c r="AP194" s="774">
        <f t="shared" si="187"/>
        <v>-8.1203238264977107E-2</v>
      </c>
      <c r="AQ194" s="774">
        <f t="shared" si="187"/>
        <v>-0.14226886379615145</v>
      </c>
      <c r="AR194" s="774">
        <f t="shared" si="187"/>
        <v>-7.0678541021771957E-2</v>
      </c>
      <c r="AS194" s="774">
        <f t="shared" si="187"/>
        <v>-0.23684311373016531</v>
      </c>
      <c r="AT194" s="774">
        <f t="shared" si="187"/>
        <v>-0.35815155907310969</v>
      </c>
      <c r="AU194" s="774">
        <f t="shared" si="187"/>
        <v>6.5726171925468035E-2</v>
      </c>
      <c r="AV194" s="774">
        <f t="shared" si="187"/>
        <v>-0.12584641410040343</v>
      </c>
      <c r="AW194" s="774">
        <f t="shared" si="187"/>
        <v>-6.5914200440639559E-2</v>
      </c>
      <c r="AX194" s="774">
        <f t="shared" si="187"/>
        <v>-1.1339415821545296E-2</v>
      </c>
      <c r="AY194" s="774">
        <f t="shared" si="187"/>
        <v>-3.6972442776658454E-2</v>
      </c>
      <c r="AZ194" s="774">
        <f t="shared" si="187"/>
        <v>5.2742163701065881E-2</v>
      </c>
      <c r="BA194" s="774">
        <f t="shared" si="187"/>
        <v>4.4433493933183188E-2</v>
      </c>
      <c r="BB194" s="774" t="str">
        <f t="shared" si="187"/>
        <v>-</v>
      </c>
      <c r="BC194" s="774" t="str">
        <f t="shared" si="187"/>
        <v>-</v>
      </c>
      <c r="BD194" s="774" t="str">
        <f t="shared" si="187"/>
        <v>-</v>
      </c>
    </row>
    <row r="195" spans="2:56" ht="16.5" customHeight="1">
      <c r="X195" s="446"/>
      <c r="Y195" s="509" t="s">
        <v>179</v>
      </c>
      <c r="Z195" s="240"/>
      <c r="AA195" s="191"/>
      <c r="AB195" s="774">
        <f t="shared" si="189"/>
        <v>0.11764705882352944</v>
      </c>
      <c r="AC195" s="774">
        <f t="shared" si="189"/>
        <v>0.10526315789473695</v>
      </c>
      <c r="AD195" s="774">
        <f t="shared" si="187"/>
        <v>0</v>
      </c>
      <c r="AE195" s="774">
        <f t="shared" si="187"/>
        <v>-4.7619047619047672E-2</v>
      </c>
      <c r="AF195" s="774">
        <f t="shared" si="187"/>
        <v>0.10000000000000009</v>
      </c>
      <c r="AG195" s="774">
        <f t="shared" si="187"/>
        <v>1.90574553028988</v>
      </c>
      <c r="AH195" s="774">
        <f t="shared" si="187"/>
        <v>0.29949223416965354</v>
      </c>
      <c r="AI195" s="774">
        <f t="shared" si="187"/>
        <v>0.2105408325097109</v>
      </c>
      <c r="AJ195" s="774">
        <f t="shared" si="187"/>
        <v>0.33895228511211961</v>
      </c>
      <c r="AK195" s="774">
        <f t="shared" si="187"/>
        <v>1.0385912369219152E-2</v>
      </c>
      <c r="AL195" s="774">
        <f t="shared" si="187"/>
        <v>-6.0672832661997966E-2</v>
      </c>
      <c r="AM195" s="774">
        <f t="shared" si="187"/>
        <v>9.5454817116901847E-2</v>
      </c>
      <c r="AN195" s="774">
        <f t="shared" si="187"/>
        <v>-5.3792729068178446E-2</v>
      </c>
      <c r="AO195" s="78">
        <f t="shared" si="187"/>
        <v>-4.6934889372907129E-3</v>
      </c>
      <c r="AP195" s="774">
        <f t="shared" si="187"/>
        <v>-0.16273963714623785</v>
      </c>
      <c r="AQ195" s="774">
        <f t="shared" si="187"/>
        <v>-0.19574967479899819</v>
      </c>
      <c r="AR195" s="774">
        <f t="shared" si="187"/>
        <v>-0.3614818136985446</v>
      </c>
      <c r="AS195" s="774">
        <f t="shared" si="187"/>
        <v>-0.19037628584815081</v>
      </c>
      <c r="AT195" s="774">
        <f t="shared" si="187"/>
        <v>-0.32621559076246132</v>
      </c>
      <c r="AU195" s="774">
        <f t="shared" si="187"/>
        <v>0.34849126094794292</v>
      </c>
      <c r="AV195" s="774">
        <f t="shared" si="187"/>
        <v>-0.26389284978363869</v>
      </c>
      <c r="AW195" s="774">
        <f t="shared" si="187"/>
        <v>-0.13072626900752449</v>
      </c>
      <c r="AX195" s="774">
        <f t="shared" si="187"/>
        <v>-1.2808010654652868E-2</v>
      </c>
      <c r="AY195" s="774">
        <f t="shared" si="187"/>
        <v>0.12497538361093397</v>
      </c>
      <c r="AZ195" s="78">
        <f t="shared" si="187"/>
        <v>9.6335384862600293E-4</v>
      </c>
      <c r="BA195" s="774">
        <f t="shared" si="187"/>
        <v>-0.18120748428264766</v>
      </c>
      <c r="BB195" s="774" t="str">
        <f t="shared" si="187"/>
        <v>-</v>
      </c>
      <c r="BC195" s="774" t="str">
        <f t="shared" si="187"/>
        <v>-</v>
      </c>
      <c r="BD195" s="774" t="str">
        <f t="shared" si="187"/>
        <v>-</v>
      </c>
    </row>
    <row r="196" spans="2:56" ht="16.5" customHeight="1">
      <c r="X196" s="448"/>
      <c r="Y196" s="426" t="s">
        <v>241</v>
      </c>
      <c r="Z196" s="29"/>
      <c r="AA196" s="190"/>
      <c r="AB196" s="774">
        <f t="shared" si="189"/>
        <v>0.11764705882352966</v>
      </c>
      <c r="AC196" s="774">
        <f t="shared" si="189"/>
        <v>0.10526315789473673</v>
      </c>
      <c r="AD196" s="774">
        <f t="shared" si="187"/>
        <v>0</v>
      </c>
      <c r="AE196" s="774">
        <f t="shared" si="187"/>
        <v>-4.7619047619047672E-2</v>
      </c>
      <c r="AF196" s="774">
        <f t="shared" si="187"/>
        <v>0.10000000000000009</v>
      </c>
      <c r="AG196" s="774">
        <f t="shared" si="187"/>
        <v>-0.11167512690355341</v>
      </c>
      <c r="AH196" s="774">
        <f t="shared" si="187"/>
        <v>-0.38285714285714278</v>
      </c>
      <c r="AI196" s="774">
        <f t="shared" si="187"/>
        <v>-0.18518518518518523</v>
      </c>
      <c r="AJ196" s="774">
        <f t="shared" si="187"/>
        <v>-0.27272727272727271</v>
      </c>
      <c r="AK196" s="774">
        <f t="shared" si="187"/>
        <v>-0.4375</v>
      </c>
      <c r="AL196" s="774">
        <f t="shared" si="187"/>
        <v>-8.3333333333333259E-2</v>
      </c>
      <c r="AM196" s="774">
        <f t="shared" si="187"/>
        <v>9.0909090909090828E-2</v>
      </c>
      <c r="AN196" s="774">
        <f t="shared" si="187"/>
        <v>-5.5555555555555469E-2</v>
      </c>
      <c r="AO196" s="774">
        <f t="shared" si="187"/>
        <v>-5.8823529411764719E-2</v>
      </c>
      <c r="AP196" s="774">
        <f t="shared" si="187"/>
        <v>0.27499999999999991</v>
      </c>
      <c r="AQ196" s="774">
        <f t="shared" si="187"/>
        <v>0.40122549019607878</v>
      </c>
      <c r="AR196" s="774">
        <f t="shared" si="187"/>
        <v>-0.12261675704040598</v>
      </c>
      <c r="AS196" s="774">
        <f t="shared" si="187"/>
        <v>7.4561403508772051E-2</v>
      </c>
      <c r="AT196" s="774">
        <f t="shared" si="187"/>
        <v>-0.81076066790352508</v>
      </c>
      <c r="AU196" s="774">
        <f t="shared" si="187"/>
        <v>-0.18627450980392135</v>
      </c>
      <c r="AV196" s="774">
        <f t="shared" si="187"/>
        <v>-0.30120481927710852</v>
      </c>
      <c r="AW196" s="774">
        <f t="shared" si="187"/>
        <v>-6.8965517241379226E-2</v>
      </c>
      <c r="AX196" s="774">
        <f t="shared" si="187"/>
        <v>-0.24629629629629635</v>
      </c>
      <c r="AY196" s="774">
        <f t="shared" si="187"/>
        <v>-0.33660933660933656</v>
      </c>
      <c r="AZ196" s="774">
        <f t="shared" si="187"/>
        <v>-0.14814814814814847</v>
      </c>
      <c r="BA196" s="774">
        <f t="shared" si="187"/>
        <v>-3.8260890089947153E-2</v>
      </c>
      <c r="BB196" s="774" t="str">
        <f t="shared" si="187"/>
        <v>-</v>
      </c>
      <c r="BC196" s="774" t="str">
        <f t="shared" si="187"/>
        <v>-</v>
      </c>
      <c r="BD196" s="774" t="str">
        <f t="shared" si="187"/>
        <v>-</v>
      </c>
    </row>
    <row r="197" spans="2:56" ht="16.5" customHeight="1">
      <c r="X197" s="183" t="s">
        <v>228</v>
      </c>
      <c r="Y197" s="184"/>
      <c r="Z197" s="530"/>
      <c r="AA197" s="208"/>
      <c r="AB197" s="778">
        <f t="shared" si="189"/>
        <v>0</v>
      </c>
      <c r="AC197" s="778">
        <f t="shared" si="189"/>
        <v>0</v>
      </c>
      <c r="AD197" s="778">
        <f t="shared" si="187"/>
        <v>0.33333333333333348</v>
      </c>
      <c r="AE197" s="778">
        <f t="shared" si="187"/>
        <v>0.75</v>
      </c>
      <c r="AF197" s="778">
        <f t="shared" si="187"/>
        <v>1.6428571428571415</v>
      </c>
      <c r="AG197" s="778">
        <f t="shared" si="187"/>
        <v>-4.2467520647312407E-2</v>
      </c>
      <c r="AH197" s="778">
        <f t="shared" si="187"/>
        <v>-0.11162980772508435</v>
      </c>
      <c r="AI197" s="778">
        <f t="shared" si="187"/>
        <v>9.9821013115414026E-2</v>
      </c>
      <c r="AJ197" s="778">
        <f t="shared" si="187"/>
        <v>0.67576329380784284</v>
      </c>
      <c r="AK197" s="778">
        <f t="shared" si="187"/>
        <v>-9.3559909122447271E-2</v>
      </c>
      <c r="AL197" s="778">
        <f t="shared" si="187"/>
        <v>3.16345720341209E-2</v>
      </c>
      <c r="AM197" s="778">
        <f t="shared" si="187"/>
        <v>0.26006297501653153</v>
      </c>
      <c r="AN197" s="778">
        <f t="shared" si="187"/>
        <v>0.12009555900319513</v>
      </c>
      <c r="AO197" s="778">
        <f t="shared" si="187"/>
        <v>0.16809107081034691</v>
      </c>
      <c r="AP197" s="778">
        <f t="shared" si="187"/>
        <v>2.0280588839155294</v>
      </c>
      <c r="AQ197" s="778">
        <f t="shared" si="187"/>
        <v>-4.7860599852782681E-2</v>
      </c>
      <c r="AR197" s="778">
        <f t="shared" si="187"/>
        <v>0.13236415694472492</v>
      </c>
      <c r="AS197" s="778">
        <f t="shared" si="187"/>
        <v>-6.6648583281892271E-2</v>
      </c>
      <c r="AT197" s="778">
        <f t="shared" si="187"/>
        <v>-8.5672423433385214E-2</v>
      </c>
      <c r="AU197" s="778">
        <f t="shared" si="187"/>
        <v>0.13704931824637456</v>
      </c>
      <c r="AV197" s="778">
        <f t="shared" si="187"/>
        <v>0.16927419451494807</v>
      </c>
      <c r="AW197" s="778">
        <f t="shared" si="187"/>
        <v>-0.1602593477525599</v>
      </c>
      <c r="AX197" s="778">
        <f t="shared" si="187"/>
        <v>6.9705962559551304E-2</v>
      </c>
      <c r="AY197" s="778">
        <f t="shared" si="187"/>
        <v>-0.30568798223277371</v>
      </c>
      <c r="AZ197" s="778">
        <f t="shared" si="187"/>
        <v>-0.49145276331225485</v>
      </c>
      <c r="BA197" s="778">
        <f t="shared" si="187"/>
        <v>0.11103458970769187</v>
      </c>
      <c r="BB197" s="778" t="str">
        <f t="shared" si="187"/>
        <v>-</v>
      </c>
      <c r="BC197" s="778" t="str">
        <f t="shared" si="187"/>
        <v>-</v>
      </c>
      <c r="BD197" s="778" t="str">
        <f t="shared" si="187"/>
        <v>-</v>
      </c>
    </row>
    <row r="198" spans="2:56" ht="16.5" customHeight="1">
      <c r="X198" s="183"/>
      <c r="Y198" s="239" t="s">
        <v>96</v>
      </c>
      <c r="Z198" s="29"/>
      <c r="AA198" s="190"/>
      <c r="AB198" s="774">
        <f t="shared" si="189"/>
        <v>0</v>
      </c>
      <c r="AC198" s="774">
        <f t="shared" si="189"/>
        <v>0</v>
      </c>
      <c r="AD198" s="774">
        <f t="shared" si="187"/>
        <v>0.33333333333333348</v>
      </c>
      <c r="AE198" s="774">
        <f t="shared" si="187"/>
        <v>0.75</v>
      </c>
      <c r="AF198" s="774">
        <f t="shared" si="187"/>
        <v>1.6428571428571428</v>
      </c>
      <c r="AG198" s="774">
        <f t="shared" si="187"/>
        <v>0</v>
      </c>
      <c r="AH198" s="774">
        <f t="shared" si="187"/>
        <v>0</v>
      </c>
      <c r="AI198" s="774">
        <f t="shared" si="187"/>
        <v>1</v>
      </c>
      <c r="AJ198" s="774">
        <f t="shared" si="187"/>
        <v>0.5</v>
      </c>
      <c r="AK198" s="774">
        <f t="shared" si="187"/>
        <v>1.3333333333333335</v>
      </c>
      <c r="AL198" s="774">
        <f t="shared" si="187"/>
        <v>0</v>
      </c>
      <c r="AM198" s="774">
        <f t="shared" si="187"/>
        <v>0.28571428571428581</v>
      </c>
      <c r="AN198" s="774">
        <f t="shared" si="187"/>
        <v>-0.11111111111111116</v>
      </c>
      <c r="AO198" s="774">
        <f t="shared" si="187"/>
        <v>1.2499999999999956E-2</v>
      </c>
      <c r="AP198" s="774">
        <f t="shared" ref="AP198:AP201" si="190">IF(OR(AO31="NO",AO31=0,AP31="NO",AP31=0),"-",AP31/AO31-1)</f>
        <v>7.9012345679012341</v>
      </c>
      <c r="AQ198" s="774">
        <f t="shared" ref="AQ198:AQ201" si="191">IF(OR(AP31="NO",AP31=0,AQ31="NO",AQ31=0),"-",AQ31/AP31-1)</f>
        <v>-9.4313453536754133E-2</v>
      </c>
      <c r="AR198" s="774">
        <f t="shared" ref="AR198:AR201" si="192">IF(OR(AQ31="NO",AQ31=0,AR31="NO",AR31=0),"-",AR31/AQ31-1)</f>
        <v>9.3415007656967308E-2</v>
      </c>
      <c r="AS198" s="78">
        <f t="shared" ref="AS198:AS201" si="193">IF(OR(AR31="NO",AR31=0,AS31="NO",AS31=0),"-",AS31/AR31-1)</f>
        <v>-4.2016806722685596E-3</v>
      </c>
      <c r="AT198" s="774">
        <f t="shared" ref="AT198:AT201" si="194">IF(OR(AS31="NO",AS31=0,AT31="NO",AT31=0),"-",AT31/AS31-1)</f>
        <v>-6.0478199718705938E-2</v>
      </c>
      <c r="AU198" s="774">
        <f t="shared" ref="AU198:AU201" si="195">IF(OR(AT31="NO",AT31=0,AU31="NO",AU31=0),"-",AU31/AT31-1)</f>
        <v>0.15119760479041866</v>
      </c>
      <c r="AV198" s="774">
        <f t="shared" ref="AV198:AV201" si="196">IF(OR(AU31="NO",AU31=0,AV31="NO",AV31=0),"-",AV31/AU31-1)</f>
        <v>0.2106631989596881</v>
      </c>
      <c r="AW198" s="774">
        <f t="shared" ref="AW198:AW201" si="197">IF(OR(AV31="NO",AV31=0,AW31="NO",AW31=0),"-",AW31/AV31-1)</f>
        <v>-0.17937701396348027</v>
      </c>
      <c r="AX198" s="774">
        <f t="shared" ref="AX198:AX201" si="198">IF(OR(AW31="NO",AW31=0,AX31="NO",AX31=0),"-",AX31/AW31-1)</f>
        <v>0.13089005235602102</v>
      </c>
      <c r="AY198" s="774">
        <f t="shared" ref="AY198:AY201" si="199">IF(OR(AX31="NO",AX31=0,AY31="NO",AY31=0),"-",AY31/AX31-1)</f>
        <v>-0.35086342592592579</v>
      </c>
      <c r="AZ198" s="774">
        <f t="shared" ref="AZ198:AZ201" si="200">IF(OR(AY31="NO",AY31=0,AZ31="NO",AZ31=0),"-",AZ31/AY31-1)</f>
        <v>-0.58099612376839604</v>
      </c>
      <c r="BA198" s="774">
        <f t="shared" ref="BA198:BA201" si="201">IF(OR(AZ31="NO",AZ31=0,BA31="NO",BA31=0),"-",BA31/AZ31-1)</f>
        <v>6.8085122615733074E-2</v>
      </c>
      <c r="BB198" s="774" t="str">
        <f t="shared" ref="BB198:BB201" si="202">IF(OR(BA31="NO",BA31=0,BB31="NO",BB31=0),"-",BB31/BA31-1)</f>
        <v>-</v>
      </c>
      <c r="BC198" s="774" t="str">
        <f t="shared" ref="BC198:BC201" si="203">IF(OR(BB31="NO",BB31=0,BC31="NO",BC31=0),"-",BC31/BB31-1)</f>
        <v>-</v>
      </c>
      <c r="BD198" s="774" t="str">
        <f t="shared" ref="BD198:BD201" si="204">IF(OR(BC31="NO",BC31=0,BD31="NO",BD31=0),"-",BD31/BC31-1)</f>
        <v>-</v>
      </c>
    </row>
    <row r="199" spans="2:56" ht="16.5" customHeight="1">
      <c r="X199" s="514"/>
      <c r="Y199" s="512" t="s">
        <v>181</v>
      </c>
      <c r="Z199" s="29"/>
      <c r="AA199" s="190"/>
      <c r="AB199" s="774">
        <f t="shared" si="189"/>
        <v>0</v>
      </c>
      <c r="AC199" s="774">
        <f t="shared" si="189"/>
        <v>0</v>
      </c>
      <c r="AD199" s="774">
        <f t="shared" ref="AD199:AD201" si="205">IF(OR(AC32="NO",AC32=0,AD32="NO",AD32=0),"-",AD32/AC32-1)</f>
        <v>0.33333333333333326</v>
      </c>
      <c r="AE199" s="774">
        <f t="shared" ref="AE199:AE201" si="206">IF(OR(AD32="NO",AD32=0,AE32="NO",AE32=0),"-",AE32/AD32-1)</f>
        <v>0.75</v>
      </c>
      <c r="AF199" s="774">
        <f t="shared" ref="AF199:AF201" si="207">IF(OR(AE32="NO",AE32=0,AF32="NO",AF32=0),"-",AF32/AE32-1)</f>
        <v>1.6428571428571415</v>
      </c>
      <c r="AG199" s="78">
        <f t="shared" ref="AG199:AG201" si="208">IF(OR(AF32="NO",AF32=0,AG32="NO",AG32=0),"-",AG32/AF32-1)</f>
        <v>3.9558038143612251E-3</v>
      </c>
      <c r="AH199" s="774">
        <f t="shared" ref="AH199:AH201" si="209">IF(OR(AG32="NO",AG32=0,AH32="NO",AH32=0),"-",AH32/AG32-1)</f>
        <v>-0.2643292338880725</v>
      </c>
      <c r="AI199" s="774">
        <f t="shared" ref="AI199:AI201" si="210">IF(OR(AH32="NO",AH32=0,AI32="NO",AI32=0),"-",AI32/AH32-1)</f>
        <v>-4.4987541285180899E-2</v>
      </c>
      <c r="AJ199" s="774">
        <f t="shared" ref="AJ199:AJ201" si="211">IF(OR(AI32="NO",AI32=0,AJ32="NO",AJ32=0),"-",AJ32/AI32-1)</f>
        <v>0.78253200818654567</v>
      </c>
      <c r="AK199" s="774">
        <f t="shared" ref="AK199:AK201" si="212">IF(OR(AJ32="NO",AJ32=0,AK32="NO",AK32=0),"-",AK32/AJ32-1)</f>
        <v>-0.52949743521128267</v>
      </c>
      <c r="AL199" s="774">
        <f t="shared" ref="AL199:AL201" si="213">IF(OR(AK32="NO",AK32=0,AL32="NO",AL32=0),"-",AL32/AK32-1)</f>
        <v>0.17759067485712654</v>
      </c>
      <c r="AM199" s="774">
        <f t="shared" ref="AM199:AM201" si="214">IF(OR(AL32="NO",AL32=0,AM32="NO",AM32=0),"-",AM32/AL32-1)</f>
        <v>0.42051455996848786</v>
      </c>
      <c r="AN199" s="774">
        <f t="shared" ref="AN199:AN201" si="215">IF(OR(AM32="NO",AM32=0,AN32="NO",AN32=0),"-",AN32/AM32-1)</f>
        <v>-0.21735162579931588</v>
      </c>
      <c r="AO199" s="774">
        <f t="shared" ref="AO199:AO201" si="216">IF(OR(AN32="NO",AN32=0,AO32="NO",AO32=0),"-",AO32/AN32-1)</f>
        <v>0.39284637572437986</v>
      </c>
      <c r="AP199" s="774">
        <f t="shared" si="190"/>
        <v>-0.1128852292436261</v>
      </c>
      <c r="AQ199" s="774">
        <f t="shared" si="191"/>
        <v>0.19945856843650289</v>
      </c>
      <c r="AR199" s="774">
        <f t="shared" si="192"/>
        <v>0.2692134308069285</v>
      </c>
      <c r="AS199" s="774">
        <f t="shared" si="193"/>
        <v>-7.2890234072835569E-2</v>
      </c>
      <c r="AT199" s="774">
        <f t="shared" si="194"/>
        <v>-0.19868570867244095</v>
      </c>
      <c r="AU199" s="774">
        <f t="shared" si="195"/>
        <v>4.7004942394059057E-2</v>
      </c>
      <c r="AV199" s="774">
        <f t="shared" si="196"/>
        <v>-8.3222353677957828E-2</v>
      </c>
      <c r="AW199" s="774">
        <f t="shared" si="197"/>
        <v>1.2635925158163142E-2</v>
      </c>
      <c r="AX199" s="774">
        <f t="shared" si="198"/>
        <v>-0.37990761400694939</v>
      </c>
      <c r="AY199" s="774">
        <f t="shared" si="199"/>
        <v>0.20253333189432898</v>
      </c>
      <c r="AZ199" s="774">
        <f t="shared" si="200"/>
        <v>9.5781308904241635E-2</v>
      </c>
      <c r="BA199" s="774">
        <f t="shared" si="201"/>
        <v>0.26579658924095728</v>
      </c>
      <c r="BB199" s="774" t="str">
        <f t="shared" si="202"/>
        <v>-</v>
      </c>
      <c r="BC199" s="774" t="str">
        <f t="shared" si="203"/>
        <v>-</v>
      </c>
      <c r="BD199" s="774" t="str">
        <f t="shared" si="204"/>
        <v>-</v>
      </c>
    </row>
    <row r="200" spans="2:56" ht="16.5" customHeight="1" thickBot="1">
      <c r="X200" s="518"/>
      <c r="Y200" s="515" t="s">
        <v>180</v>
      </c>
      <c r="Z200" s="30"/>
      <c r="AA200" s="194"/>
      <c r="AB200" s="779">
        <f t="shared" si="189"/>
        <v>0</v>
      </c>
      <c r="AC200" s="779">
        <f t="shared" si="189"/>
        <v>0</v>
      </c>
      <c r="AD200" s="779">
        <f t="shared" si="205"/>
        <v>0.33333333333333326</v>
      </c>
      <c r="AE200" s="779">
        <f t="shared" si="206"/>
        <v>0.75</v>
      </c>
      <c r="AF200" s="779">
        <f t="shared" si="207"/>
        <v>1.6428571428571432</v>
      </c>
      <c r="AG200" s="779">
        <f t="shared" si="208"/>
        <v>-0.58961798703967971</v>
      </c>
      <c r="AH200" s="779">
        <f t="shared" si="209"/>
        <v>3.6150896568489577</v>
      </c>
      <c r="AI200" s="779">
        <f t="shared" si="210"/>
        <v>0.18487563483902258</v>
      </c>
      <c r="AJ200" s="779">
        <f t="shared" si="211"/>
        <v>0.48662093428045394</v>
      </c>
      <c r="AK200" s="779">
        <f t="shared" si="212"/>
        <v>0.26371325548722946</v>
      </c>
      <c r="AL200" s="779">
        <f t="shared" si="213"/>
        <v>-0.13124533002343641</v>
      </c>
      <c r="AM200" s="779">
        <f t="shared" si="214"/>
        <v>-0.12288023671850612</v>
      </c>
      <c r="AN200" s="779">
        <f t="shared" si="215"/>
        <v>1.9540338970496327</v>
      </c>
      <c r="AO200" s="779">
        <f t="shared" si="216"/>
        <v>0.11488468747453373</v>
      </c>
      <c r="AP200" s="779">
        <f t="shared" si="190"/>
        <v>-0.57264488704650929</v>
      </c>
      <c r="AQ200" s="779">
        <f t="shared" si="191"/>
        <v>0.20399019801328855</v>
      </c>
      <c r="AR200" s="779">
        <f t="shared" si="192"/>
        <v>0.33605345508107676</v>
      </c>
      <c r="AS200" s="779">
        <f t="shared" si="193"/>
        <v>-0.72851934828429599</v>
      </c>
      <c r="AT200" s="779">
        <f t="shared" si="194"/>
        <v>-0.25186957711976143</v>
      </c>
      <c r="AU200" s="779">
        <f t="shared" si="195"/>
        <v>0.14329844704403749</v>
      </c>
      <c r="AV200" s="779">
        <f t="shared" si="196"/>
        <v>-8.0838308720684759E-2</v>
      </c>
      <c r="AW200" s="779">
        <f t="shared" si="197"/>
        <v>-0.14427401457273592</v>
      </c>
      <c r="AX200" s="779">
        <f t="shared" si="198"/>
        <v>3.0902631029477545E-2</v>
      </c>
      <c r="AY200" s="779">
        <f t="shared" si="199"/>
        <v>0.22485927846622511</v>
      </c>
      <c r="AZ200" s="779">
        <f t="shared" si="200"/>
        <v>-0.15317259649490189</v>
      </c>
      <c r="BA200" s="779">
        <f t="shared" si="201"/>
        <v>-0.11562340239717028</v>
      </c>
      <c r="BB200" s="779" t="str">
        <f t="shared" si="202"/>
        <v>-</v>
      </c>
      <c r="BC200" s="779" t="str">
        <f t="shared" si="203"/>
        <v>-</v>
      </c>
      <c r="BD200" s="779" t="str">
        <f t="shared" si="204"/>
        <v>-</v>
      </c>
    </row>
    <row r="201" spans="2:56" ht="16.5" customHeight="1" thickTop="1">
      <c r="B201" s="1" t="s">
        <v>47</v>
      </c>
      <c r="X201" s="449" t="s">
        <v>97</v>
      </c>
      <c r="Y201" s="450"/>
      <c r="Z201" s="532"/>
      <c r="AA201" s="533"/>
      <c r="AB201" s="780">
        <f t="shared" si="189"/>
        <v>0.10581172541317163</v>
      </c>
      <c r="AC201" s="780">
        <f t="shared" si="189"/>
        <v>5.0076865619440358E-2</v>
      </c>
      <c r="AD201" s="780">
        <f t="shared" si="205"/>
        <v>9.1697523746909537E-2</v>
      </c>
      <c r="AE201" s="780">
        <f t="shared" si="206"/>
        <v>0.10652104334496171</v>
      </c>
      <c r="AF201" s="780">
        <f t="shared" si="207"/>
        <v>0.19923465422177511</v>
      </c>
      <c r="AG201" s="780">
        <f t="shared" si="208"/>
        <v>1.0077019525430497E-2</v>
      </c>
      <c r="AH201" s="780">
        <f t="shared" si="209"/>
        <v>-1.6120101712698398E-2</v>
      </c>
      <c r="AI201" s="780">
        <f t="shared" si="210"/>
        <v>-9.1025669907791706E-2</v>
      </c>
      <c r="AJ201" s="780">
        <f t="shared" si="211"/>
        <v>-0.12554420556794621</v>
      </c>
      <c r="AK201" s="780">
        <f t="shared" si="212"/>
        <v>-0.10506967392116773</v>
      </c>
      <c r="AL201" s="780">
        <f t="shared" si="213"/>
        <v>-0.15081071021675385</v>
      </c>
      <c r="AM201" s="780">
        <f t="shared" si="214"/>
        <v>-0.11649334533489364</v>
      </c>
      <c r="AN201" s="780">
        <f t="shared" si="215"/>
        <v>-2.0220704697537117E-2</v>
      </c>
      <c r="AO201" s="780">
        <f t="shared" si="216"/>
        <v>-0.11398414823022041</v>
      </c>
      <c r="AP201" s="780">
        <f t="shared" si="190"/>
        <v>1.9999745155461657E-2</v>
      </c>
      <c r="AQ201" s="780">
        <f t="shared" si="191"/>
        <v>8.3283923372469593E-2</v>
      </c>
      <c r="AR201" s="780">
        <f t="shared" si="192"/>
        <v>2.2746986361483756E-2</v>
      </c>
      <c r="AS201" s="780">
        <f t="shared" si="193"/>
        <v>-8.3293430368205357E-3</v>
      </c>
      <c r="AT201" s="780">
        <f t="shared" si="194"/>
        <v>-6.1967078075662041E-2</v>
      </c>
      <c r="AU201" s="780">
        <f t="shared" si="195"/>
        <v>9.4959120457204671E-2</v>
      </c>
      <c r="AV201" s="780">
        <f t="shared" si="196"/>
        <v>7.4768497337551532E-2</v>
      </c>
      <c r="AW201" s="780">
        <f t="shared" si="197"/>
        <v>7.841666387417523E-2</v>
      </c>
      <c r="AX201" s="780">
        <f t="shared" si="198"/>
        <v>7.0140919259076728E-2</v>
      </c>
      <c r="AY201" s="780">
        <f t="shared" si="199"/>
        <v>8.2403206771265669E-2</v>
      </c>
      <c r="AZ201" s="780">
        <f t="shared" si="200"/>
        <v>6.8912415921567938E-2</v>
      </c>
      <c r="BA201" s="780">
        <f t="shared" si="201"/>
        <v>9.475561430184154E-2</v>
      </c>
      <c r="BB201" s="780" t="str">
        <f t="shared" si="202"/>
        <v>-</v>
      </c>
      <c r="BC201" s="780" t="str">
        <f t="shared" si="203"/>
        <v>-</v>
      </c>
      <c r="BD201" s="780" t="str">
        <f t="shared" si="204"/>
        <v>-</v>
      </c>
    </row>
  </sheetData>
  <sortState ref="Y24:BE29">
    <sortCondition descending="1" ref="BA24:BA29"/>
  </sortState>
  <phoneticPr fontId="9"/>
  <pageMargins left="0.78700000000000003" right="0.78700000000000003" top="0.98399999999999999" bottom="0.98399999999999999" header="0.51200000000000001" footer="0.51200000000000001"/>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0) Contents</vt:lpstr>
      <vt:lpstr>注意事項</vt:lpstr>
      <vt:lpstr>1) Total</vt:lpstr>
      <vt:lpstr>2) CO2-Sector</vt:lpstr>
      <vt:lpstr>3) Allocated_CO2-Sector</vt:lpstr>
      <vt:lpstr>4) CO2-Share</vt:lpstr>
      <vt:lpstr>5) CH4</vt:lpstr>
      <vt:lpstr>6) N2O</vt:lpstr>
      <vt:lpstr>7) F-gas</vt:lpstr>
      <vt:lpstr>リンク切時非表示（グラフの添え物）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GIO-Yoshinaga</cp:lastModifiedBy>
  <cp:lastPrinted>2017-10-23T08:47:00Z</cp:lastPrinted>
  <dcterms:created xsi:type="dcterms:W3CDTF">2003-03-19T00:52:35Z</dcterms:created>
  <dcterms:modified xsi:type="dcterms:W3CDTF">2018-01-05T06:38:42Z</dcterms:modified>
</cp:coreProperties>
</file>